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5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6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8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9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0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2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23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24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25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26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7.xml" ContentType="application/vnd.openxmlformats-officedocument.drawing+xml"/>
  <Override PartName="/xl/charts/chart131.xml" ContentType="application/vnd.openxmlformats-officedocument.drawingml.chart+xml"/>
  <Override PartName="/xl/drawings/drawing28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29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30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31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5\3Q_2025_elektro\verze_1\"/>
    </mc:Choice>
  </mc:AlternateContent>
  <xr:revisionPtr revIDLastSave="0" documentId="13_ncr:1_{7DE17265-DE5A-4F19-9E95-09EC579A5F63}" xr6:coauthVersionLast="36" xr6:coauthVersionMax="36" xr10:uidLastSave="{00000000-0000-0000-0000-000000000000}"/>
  <bookViews>
    <workbookView xWindow="-120" yWindow="-120" windowWidth="19440" windowHeight="10095" xr2:uid="{00000000-000D-0000-FFFF-FFFF00000000}"/>
  </bookViews>
  <sheets>
    <sheet name="Titulní" sheetId="141" r:id="rId1"/>
    <sheet name="Obsah" sheetId="27" r:id="rId2"/>
    <sheet name="Úvod" sheetId="129" r:id="rId3"/>
    <sheet name="1" sheetId="51" r:id="rId4"/>
    <sheet name="2" sheetId="140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8" r:id="rId36"/>
    <sheet name="9.4" sheetId="139" r:id="rId37"/>
    <sheet name="10" sheetId="55" r:id="rId38"/>
    <sheet name="Obálka" sheetId="143" r:id="rId39"/>
  </sheets>
  <definedNames>
    <definedName name="Datum_OTE">"31. 10. 2025"</definedName>
    <definedName name="_xlnm.Print_Area" localSheetId="4">'2'!$A$1:$G$55</definedName>
    <definedName name="_xlnm.Print_Area" localSheetId="6">'3.2'!$A$1:$N$46</definedName>
    <definedName name="_xlnm.Print_Area" localSheetId="13">'5'!$A$1:$M$47</definedName>
    <definedName name="_xlnm.Print_Area" localSheetId="18">'7.1'!$A$1:$M$45</definedName>
    <definedName name="_xlnm.Print_Area" localSheetId="27">'7.10'!$A$1:$M$46</definedName>
    <definedName name="_xlnm.Print_Area" localSheetId="28">'7.11'!$A$1:$M$46</definedName>
    <definedName name="_xlnm.Print_Area" localSheetId="29">'7.12'!$A$1:$M$46</definedName>
    <definedName name="_xlnm.Print_Area" localSheetId="30">'7.13'!$A$1:$M$46</definedName>
    <definedName name="_xlnm.Print_Area" localSheetId="31">'7.14'!$A$1:$M$46</definedName>
    <definedName name="_xlnm.Print_Area" localSheetId="19">'7.2'!$A$1:$M$45</definedName>
    <definedName name="_xlnm.Print_Area" localSheetId="20">'7.3'!$A$1:$M$45</definedName>
    <definedName name="_xlnm.Print_Area" localSheetId="21">'7.4'!$A$1:$M$46</definedName>
    <definedName name="_xlnm.Print_Area" localSheetId="22">'7.5'!$A$1:$M$45</definedName>
    <definedName name="_xlnm.Print_Area" localSheetId="23">'7.6'!$A$1:$M$46</definedName>
    <definedName name="_xlnm.Print_Area" localSheetId="24">'7.7'!$A$1:$M$46</definedName>
    <definedName name="_xlnm.Print_Area" localSheetId="25">'7.8'!$A$1:$M$46</definedName>
    <definedName name="_xlnm.Print_Area" localSheetId="26">'7.9'!$A$1:$M$46</definedName>
    <definedName name="_xlnm.Print_Area" localSheetId="33">'9.1'!$A$1:$N$44</definedName>
    <definedName name="_xlnm.Print_Area" localSheetId="35">'9.3'!$A$1:$O$46</definedName>
    <definedName name="_xlnm.Print_Area" localSheetId="36">'9.4'!$A$1:$O$46</definedName>
    <definedName name="_xlnm.Print_Area" localSheetId="1">Obsah!$A$1:$K$55</definedName>
    <definedName name="_xlnm.Print_Area" localSheetId="0">Titulní!$A$1:$B$2</definedName>
  </definedNames>
  <calcPr calcId="191029" calcMode="manual"/>
</workbook>
</file>

<file path=xl/calcChain.xml><?xml version="1.0" encoding="utf-8"?>
<calcChain xmlns="http://schemas.openxmlformats.org/spreadsheetml/2006/main">
  <c r="B35" i="107" l="1"/>
  <c r="H33" i="107" l="1"/>
  <c r="H34" i="107"/>
  <c r="H35" i="107"/>
  <c r="O54" i="138" l="1"/>
  <c r="O55" i="138"/>
  <c r="O56" i="138"/>
  <c r="O57" i="138"/>
  <c r="O58" i="138"/>
  <c r="O59" i="138"/>
  <c r="O60" i="138"/>
  <c r="O61" i="138"/>
  <c r="O62" i="138"/>
  <c r="O63" i="138"/>
  <c r="O64" i="138"/>
  <c r="O65" i="138"/>
  <c r="O66" i="138"/>
  <c r="O67" i="138"/>
  <c r="O68" i="138"/>
  <c r="O69" i="138"/>
  <c r="O70" i="138"/>
  <c r="O71" i="138"/>
  <c r="O72" i="138"/>
  <c r="O73" i="138"/>
  <c r="O74" i="138"/>
  <c r="O75" i="138"/>
  <c r="O76" i="138"/>
  <c r="O77" i="138"/>
  <c r="O78" i="138"/>
  <c r="O79" i="138"/>
  <c r="O80" i="138"/>
  <c r="O81" i="138"/>
  <c r="O82" i="138"/>
  <c r="O83" i="138"/>
  <c r="O84" i="138"/>
  <c r="O85" i="138"/>
  <c r="O86" i="138"/>
  <c r="O87" i="138"/>
  <c r="O88" i="138"/>
  <c r="O89" i="138"/>
  <c r="O90" i="138"/>
  <c r="O91" i="138"/>
  <c r="O92" i="138"/>
  <c r="O93" i="138"/>
  <c r="O94" i="138"/>
  <c r="O95" i="138"/>
  <c r="O96" i="138"/>
  <c r="O97" i="138"/>
  <c r="O98" i="138"/>
  <c r="O99" i="138"/>
  <c r="O100" i="138"/>
  <c r="O101" i="138"/>
  <c r="O102" i="138"/>
  <c r="O103" i="138"/>
  <c r="O104" i="138"/>
  <c r="O105" i="138"/>
  <c r="O106" i="138"/>
  <c r="O107" i="138"/>
  <c r="O108" i="138"/>
  <c r="O109" i="138"/>
  <c r="O110" i="138"/>
  <c r="O111" i="138"/>
  <c r="O112" i="138"/>
  <c r="O113" i="138"/>
  <c r="O114" i="138"/>
  <c r="O115" i="138"/>
  <c r="O116" i="138"/>
  <c r="O117" i="138"/>
  <c r="O118" i="138"/>
  <c r="O119" i="138"/>
  <c r="O120" i="138"/>
  <c r="O121" i="138"/>
  <c r="O122" i="138"/>
  <c r="O123" i="138"/>
  <c r="O124" i="138"/>
  <c r="O125" i="138"/>
  <c r="O126" i="138"/>
  <c r="O127" i="138"/>
  <c r="O128" i="138"/>
  <c r="O129" i="138"/>
  <c r="O130" i="138"/>
  <c r="O131" i="138"/>
  <c r="O132" i="138"/>
  <c r="O133" i="138"/>
  <c r="O134" i="138"/>
  <c r="O135" i="138"/>
  <c r="O136" i="138"/>
  <c r="O137" i="138"/>
  <c r="O138" i="138"/>
  <c r="O139" i="138"/>
  <c r="O140" i="138"/>
  <c r="O141" i="138"/>
  <c r="O142" i="138"/>
  <c r="O143" i="138"/>
  <c r="O144" i="138"/>
  <c r="O145" i="138"/>
  <c r="O146" i="138"/>
  <c r="O147" i="138"/>
  <c r="O148" i="138"/>
  <c r="O149" i="138"/>
  <c r="BA146" i="139" l="1"/>
  <c r="BA147" i="139"/>
  <c r="BA148" i="139"/>
  <c r="BA149" i="139"/>
  <c r="AZ146" i="139"/>
  <c r="AZ147" i="139"/>
  <c r="AZ148" i="139"/>
  <c r="AZ149" i="139"/>
  <c r="AY146" i="139"/>
  <c r="AY147" i="139"/>
  <c r="AY148" i="139"/>
  <c r="AY149" i="139"/>
  <c r="H7" i="107" l="1"/>
  <c r="H8" i="107"/>
  <c r="H9" i="107"/>
  <c r="H10" i="107"/>
  <c r="H11" i="107"/>
  <c r="H12" i="107"/>
  <c r="H13" i="107"/>
  <c r="H14" i="107"/>
  <c r="H15" i="107"/>
  <c r="H16" i="107"/>
  <c r="H17" i="107"/>
  <c r="H18" i="107"/>
  <c r="H19" i="107"/>
  <c r="H20" i="107"/>
  <c r="H21" i="107"/>
  <c r="H22" i="107"/>
  <c r="H23" i="107"/>
  <c r="H24" i="107"/>
  <c r="H25" i="107"/>
  <c r="H26" i="107"/>
  <c r="H27" i="107"/>
  <c r="H28" i="107"/>
  <c r="H29" i="107"/>
  <c r="H30" i="107"/>
  <c r="H31" i="107"/>
  <c r="H32" i="107"/>
  <c r="B7" i="107" l="1"/>
  <c r="B8" i="107"/>
  <c r="B9" i="107"/>
  <c r="B10" i="107"/>
  <c r="B11" i="107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B6" i="107"/>
  <c r="B5" i="107"/>
  <c r="AY54" i="139" l="1"/>
  <c r="AZ54" i="139"/>
  <c r="BA54" i="139"/>
  <c r="AY55" i="139"/>
  <c r="AZ55" i="139"/>
  <c r="BA55" i="139"/>
  <c r="AY56" i="139"/>
  <c r="AZ56" i="139"/>
  <c r="BA56" i="139"/>
  <c r="AY57" i="139"/>
  <c r="AZ57" i="139"/>
  <c r="BA57" i="139"/>
  <c r="AY58" i="139"/>
  <c r="AZ58" i="139"/>
  <c r="BA58" i="139"/>
  <c r="AY59" i="139"/>
  <c r="AZ59" i="139"/>
  <c r="BA59" i="139"/>
  <c r="AY60" i="139"/>
  <c r="AZ60" i="139"/>
  <c r="BA60" i="139"/>
  <c r="AY61" i="139"/>
  <c r="AZ61" i="139"/>
  <c r="BA61" i="139"/>
  <c r="AY62" i="139"/>
  <c r="AZ62" i="139"/>
  <c r="BA62" i="139"/>
  <c r="AY63" i="139"/>
  <c r="AZ63" i="139"/>
  <c r="BA63" i="139"/>
  <c r="AY64" i="139"/>
  <c r="AZ64" i="139"/>
  <c r="BA64" i="139"/>
  <c r="AY65" i="139"/>
  <c r="AZ65" i="139"/>
  <c r="BA65" i="139"/>
  <c r="AY66" i="139"/>
  <c r="AZ66" i="139"/>
  <c r="BA66" i="139"/>
  <c r="AY67" i="139"/>
  <c r="AZ67" i="139"/>
  <c r="BA67" i="139"/>
  <c r="AY68" i="139"/>
  <c r="AZ68" i="139"/>
  <c r="BA68" i="139"/>
  <c r="AY69" i="139"/>
  <c r="AZ69" i="139"/>
  <c r="BA69" i="139"/>
  <c r="AY70" i="139"/>
  <c r="AZ70" i="139"/>
  <c r="BA70" i="139"/>
  <c r="AY71" i="139"/>
  <c r="AZ71" i="139"/>
  <c r="BA71" i="139"/>
  <c r="AY72" i="139"/>
  <c r="AZ72" i="139"/>
  <c r="BA72" i="139"/>
  <c r="AY73" i="139"/>
  <c r="AZ73" i="139"/>
  <c r="BA73" i="139"/>
  <c r="AY74" i="139"/>
  <c r="AZ74" i="139"/>
  <c r="BA74" i="139"/>
  <c r="AY75" i="139"/>
  <c r="AZ75" i="139"/>
  <c r="BA75" i="139"/>
  <c r="AY76" i="139"/>
  <c r="AZ76" i="139"/>
  <c r="BA76" i="139"/>
  <c r="AY77" i="139"/>
  <c r="AZ77" i="139"/>
  <c r="BA77" i="139"/>
  <c r="AY78" i="139"/>
  <c r="AZ78" i="139"/>
  <c r="BA78" i="139"/>
  <c r="AY79" i="139"/>
  <c r="AZ79" i="139"/>
  <c r="BA79" i="139"/>
  <c r="AY80" i="139"/>
  <c r="AZ80" i="139"/>
  <c r="BA80" i="139"/>
  <c r="AY81" i="139"/>
  <c r="AZ81" i="139"/>
  <c r="BA81" i="139"/>
  <c r="AY82" i="139"/>
  <c r="AZ82" i="139"/>
  <c r="BA82" i="139"/>
  <c r="AY83" i="139"/>
  <c r="AZ83" i="139"/>
  <c r="BA83" i="139"/>
  <c r="AY84" i="139"/>
  <c r="AZ84" i="139"/>
  <c r="BA84" i="139"/>
  <c r="AY85" i="139"/>
  <c r="AZ85" i="139"/>
  <c r="BA85" i="139"/>
  <c r="AY86" i="139"/>
  <c r="AZ86" i="139"/>
  <c r="BA86" i="139"/>
  <c r="AY87" i="139"/>
  <c r="AZ87" i="139"/>
  <c r="BA87" i="139"/>
  <c r="AY88" i="139"/>
  <c r="AZ88" i="139"/>
  <c r="BA88" i="139"/>
  <c r="AY89" i="139"/>
  <c r="AZ89" i="139"/>
  <c r="BA89" i="139"/>
  <c r="AY90" i="139"/>
  <c r="AZ90" i="139"/>
  <c r="BA90" i="139"/>
  <c r="AY91" i="139"/>
  <c r="AZ91" i="139"/>
  <c r="BA91" i="139"/>
  <c r="AY92" i="139"/>
  <c r="AZ92" i="139"/>
  <c r="BA92" i="139"/>
  <c r="AY93" i="139"/>
  <c r="AZ93" i="139"/>
  <c r="BA93" i="139"/>
  <c r="AY94" i="139"/>
  <c r="AZ94" i="139"/>
  <c r="BA94" i="139"/>
  <c r="AY95" i="139"/>
  <c r="AZ95" i="139"/>
  <c r="BA95" i="139"/>
  <c r="AY96" i="139"/>
  <c r="AZ96" i="139"/>
  <c r="BA96" i="139"/>
  <c r="AY97" i="139"/>
  <c r="AZ97" i="139"/>
  <c r="BA97" i="139"/>
  <c r="AY98" i="139"/>
  <c r="AZ98" i="139"/>
  <c r="BA98" i="139"/>
  <c r="AY99" i="139"/>
  <c r="AZ99" i="139"/>
  <c r="BA99" i="139"/>
  <c r="AY100" i="139"/>
  <c r="AZ100" i="139"/>
  <c r="BA100" i="139"/>
  <c r="AY101" i="139"/>
  <c r="AZ101" i="139"/>
  <c r="BA101" i="139"/>
  <c r="AY102" i="139"/>
  <c r="AZ102" i="139"/>
  <c r="BA102" i="139"/>
  <c r="AY103" i="139"/>
  <c r="AZ103" i="139"/>
  <c r="BA103" i="139"/>
  <c r="AY104" i="139"/>
  <c r="AZ104" i="139"/>
  <c r="BA104" i="139"/>
  <c r="AY105" i="139"/>
  <c r="AZ105" i="139"/>
  <c r="BA105" i="139"/>
  <c r="AY106" i="139"/>
  <c r="AZ106" i="139"/>
  <c r="BA106" i="139"/>
  <c r="AY107" i="139"/>
  <c r="AZ107" i="139"/>
  <c r="BA107" i="139"/>
  <c r="AY108" i="139"/>
  <c r="AZ108" i="139"/>
  <c r="BA108" i="139"/>
  <c r="AY109" i="139"/>
  <c r="AZ109" i="139"/>
  <c r="BA109" i="139"/>
  <c r="AY110" i="139"/>
  <c r="AZ110" i="139"/>
  <c r="BA110" i="139"/>
  <c r="AY111" i="139"/>
  <c r="AZ111" i="139"/>
  <c r="BA111" i="139"/>
  <c r="AY112" i="139"/>
  <c r="AZ112" i="139"/>
  <c r="BA112" i="139"/>
  <c r="AY113" i="139"/>
  <c r="AZ113" i="139"/>
  <c r="BA113" i="139"/>
  <c r="AY114" i="139"/>
  <c r="AZ114" i="139"/>
  <c r="BA114" i="139"/>
  <c r="AY115" i="139"/>
  <c r="AZ115" i="139"/>
  <c r="BA115" i="139"/>
  <c r="AY116" i="139"/>
  <c r="AZ116" i="139"/>
  <c r="BA116" i="139"/>
  <c r="AY117" i="139"/>
  <c r="AZ117" i="139"/>
  <c r="BA117" i="139"/>
  <c r="AY118" i="139"/>
  <c r="AZ118" i="139"/>
  <c r="BA118" i="139"/>
  <c r="AY119" i="139"/>
  <c r="AZ119" i="139"/>
  <c r="BA119" i="139"/>
  <c r="AY120" i="139"/>
  <c r="AZ120" i="139"/>
  <c r="BA120" i="139"/>
  <c r="AY121" i="139"/>
  <c r="AZ121" i="139"/>
  <c r="BA121" i="139"/>
  <c r="AY122" i="139"/>
  <c r="AZ122" i="139"/>
  <c r="BA122" i="139"/>
  <c r="AY123" i="139"/>
  <c r="AZ123" i="139"/>
  <c r="BA123" i="139"/>
  <c r="AY124" i="139"/>
  <c r="AZ124" i="139"/>
  <c r="BA124" i="139"/>
  <c r="AY125" i="139"/>
  <c r="AZ125" i="139"/>
  <c r="BA125" i="139"/>
  <c r="AY126" i="139"/>
  <c r="AZ126" i="139"/>
  <c r="BA126" i="139"/>
  <c r="AY127" i="139"/>
  <c r="AZ127" i="139"/>
  <c r="BA127" i="139"/>
  <c r="AY128" i="139"/>
  <c r="AZ128" i="139"/>
  <c r="BA128" i="139"/>
  <c r="AY129" i="139"/>
  <c r="AZ129" i="139"/>
  <c r="BA129" i="139"/>
  <c r="AY130" i="139"/>
  <c r="AZ130" i="139"/>
  <c r="BA130" i="139"/>
  <c r="AY131" i="139"/>
  <c r="AZ131" i="139"/>
  <c r="BA131" i="139"/>
  <c r="AY132" i="139"/>
  <c r="AZ132" i="139"/>
  <c r="BA132" i="139"/>
  <c r="AY133" i="139"/>
  <c r="AZ133" i="139"/>
  <c r="BA133" i="139"/>
  <c r="AY134" i="139"/>
  <c r="AZ134" i="139"/>
  <c r="BA134" i="139"/>
  <c r="AY135" i="139"/>
  <c r="AZ135" i="139"/>
  <c r="BA135" i="139"/>
  <c r="AY136" i="139"/>
  <c r="AZ136" i="139"/>
  <c r="BA136" i="139"/>
  <c r="AY137" i="139"/>
  <c r="AZ137" i="139"/>
  <c r="BA137" i="139"/>
  <c r="AY138" i="139"/>
  <c r="AZ138" i="139"/>
  <c r="BA138" i="139"/>
  <c r="AY139" i="139"/>
  <c r="AZ139" i="139"/>
  <c r="BA139" i="139"/>
  <c r="AY140" i="139"/>
  <c r="AZ140" i="139"/>
  <c r="BA140" i="139"/>
  <c r="AY141" i="139"/>
  <c r="AZ141" i="139"/>
  <c r="BA141" i="139"/>
  <c r="AY142" i="139"/>
  <c r="AZ142" i="139"/>
  <c r="BA142" i="139"/>
  <c r="AY143" i="139"/>
  <c r="AZ143" i="139"/>
  <c r="BA143" i="139"/>
  <c r="AY144" i="139"/>
  <c r="AZ144" i="139"/>
  <c r="BA144" i="139"/>
  <c r="AY145" i="139"/>
  <c r="AZ145" i="139"/>
  <c r="BA145" i="139"/>
  <c r="B50" i="143" l="1"/>
  <c r="N1" i="7" l="1"/>
  <c r="O1" i="139" l="1"/>
  <c r="A1" i="139" s="1"/>
  <c r="A1" i="140"/>
  <c r="N1" i="22"/>
  <c r="G1" i="140"/>
  <c r="N1" i="53"/>
  <c r="N1" i="32"/>
  <c r="M1" i="120"/>
  <c r="M1" i="114"/>
  <c r="M1" i="121"/>
  <c r="Q1" i="107"/>
  <c r="A1" i="107" s="1"/>
  <c r="M1" i="124"/>
  <c r="M1" i="113"/>
  <c r="P1" i="97"/>
  <c r="N1" i="33"/>
  <c r="P1" i="46"/>
  <c r="M1" i="111"/>
  <c r="M1" i="115"/>
  <c r="M1" i="59"/>
  <c r="O1" i="138"/>
  <c r="A1" i="138" s="1"/>
  <c r="M1" i="119"/>
  <c r="P1" i="137"/>
  <c r="P1" i="110"/>
  <c r="M1" i="122"/>
  <c r="N1" i="94"/>
  <c r="M1" i="10"/>
  <c r="M1" i="118"/>
  <c r="M1" i="112"/>
  <c r="M1" i="116"/>
  <c r="M1" i="77"/>
  <c r="B40" i="27"/>
  <c r="B41" i="27"/>
  <c r="B42" i="27"/>
  <c r="B17" i="27"/>
  <c r="B18" i="27"/>
  <c r="B19" i="27"/>
  <c r="B4" i="27"/>
  <c r="J1" i="47"/>
  <c r="A4" i="7"/>
  <c r="M1" i="117"/>
  <c r="M1" i="123"/>
  <c r="J1" i="57"/>
  <c r="A1" i="57" s="1"/>
  <c r="AH1" i="55"/>
  <c r="A3" i="115" l="1"/>
  <c r="A3" i="113"/>
  <c r="A3" i="118"/>
  <c r="A18" i="124"/>
  <c r="A18" i="121"/>
  <c r="A18" i="119"/>
  <c r="A18" i="111"/>
  <c r="A18" i="120"/>
  <c r="A3" i="124"/>
  <c r="A3" i="121"/>
  <c r="A3" i="119"/>
  <c r="A3" i="111"/>
  <c r="A3" i="117"/>
  <c r="A18" i="112"/>
  <c r="A3" i="112"/>
  <c r="A18" i="113"/>
  <c r="A18" i="123"/>
  <c r="A18" i="114"/>
  <c r="A18" i="117"/>
  <c r="A19" i="122"/>
  <c r="A3" i="59"/>
  <c r="A18" i="115"/>
  <c r="A3" i="123"/>
  <c r="A3" i="114"/>
  <c r="A4" i="122"/>
  <c r="A3" i="120"/>
  <c r="A18" i="118"/>
  <c r="A18" i="116"/>
  <c r="A3" i="116"/>
  <c r="A4" i="94"/>
  <c r="A17" i="77"/>
  <c r="A3" i="137"/>
  <c r="A3" i="10"/>
  <c r="A27" i="46"/>
  <c r="A3" i="46"/>
  <c r="A3" i="33"/>
  <c r="A3" i="77"/>
  <c r="A4" i="97"/>
  <c r="A3" i="22"/>
  <c r="A13" i="110"/>
  <c r="A21" i="32"/>
  <c r="A26" i="10"/>
  <c r="A3" i="53"/>
  <c r="A3" i="57"/>
  <c r="A3" i="110"/>
  <c r="A3" i="32"/>
  <c r="A24" i="47"/>
  <c r="A4" i="47"/>
  <c r="A22" i="47"/>
  <c r="A2" i="47"/>
  <c r="E35" i="139" l="1" a="1"/>
  <c r="E35" i="139" s="1"/>
  <c r="E20" i="139" a="1"/>
  <c r="E20" i="139" s="1"/>
  <c r="E35" i="138" a="1"/>
  <c r="E37" i="138" s="1"/>
  <c r="E20" i="138" a="1"/>
  <c r="E20" i="138" s="1"/>
  <c r="E5" i="139" a="1"/>
  <c r="E5" i="139" s="1"/>
  <c r="E5" i="138" a="1"/>
  <c r="E10" i="138" s="1"/>
  <c r="E37" i="139" l="1"/>
  <c r="E44" i="139"/>
  <c r="E36" i="139"/>
  <c r="E42" i="139"/>
  <c r="E41" i="139"/>
  <c r="E40" i="139"/>
  <c r="E39" i="139"/>
  <c r="E38" i="139"/>
  <c r="E43" i="139"/>
  <c r="E24" i="139"/>
  <c r="E22" i="139"/>
  <c r="E26" i="139"/>
  <c r="E29" i="139"/>
  <c r="E21" i="139"/>
  <c r="E27" i="139"/>
  <c r="E25" i="139"/>
  <c r="E23" i="139"/>
  <c r="E28" i="139"/>
  <c r="E43" i="138"/>
  <c r="E41" i="138"/>
  <c r="E36" i="138"/>
  <c r="E42" i="138"/>
  <c r="E38" i="138"/>
  <c r="E44" i="138"/>
  <c r="E35" i="138"/>
  <c r="E40" i="138"/>
  <c r="E39" i="138"/>
  <c r="E27" i="138"/>
  <c r="E26" i="138"/>
  <c r="E22" i="138"/>
  <c r="E24" i="138"/>
  <c r="E29" i="138"/>
  <c r="E21" i="138"/>
  <c r="E25" i="138"/>
  <c r="E23" i="138"/>
  <c r="E28" i="138"/>
  <c r="E8" i="139"/>
  <c r="E9" i="139"/>
  <c r="E7" i="139"/>
  <c r="E14" i="139"/>
  <c r="E6" i="139"/>
  <c r="E12" i="139"/>
  <c r="E11" i="139"/>
  <c r="E10" i="139"/>
  <c r="E13" i="139"/>
  <c r="E11" i="138"/>
  <c r="E9" i="138"/>
  <c r="E8" i="138"/>
  <c r="E7" i="138"/>
  <c r="E14" i="138"/>
  <c r="E6" i="138"/>
  <c r="E13" i="138"/>
  <c r="E5" i="138"/>
  <c r="E12" i="138"/>
  <c r="E4" i="138" l="1"/>
  <c r="F11" i="138" s="1"/>
  <c r="E34" i="139"/>
  <c r="F40" i="139" s="1"/>
  <c r="E19" i="139"/>
  <c r="F26" i="139" s="1"/>
  <c r="E4" i="139"/>
  <c r="F9" i="139" s="1"/>
  <c r="E34" i="138"/>
  <c r="F39" i="138" s="1"/>
  <c r="E19" i="138"/>
  <c r="F20" i="138" s="1"/>
  <c r="F5" i="138" l="1"/>
  <c r="F4" i="138"/>
  <c r="F7" i="138"/>
  <c r="F10" i="138"/>
  <c r="F14" i="138"/>
  <c r="F6" i="138"/>
  <c r="F13" i="138"/>
  <c r="F12" i="138"/>
  <c r="F9" i="138"/>
  <c r="F8" i="138"/>
  <c r="F35" i="139"/>
  <c r="F44" i="139"/>
  <c r="F43" i="139"/>
  <c r="F36" i="139"/>
  <c r="F41" i="139"/>
  <c r="F42" i="139"/>
  <c r="F37" i="139"/>
  <c r="F34" i="139"/>
  <c r="F38" i="139"/>
  <c r="F39" i="139"/>
  <c r="F27" i="139"/>
  <c r="F29" i="139"/>
  <c r="F20" i="139"/>
  <c r="F22" i="139"/>
  <c r="F19" i="139"/>
  <c r="F28" i="139"/>
  <c r="F21" i="139"/>
  <c r="F23" i="139"/>
  <c r="F25" i="139"/>
  <c r="F24" i="139"/>
  <c r="F7" i="139"/>
  <c r="F4" i="139"/>
  <c r="F14" i="139"/>
  <c r="F8" i="139"/>
  <c r="F6" i="139"/>
  <c r="F13" i="139"/>
  <c r="F11" i="139"/>
  <c r="F10" i="139"/>
  <c r="F12" i="139"/>
  <c r="F5" i="139"/>
  <c r="F38" i="138"/>
  <c r="F44" i="138"/>
  <c r="F41" i="138"/>
  <c r="F43" i="138"/>
  <c r="F36" i="138"/>
  <c r="F34" i="138"/>
  <c r="F42" i="138"/>
  <c r="F35" i="138"/>
  <c r="F37" i="138"/>
  <c r="F40" i="138"/>
  <c r="F21" i="138"/>
  <c r="F24" i="138"/>
  <c r="F22" i="138"/>
  <c r="F28" i="138"/>
  <c r="F26" i="138"/>
  <c r="F25" i="138"/>
  <c r="F27" i="138"/>
  <c r="F23" i="138"/>
  <c r="F19" i="138"/>
  <c r="F29" i="138"/>
  <c r="BA55" i="138" l="1"/>
  <c r="BA56" i="138"/>
  <c r="BA57" i="138"/>
  <c r="BA58" i="138"/>
  <c r="BA59" i="138"/>
  <c r="BA60" i="138"/>
  <c r="BA61" i="138"/>
  <c r="BA62" i="138"/>
  <c r="BA63" i="138"/>
  <c r="BA64" i="138"/>
  <c r="BA65" i="138"/>
  <c r="BA66" i="138"/>
  <c r="BA67" i="138"/>
  <c r="BA68" i="138"/>
  <c r="BA69" i="138"/>
  <c r="BA70" i="138"/>
  <c r="BA71" i="138"/>
  <c r="BA72" i="138"/>
  <c r="BA73" i="138"/>
  <c r="BA74" i="138"/>
  <c r="BA75" i="138"/>
  <c r="BA76" i="138"/>
  <c r="BA77" i="138"/>
  <c r="BA78" i="138"/>
  <c r="BA79" i="138"/>
  <c r="BA80" i="138"/>
  <c r="BA81" i="138"/>
  <c r="BA82" i="138"/>
  <c r="BA83" i="138"/>
  <c r="BA84" i="138"/>
  <c r="BA85" i="138"/>
  <c r="BA86" i="138"/>
  <c r="BA87" i="138"/>
  <c r="BA88" i="138"/>
  <c r="BA89" i="138"/>
  <c r="BA90" i="138"/>
  <c r="BA91" i="138"/>
  <c r="BA92" i="138"/>
  <c r="BA93" i="138"/>
  <c r="BA94" i="138"/>
  <c r="BA95" i="138"/>
  <c r="BA96" i="138"/>
  <c r="BA97" i="138"/>
  <c r="BA98" i="138"/>
  <c r="BA99" i="138"/>
  <c r="BA100" i="138"/>
  <c r="BA101" i="138"/>
  <c r="BA102" i="138"/>
  <c r="BA103" i="138"/>
  <c r="BA104" i="138"/>
  <c r="BA105" i="138"/>
  <c r="BA106" i="138"/>
  <c r="BA107" i="138"/>
  <c r="BA108" i="138"/>
  <c r="BA109" i="138"/>
  <c r="BA110" i="138"/>
  <c r="BA111" i="138"/>
  <c r="BA112" i="138"/>
  <c r="BA113" i="138"/>
  <c r="BA114" i="138"/>
  <c r="BA115" i="138"/>
  <c r="BA116" i="138"/>
  <c r="BA117" i="138"/>
  <c r="BA118" i="138"/>
  <c r="BA119" i="138"/>
  <c r="BA120" i="138"/>
  <c r="BA121" i="138"/>
  <c r="BA122" i="138"/>
  <c r="BA123" i="138"/>
  <c r="BA124" i="138"/>
  <c r="BA125" i="138"/>
  <c r="BA126" i="138"/>
  <c r="BA127" i="138"/>
  <c r="BA128" i="138"/>
  <c r="BA129" i="138"/>
  <c r="BA130" i="138"/>
  <c r="BA131" i="138"/>
  <c r="BA132" i="138"/>
  <c r="BA133" i="138"/>
  <c r="BA134" i="138"/>
  <c r="BA135" i="138"/>
  <c r="BA136" i="138"/>
  <c r="BA137" i="138"/>
  <c r="BA138" i="138"/>
  <c r="BA139" i="138"/>
  <c r="BA140" i="138"/>
  <c r="BA141" i="138"/>
  <c r="BA142" i="138"/>
  <c r="BA143" i="138"/>
  <c r="BA144" i="138"/>
  <c r="BA145" i="138"/>
  <c r="BA146" i="138"/>
  <c r="BA147" i="138"/>
  <c r="BA148" i="138"/>
  <c r="BA149" i="138"/>
  <c r="AZ55" i="138"/>
  <c r="AZ56" i="138"/>
  <c r="AZ57" i="138"/>
  <c r="AZ58" i="138"/>
  <c r="AZ59" i="138"/>
  <c r="AZ60" i="138"/>
  <c r="AZ61" i="138"/>
  <c r="AZ62" i="138"/>
  <c r="AZ63" i="138"/>
  <c r="AZ64" i="138"/>
  <c r="AZ65" i="138"/>
  <c r="AZ66" i="138"/>
  <c r="AZ67" i="138"/>
  <c r="AZ68" i="138"/>
  <c r="AZ69" i="138"/>
  <c r="AZ70" i="138"/>
  <c r="AZ71" i="138"/>
  <c r="AZ72" i="138"/>
  <c r="AZ73" i="138"/>
  <c r="AZ74" i="138"/>
  <c r="AZ75" i="138"/>
  <c r="AZ76" i="138"/>
  <c r="AZ77" i="138"/>
  <c r="AZ78" i="138"/>
  <c r="AZ79" i="138"/>
  <c r="AZ80" i="138"/>
  <c r="AZ81" i="138"/>
  <c r="AZ82" i="138"/>
  <c r="AZ83" i="138"/>
  <c r="AZ84" i="138"/>
  <c r="AZ85" i="138"/>
  <c r="AZ86" i="138"/>
  <c r="AZ87" i="138"/>
  <c r="AZ88" i="138"/>
  <c r="AZ89" i="138"/>
  <c r="AZ90" i="138"/>
  <c r="AZ91" i="138"/>
  <c r="AZ92" i="138"/>
  <c r="AZ93" i="138"/>
  <c r="AZ94" i="138"/>
  <c r="AZ95" i="138"/>
  <c r="AZ96" i="138"/>
  <c r="AZ97" i="138"/>
  <c r="AZ98" i="138"/>
  <c r="AZ99" i="138"/>
  <c r="AZ100" i="138"/>
  <c r="AZ101" i="138"/>
  <c r="AZ102" i="138"/>
  <c r="AZ103" i="138"/>
  <c r="AZ104" i="138"/>
  <c r="AZ105" i="138"/>
  <c r="AZ106" i="138"/>
  <c r="AZ107" i="138"/>
  <c r="AZ108" i="138"/>
  <c r="AZ109" i="138"/>
  <c r="AZ110" i="138"/>
  <c r="AZ111" i="138"/>
  <c r="AZ112" i="138"/>
  <c r="AZ113" i="138"/>
  <c r="AZ114" i="138"/>
  <c r="AZ115" i="138"/>
  <c r="AZ116" i="138"/>
  <c r="AZ117" i="138"/>
  <c r="AZ118" i="138"/>
  <c r="AZ119" i="138"/>
  <c r="AZ120" i="138"/>
  <c r="AZ121" i="138"/>
  <c r="AZ122" i="138"/>
  <c r="AZ123" i="138"/>
  <c r="AZ124" i="138"/>
  <c r="AZ125" i="138"/>
  <c r="AZ126" i="138"/>
  <c r="AZ127" i="138"/>
  <c r="AZ128" i="138"/>
  <c r="AZ129" i="138"/>
  <c r="AZ130" i="138"/>
  <c r="AZ131" i="138"/>
  <c r="AZ132" i="138"/>
  <c r="AZ133" i="138"/>
  <c r="AZ134" i="138"/>
  <c r="AZ135" i="138"/>
  <c r="AZ136" i="138"/>
  <c r="AZ137" i="138"/>
  <c r="AZ138" i="138"/>
  <c r="AZ139" i="138"/>
  <c r="AZ140" i="138"/>
  <c r="AZ141" i="138"/>
  <c r="AZ142" i="138"/>
  <c r="AZ143" i="138"/>
  <c r="AZ144" i="138"/>
  <c r="AZ145" i="138"/>
  <c r="AZ146" i="138"/>
  <c r="AZ147" i="138"/>
  <c r="AZ148" i="138"/>
  <c r="AZ149" i="138"/>
  <c r="AY55" i="138"/>
  <c r="AY56" i="138"/>
  <c r="AY57" i="138"/>
  <c r="AY58" i="138"/>
  <c r="AY59" i="138"/>
  <c r="AY60" i="138"/>
  <c r="AY61" i="138"/>
  <c r="AY62" i="138"/>
  <c r="AY63" i="138"/>
  <c r="AY64" i="138"/>
  <c r="AY65" i="138"/>
  <c r="AY66" i="138"/>
  <c r="AY67" i="138"/>
  <c r="AY68" i="138"/>
  <c r="AY69" i="138"/>
  <c r="AY70" i="138"/>
  <c r="AY71" i="138"/>
  <c r="AY72" i="138"/>
  <c r="AY73" i="138"/>
  <c r="AY74" i="138"/>
  <c r="AY75" i="138"/>
  <c r="AY76" i="138"/>
  <c r="AY77" i="138"/>
  <c r="AY78" i="138"/>
  <c r="AY79" i="138"/>
  <c r="AY80" i="138"/>
  <c r="AY81" i="138"/>
  <c r="AY82" i="138"/>
  <c r="AY83" i="138"/>
  <c r="AY84" i="138"/>
  <c r="AY85" i="138"/>
  <c r="AY86" i="138"/>
  <c r="AY87" i="138"/>
  <c r="AY88" i="138"/>
  <c r="AY89" i="138"/>
  <c r="AY90" i="138"/>
  <c r="AY91" i="138"/>
  <c r="AY92" i="138"/>
  <c r="AY93" i="138"/>
  <c r="AY94" i="138"/>
  <c r="AY95" i="138"/>
  <c r="AY96" i="138"/>
  <c r="AY97" i="138"/>
  <c r="AY98" i="138"/>
  <c r="AY99" i="138"/>
  <c r="AY100" i="138"/>
  <c r="AY101" i="138"/>
  <c r="AY102" i="138"/>
  <c r="AY103" i="138"/>
  <c r="AY104" i="138"/>
  <c r="AY105" i="138"/>
  <c r="AY106" i="138"/>
  <c r="AY107" i="138"/>
  <c r="AY108" i="138"/>
  <c r="AY109" i="138"/>
  <c r="AY110" i="138"/>
  <c r="AY111" i="138"/>
  <c r="AY112" i="138"/>
  <c r="AY113" i="138"/>
  <c r="AY114" i="138"/>
  <c r="AY115" i="138"/>
  <c r="AY116" i="138"/>
  <c r="AY117" i="138"/>
  <c r="AY118" i="138"/>
  <c r="AY119" i="138"/>
  <c r="AY120" i="138"/>
  <c r="AY121" i="138"/>
  <c r="AY122" i="138"/>
  <c r="AY123" i="138"/>
  <c r="AY124" i="138"/>
  <c r="AY125" i="138"/>
  <c r="AY126" i="138"/>
  <c r="AY127" i="138"/>
  <c r="AY128" i="138"/>
  <c r="AY129" i="138"/>
  <c r="AY130" i="138"/>
  <c r="AY131" i="138"/>
  <c r="AY132" i="138"/>
  <c r="AY133" i="138"/>
  <c r="AY134" i="138"/>
  <c r="AY135" i="138"/>
  <c r="AY136" i="138"/>
  <c r="AY137" i="138"/>
  <c r="AY138" i="138"/>
  <c r="AY139" i="138"/>
  <c r="AY140" i="138"/>
  <c r="AY141" i="138"/>
  <c r="AY142" i="138"/>
  <c r="AY143" i="138"/>
  <c r="AY144" i="138"/>
  <c r="AY145" i="138"/>
  <c r="AY146" i="138"/>
  <c r="AY147" i="138"/>
  <c r="AY148" i="138"/>
  <c r="AY149" i="138"/>
  <c r="AY54" i="138"/>
  <c r="BA54" i="138"/>
  <c r="AZ54" i="138"/>
  <c r="AI55" i="139"/>
  <c r="AI56" i="139"/>
  <c r="AI57" i="139"/>
  <c r="AI58" i="139"/>
  <c r="AI59" i="139"/>
  <c r="AI60" i="139"/>
  <c r="AI61" i="139"/>
  <c r="AI62" i="139"/>
  <c r="AI63" i="139"/>
  <c r="AI64" i="139"/>
  <c r="AI65" i="139"/>
  <c r="AI66" i="139"/>
  <c r="AI67" i="139"/>
  <c r="AI68" i="139"/>
  <c r="AI69" i="139"/>
  <c r="AI70" i="139"/>
  <c r="AI71" i="139"/>
  <c r="AI72" i="139"/>
  <c r="AI73" i="139"/>
  <c r="AI74" i="139"/>
  <c r="AI75" i="139"/>
  <c r="AI76" i="139"/>
  <c r="AI77" i="139"/>
  <c r="AI78" i="139"/>
  <c r="AI79" i="139"/>
  <c r="AI80" i="139"/>
  <c r="AI81" i="139"/>
  <c r="AI82" i="139"/>
  <c r="AI83" i="139"/>
  <c r="AI84" i="139"/>
  <c r="AI85" i="139"/>
  <c r="AI86" i="139"/>
  <c r="AI87" i="139"/>
  <c r="AI88" i="139"/>
  <c r="AI89" i="139"/>
  <c r="AI90" i="139"/>
  <c r="AI91" i="139"/>
  <c r="AI92" i="139"/>
  <c r="AI93" i="139"/>
  <c r="AI94" i="139"/>
  <c r="AI95" i="139"/>
  <c r="AI96" i="139"/>
  <c r="AI97" i="139"/>
  <c r="AI98" i="139"/>
  <c r="AI99" i="139"/>
  <c r="AI100" i="139"/>
  <c r="AI101" i="139"/>
  <c r="AI102" i="139"/>
  <c r="AI103" i="139"/>
  <c r="AI104" i="139"/>
  <c r="AI105" i="139"/>
  <c r="AI106" i="139"/>
  <c r="AI107" i="139"/>
  <c r="AI108" i="139"/>
  <c r="AI109" i="139"/>
  <c r="AI110" i="139"/>
  <c r="AI111" i="139"/>
  <c r="AI112" i="139"/>
  <c r="AI113" i="139"/>
  <c r="AI114" i="139"/>
  <c r="AI115" i="139"/>
  <c r="AI116" i="139"/>
  <c r="AI117" i="139"/>
  <c r="AI118" i="139"/>
  <c r="AI119" i="139"/>
  <c r="AI120" i="139"/>
  <c r="AI121" i="139"/>
  <c r="AI122" i="139"/>
  <c r="AI123" i="139"/>
  <c r="AI124" i="139"/>
  <c r="AI125" i="139"/>
  <c r="AI126" i="139"/>
  <c r="AI127" i="139"/>
  <c r="AI128" i="139"/>
  <c r="AI129" i="139"/>
  <c r="AI130" i="139"/>
  <c r="AI131" i="139"/>
  <c r="AI132" i="139"/>
  <c r="AI133" i="139"/>
  <c r="AI134" i="139"/>
  <c r="AI135" i="139"/>
  <c r="AI136" i="139"/>
  <c r="AI137" i="139"/>
  <c r="AI138" i="139"/>
  <c r="AI139" i="139"/>
  <c r="AI140" i="139"/>
  <c r="AI141" i="139"/>
  <c r="AI142" i="139"/>
  <c r="AI143" i="139"/>
  <c r="AI144" i="139"/>
  <c r="AI145" i="139"/>
  <c r="AI146" i="139"/>
  <c r="AI147" i="139"/>
  <c r="AI148" i="139"/>
  <c r="AI149" i="139"/>
  <c r="AH55" i="139"/>
  <c r="AH56" i="139"/>
  <c r="AH57" i="139"/>
  <c r="AH58" i="139"/>
  <c r="AH59" i="139"/>
  <c r="AH60" i="139"/>
  <c r="AH61" i="139"/>
  <c r="AH62" i="139"/>
  <c r="AH63" i="139"/>
  <c r="AH64" i="139"/>
  <c r="AH65" i="139"/>
  <c r="AH66" i="139"/>
  <c r="AH67" i="139"/>
  <c r="AH68" i="139"/>
  <c r="AH69" i="139"/>
  <c r="AH70" i="139"/>
  <c r="AH71" i="139"/>
  <c r="AH72" i="139"/>
  <c r="AH73" i="139"/>
  <c r="AH74" i="139"/>
  <c r="AH75" i="139"/>
  <c r="AH76" i="139"/>
  <c r="AH77" i="139"/>
  <c r="AH78" i="139"/>
  <c r="AH79" i="139"/>
  <c r="AH80" i="139"/>
  <c r="AH81" i="139"/>
  <c r="AH82" i="139"/>
  <c r="AH83" i="139"/>
  <c r="AH84" i="139"/>
  <c r="AH85" i="139"/>
  <c r="AH86" i="139"/>
  <c r="AH87" i="139"/>
  <c r="AH88" i="139"/>
  <c r="AH89" i="139"/>
  <c r="AH90" i="139"/>
  <c r="AH91" i="139"/>
  <c r="AH92" i="139"/>
  <c r="AH93" i="139"/>
  <c r="AH94" i="139"/>
  <c r="AH95" i="139"/>
  <c r="AH96" i="139"/>
  <c r="AH97" i="139"/>
  <c r="AH98" i="139"/>
  <c r="AH99" i="139"/>
  <c r="AH100" i="139"/>
  <c r="AH101" i="139"/>
  <c r="AH102" i="139"/>
  <c r="AH103" i="139"/>
  <c r="AH104" i="139"/>
  <c r="AH105" i="139"/>
  <c r="AH106" i="139"/>
  <c r="AH107" i="139"/>
  <c r="AH108" i="139"/>
  <c r="AH109" i="139"/>
  <c r="AH110" i="139"/>
  <c r="AH111" i="139"/>
  <c r="AH112" i="139"/>
  <c r="AH113" i="139"/>
  <c r="AH114" i="139"/>
  <c r="AH115" i="139"/>
  <c r="AH116" i="139"/>
  <c r="AH117" i="139"/>
  <c r="AH118" i="139"/>
  <c r="AH119" i="139"/>
  <c r="AH120" i="139"/>
  <c r="AH121" i="139"/>
  <c r="AH122" i="139"/>
  <c r="AH123" i="139"/>
  <c r="AH124" i="139"/>
  <c r="AH125" i="139"/>
  <c r="AH126" i="139"/>
  <c r="AH127" i="139"/>
  <c r="AH128" i="139"/>
  <c r="AH129" i="139"/>
  <c r="AH130" i="139"/>
  <c r="AH131" i="139"/>
  <c r="AH132" i="139"/>
  <c r="AH133" i="139"/>
  <c r="AH134" i="139"/>
  <c r="AH135" i="139"/>
  <c r="AH136" i="139"/>
  <c r="AH137" i="139"/>
  <c r="AH138" i="139"/>
  <c r="AH139" i="139"/>
  <c r="AH140" i="139"/>
  <c r="AH141" i="139"/>
  <c r="AH142" i="139"/>
  <c r="AH143" i="139"/>
  <c r="AH144" i="139"/>
  <c r="AH145" i="139"/>
  <c r="AH146" i="139"/>
  <c r="AH147" i="139"/>
  <c r="AH148" i="139"/>
  <c r="AH149" i="139"/>
  <c r="AG55" i="139"/>
  <c r="AG56" i="139"/>
  <c r="AG57" i="139"/>
  <c r="AG58" i="139"/>
  <c r="AG59" i="139"/>
  <c r="AG60" i="139"/>
  <c r="AG61" i="139"/>
  <c r="AG62" i="139"/>
  <c r="AG63" i="139"/>
  <c r="AG64" i="139"/>
  <c r="AG65" i="139"/>
  <c r="AG66" i="139"/>
  <c r="AG67" i="139"/>
  <c r="AG68" i="139"/>
  <c r="AG69" i="139"/>
  <c r="AG70" i="139"/>
  <c r="AG71" i="139"/>
  <c r="AG72" i="139"/>
  <c r="AG73" i="139"/>
  <c r="AG74" i="139"/>
  <c r="AG75" i="139"/>
  <c r="AG76" i="139"/>
  <c r="AG77" i="139"/>
  <c r="AG78" i="139"/>
  <c r="AG79" i="139"/>
  <c r="AG80" i="139"/>
  <c r="AG81" i="139"/>
  <c r="AG82" i="139"/>
  <c r="AG83" i="139"/>
  <c r="AG84" i="139"/>
  <c r="AG85" i="139"/>
  <c r="AG86" i="139"/>
  <c r="AG87" i="139"/>
  <c r="AG88" i="139"/>
  <c r="AG89" i="139"/>
  <c r="AG90" i="139"/>
  <c r="AG91" i="139"/>
  <c r="AG92" i="139"/>
  <c r="AG93" i="139"/>
  <c r="AG94" i="139"/>
  <c r="AG95" i="139"/>
  <c r="AG96" i="139"/>
  <c r="AG97" i="139"/>
  <c r="AG98" i="139"/>
  <c r="AG99" i="139"/>
  <c r="AG100" i="139"/>
  <c r="AG101" i="139"/>
  <c r="AG102" i="139"/>
  <c r="AG103" i="139"/>
  <c r="AG104" i="139"/>
  <c r="AG105" i="139"/>
  <c r="AG106" i="139"/>
  <c r="AG107" i="139"/>
  <c r="AG108" i="139"/>
  <c r="AG109" i="139"/>
  <c r="AG110" i="139"/>
  <c r="AG111" i="139"/>
  <c r="AG112" i="139"/>
  <c r="AG113" i="139"/>
  <c r="AG114" i="139"/>
  <c r="AG115" i="139"/>
  <c r="AG116" i="139"/>
  <c r="AG117" i="139"/>
  <c r="AG118" i="139"/>
  <c r="AG119" i="139"/>
  <c r="AG120" i="139"/>
  <c r="AG121" i="139"/>
  <c r="AG122" i="139"/>
  <c r="AG123" i="139"/>
  <c r="AG124" i="139"/>
  <c r="AG125" i="139"/>
  <c r="AG126" i="139"/>
  <c r="AG127" i="139"/>
  <c r="AG128" i="139"/>
  <c r="AG129" i="139"/>
  <c r="AG130" i="139"/>
  <c r="AG131" i="139"/>
  <c r="AG132" i="139"/>
  <c r="AG133" i="139"/>
  <c r="AG134" i="139"/>
  <c r="AG135" i="139"/>
  <c r="AG136" i="139"/>
  <c r="AG137" i="139"/>
  <c r="AG138" i="139"/>
  <c r="AG139" i="139"/>
  <c r="AG140" i="139"/>
  <c r="AG141" i="139"/>
  <c r="AG142" i="139"/>
  <c r="AG143" i="139"/>
  <c r="AG144" i="139"/>
  <c r="AG145" i="139"/>
  <c r="AG146" i="139"/>
  <c r="AG147" i="139"/>
  <c r="AG148" i="139"/>
  <c r="AG149" i="139"/>
  <c r="AI54" i="139"/>
  <c r="AH54" i="139"/>
  <c r="AG54" i="139"/>
  <c r="AI55" i="138"/>
  <c r="AI56" i="138"/>
  <c r="AI57" i="138"/>
  <c r="AI58" i="138"/>
  <c r="AI59" i="138"/>
  <c r="AI60" i="138"/>
  <c r="AI61" i="138"/>
  <c r="AI62" i="138"/>
  <c r="AI63" i="138"/>
  <c r="AI64" i="138"/>
  <c r="AI65" i="138"/>
  <c r="AI66" i="138"/>
  <c r="AI67" i="138"/>
  <c r="AI68" i="138"/>
  <c r="AI69" i="138"/>
  <c r="AI70" i="138"/>
  <c r="AI71" i="138"/>
  <c r="AI72" i="138"/>
  <c r="AI73" i="138"/>
  <c r="AI74" i="138"/>
  <c r="AI75" i="138"/>
  <c r="AI76" i="138"/>
  <c r="AI77" i="138"/>
  <c r="AI78" i="138"/>
  <c r="AI79" i="138"/>
  <c r="AI80" i="138"/>
  <c r="AI81" i="138"/>
  <c r="AI82" i="138"/>
  <c r="AI83" i="138"/>
  <c r="AI84" i="138"/>
  <c r="AI85" i="138"/>
  <c r="AI86" i="138"/>
  <c r="AI87" i="138"/>
  <c r="AI88" i="138"/>
  <c r="AI89" i="138"/>
  <c r="AI90" i="138"/>
  <c r="AI91" i="138"/>
  <c r="AI92" i="138"/>
  <c r="AI93" i="138"/>
  <c r="AI94" i="138"/>
  <c r="AI95" i="138"/>
  <c r="AI96" i="138"/>
  <c r="AI97" i="138"/>
  <c r="AI98" i="138"/>
  <c r="AI99" i="138"/>
  <c r="AI100" i="138"/>
  <c r="AI101" i="138"/>
  <c r="AI102" i="138"/>
  <c r="AI103" i="138"/>
  <c r="AI104" i="138"/>
  <c r="AI105" i="138"/>
  <c r="AI106" i="138"/>
  <c r="AI107" i="138"/>
  <c r="AI108" i="138"/>
  <c r="AI109" i="138"/>
  <c r="AI110" i="138"/>
  <c r="AI111" i="138"/>
  <c r="AI112" i="138"/>
  <c r="AI113" i="138"/>
  <c r="AI114" i="138"/>
  <c r="AI115" i="138"/>
  <c r="AI116" i="138"/>
  <c r="AI117" i="138"/>
  <c r="AI118" i="138"/>
  <c r="AI119" i="138"/>
  <c r="AI120" i="138"/>
  <c r="AI121" i="138"/>
  <c r="AI122" i="138"/>
  <c r="AI123" i="138"/>
  <c r="AI124" i="138"/>
  <c r="AI125" i="138"/>
  <c r="AI126" i="138"/>
  <c r="AI127" i="138"/>
  <c r="AI128" i="138"/>
  <c r="AI129" i="138"/>
  <c r="AI130" i="138"/>
  <c r="AI131" i="138"/>
  <c r="AI132" i="138"/>
  <c r="AI133" i="138"/>
  <c r="AI134" i="138"/>
  <c r="AI135" i="138"/>
  <c r="AI136" i="138"/>
  <c r="AI137" i="138"/>
  <c r="AI138" i="138"/>
  <c r="AI139" i="138"/>
  <c r="AI140" i="138"/>
  <c r="AI141" i="138"/>
  <c r="AI142" i="138"/>
  <c r="AI143" i="138"/>
  <c r="AI144" i="138"/>
  <c r="AI145" i="138"/>
  <c r="AI146" i="138"/>
  <c r="AI147" i="138"/>
  <c r="AI148" i="138"/>
  <c r="AI149" i="138"/>
  <c r="AH55" i="138"/>
  <c r="AH56" i="138"/>
  <c r="AH57" i="138"/>
  <c r="AH58" i="138"/>
  <c r="AH59" i="138"/>
  <c r="AH60" i="138"/>
  <c r="AH61" i="138"/>
  <c r="AH62" i="138"/>
  <c r="AH63" i="138"/>
  <c r="AH64" i="138"/>
  <c r="AH65" i="138"/>
  <c r="AH66" i="138"/>
  <c r="AH67" i="138"/>
  <c r="AH68" i="138"/>
  <c r="AH69" i="138"/>
  <c r="AH70" i="138"/>
  <c r="AH71" i="138"/>
  <c r="AH72" i="138"/>
  <c r="AH73" i="138"/>
  <c r="AH74" i="138"/>
  <c r="AH75" i="138"/>
  <c r="AH76" i="138"/>
  <c r="AH77" i="138"/>
  <c r="AH78" i="138"/>
  <c r="AH79" i="138"/>
  <c r="AH80" i="138"/>
  <c r="AH81" i="138"/>
  <c r="AH82" i="138"/>
  <c r="AH83" i="138"/>
  <c r="AH84" i="138"/>
  <c r="AH85" i="138"/>
  <c r="AH86" i="138"/>
  <c r="AH87" i="138"/>
  <c r="AH88" i="138"/>
  <c r="AH89" i="138"/>
  <c r="AH90" i="138"/>
  <c r="AH91" i="138"/>
  <c r="AH92" i="138"/>
  <c r="AH93" i="138"/>
  <c r="AH94" i="138"/>
  <c r="AH95" i="138"/>
  <c r="AH96" i="138"/>
  <c r="AH97" i="138"/>
  <c r="AH98" i="138"/>
  <c r="AH99" i="138"/>
  <c r="AH100" i="138"/>
  <c r="AH101" i="138"/>
  <c r="AH102" i="138"/>
  <c r="AH103" i="138"/>
  <c r="AH104" i="138"/>
  <c r="AH105" i="138"/>
  <c r="AH106" i="138"/>
  <c r="AH107" i="138"/>
  <c r="AH108" i="138"/>
  <c r="AH109" i="138"/>
  <c r="AH110" i="138"/>
  <c r="AH111" i="138"/>
  <c r="AH112" i="138"/>
  <c r="AH113" i="138"/>
  <c r="AH114" i="138"/>
  <c r="AH115" i="138"/>
  <c r="AH116" i="138"/>
  <c r="AH117" i="138"/>
  <c r="AH118" i="138"/>
  <c r="AH119" i="138"/>
  <c r="AH120" i="138"/>
  <c r="AH121" i="138"/>
  <c r="AH122" i="138"/>
  <c r="AH123" i="138"/>
  <c r="AH124" i="138"/>
  <c r="AH125" i="138"/>
  <c r="AH126" i="138"/>
  <c r="AH127" i="138"/>
  <c r="AH128" i="138"/>
  <c r="AH129" i="138"/>
  <c r="AH130" i="138"/>
  <c r="AH131" i="138"/>
  <c r="AH132" i="138"/>
  <c r="AH133" i="138"/>
  <c r="AH134" i="138"/>
  <c r="AH135" i="138"/>
  <c r="AH136" i="138"/>
  <c r="AH137" i="138"/>
  <c r="AH138" i="138"/>
  <c r="AH139" i="138"/>
  <c r="AH140" i="138"/>
  <c r="AH141" i="138"/>
  <c r="AH142" i="138"/>
  <c r="AH143" i="138"/>
  <c r="AH144" i="138"/>
  <c r="AH145" i="138"/>
  <c r="AH146" i="138"/>
  <c r="AH147" i="138"/>
  <c r="AH148" i="138"/>
  <c r="AH149" i="138"/>
  <c r="AG55" i="138"/>
  <c r="AG56" i="138"/>
  <c r="AG57" i="138"/>
  <c r="AG58" i="138"/>
  <c r="AG59" i="138"/>
  <c r="AG60" i="138"/>
  <c r="AG61" i="138"/>
  <c r="AG62" i="138"/>
  <c r="AG63" i="138"/>
  <c r="AG64" i="138"/>
  <c r="AG65" i="138"/>
  <c r="AG66" i="138"/>
  <c r="AG67" i="138"/>
  <c r="AG68" i="138"/>
  <c r="AG69" i="138"/>
  <c r="AG70" i="138"/>
  <c r="AG71" i="138"/>
  <c r="AG72" i="138"/>
  <c r="AG73" i="138"/>
  <c r="AG74" i="138"/>
  <c r="AG75" i="138"/>
  <c r="AG76" i="138"/>
  <c r="AG77" i="138"/>
  <c r="AG78" i="138"/>
  <c r="AG79" i="138"/>
  <c r="AG80" i="138"/>
  <c r="AG81" i="138"/>
  <c r="AG82" i="138"/>
  <c r="AG83" i="138"/>
  <c r="AG84" i="138"/>
  <c r="AG85" i="138"/>
  <c r="AG86" i="138"/>
  <c r="AG87" i="138"/>
  <c r="AG88" i="138"/>
  <c r="AG89" i="138"/>
  <c r="AG90" i="138"/>
  <c r="AG91" i="138"/>
  <c r="AG92" i="138"/>
  <c r="AG93" i="138"/>
  <c r="AG94" i="138"/>
  <c r="AG95" i="138"/>
  <c r="AG96" i="138"/>
  <c r="AG97" i="138"/>
  <c r="AG98" i="138"/>
  <c r="AG99" i="138"/>
  <c r="AG100" i="138"/>
  <c r="AG101" i="138"/>
  <c r="AG102" i="138"/>
  <c r="AG103" i="138"/>
  <c r="AG104" i="138"/>
  <c r="AG105" i="138"/>
  <c r="AG106" i="138"/>
  <c r="AG107" i="138"/>
  <c r="AG108" i="138"/>
  <c r="AG109" i="138"/>
  <c r="AG110" i="138"/>
  <c r="AG111" i="138"/>
  <c r="AG112" i="138"/>
  <c r="AG113" i="138"/>
  <c r="AG114" i="138"/>
  <c r="AG115" i="138"/>
  <c r="AG116" i="138"/>
  <c r="AG117" i="138"/>
  <c r="AG118" i="138"/>
  <c r="AG119" i="138"/>
  <c r="AG120" i="138"/>
  <c r="AG121" i="138"/>
  <c r="AG122" i="138"/>
  <c r="AG123" i="138"/>
  <c r="AG124" i="138"/>
  <c r="AG125" i="138"/>
  <c r="AG126" i="138"/>
  <c r="AG127" i="138"/>
  <c r="AG128" i="138"/>
  <c r="AG129" i="138"/>
  <c r="AG130" i="138"/>
  <c r="AG131" i="138"/>
  <c r="AG132" i="138"/>
  <c r="AG133" i="138"/>
  <c r="AG134" i="138"/>
  <c r="AG135" i="138"/>
  <c r="AG136" i="138"/>
  <c r="AG137" i="138"/>
  <c r="AG138" i="138"/>
  <c r="AG139" i="138"/>
  <c r="AG140" i="138"/>
  <c r="AG141" i="138"/>
  <c r="AG142" i="138"/>
  <c r="AG143" i="138"/>
  <c r="AG144" i="138"/>
  <c r="AG145" i="138"/>
  <c r="AG146" i="138"/>
  <c r="AG147" i="138"/>
  <c r="AG148" i="138"/>
  <c r="AG149" i="138"/>
  <c r="AI54" i="138"/>
  <c r="AH54" i="138"/>
  <c r="AG54" i="138"/>
  <c r="Q55" i="139"/>
  <c r="Q56" i="139"/>
  <c r="Q57" i="139"/>
  <c r="Q58" i="139"/>
  <c r="Q59" i="139"/>
  <c r="Q60" i="139"/>
  <c r="Q61" i="139"/>
  <c r="Q62" i="139"/>
  <c r="Q63" i="139"/>
  <c r="Q64" i="139"/>
  <c r="Q65" i="139"/>
  <c r="Q66" i="139"/>
  <c r="Q67" i="139"/>
  <c r="Q68" i="139"/>
  <c r="Q69" i="139"/>
  <c r="Q70" i="139"/>
  <c r="Q71" i="139"/>
  <c r="Q72" i="139"/>
  <c r="Q73" i="139"/>
  <c r="Q74" i="139"/>
  <c r="Q75" i="139"/>
  <c r="Q76" i="139"/>
  <c r="Q77" i="139"/>
  <c r="Q78" i="139"/>
  <c r="Q79" i="139"/>
  <c r="Q80" i="139"/>
  <c r="Q81" i="139"/>
  <c r="Q82" i="139"/>
  <c r="Q83" i="139"/>
  <c r="Q84" i="139"/>
  <c r="Q85" i="139"/>
  <c r="Q86" i="139"/>
  <c r="Q87" i="139"/>
  <c r="Q88" i="139"/>
  <c r="Q89" i="139"/>
  <c r="Q90" i="139"/>
  <c r="Q91" i="139"/>
  <c r="Q92" i="139"/>
  <c r="Q93" i="139"/>
  <c r="Q94" i="139"/>
  <c r="Q95" i="139"/>
  <c r="Q96" i="139"/>
  <c r="Q97" i="139"/>
  <c r="Q98" i="139"/>
  <c r="Q99" i="139"/>
  <c r="Q100" i="139"/>
  <c r="Q101" i="139"/>
  <c r="Q102" i="139"/>
  <c r="Q103" i="139"/>
  <c r="Q104" i="139"/>
  <c r="Q105" i="139"/>
  <c r="Q106" i="139"/>
  <c r="Q107" i="139"/>
  <c r="Q108" i="139"/>
  <c r="Q109" i="139"/>
  <c r="Q110" i="139"/>
  <c r="Q111" i="139"/>
  <c r="Q112" i="139"/>
  <c r="Q113" i="139"/>
  <c r="Q114" i="139"/>
  <c r="Q115" i="139"/>
  <c r="Q116" i="139"/>
  <c r="Q117" i="139"/>
  <c r="Q118" i="139"/>
  <c r="Q119" i="139"/>
  <c r="Q120" i="139"/>
  <c r="Q121" i="139"/>
  <c r="Q122" i="139"/>
  <c r="Q123" i="139"/>
  <c r="Q124" i="139"/>
  <c r="Q125" i="139"/>
  <c r="Q126" i="139"/>
  <c r="Q127" i="139"/>
  <c r="Q128" i="139"/>
  <c r="Q129" i="139"/>
  <c r="Q130" i="139"/>
  <c r="Q131" i="139"/>
  <c r="Q132" i="139"/>
  <c r="Q133" i="139"/>
  <c r="Q134" i="139"/>
  <c r="Q135" i="139"/>
  <c r="Q136" i="139"/>
  <c r="Q137" i="139"/>
  <c r="Q138" i="139"/>
  <c r="Q139" i="139"/>
  <c r="Q140" i="139"/>
  <c r="Q141" i="139"/>
  <c r="Q142" i="139"/>
  <c r="Q143" i="139"/>
  <c r="Q144" i="139"/>
  <c r="Q145" i="139"/>
  <c r="Q146" i="139"/>
  <c r="Q147" i="139"/>
  <c r="Q148" i="139"/>
  <c r="Q149" i="139"/>
  <c r="Q54" i="139"/>
  <c r="P55" i="139"/>
  <c r="P56" i="139"/>
  <c r="P57" i="139"/>
  <c r="P58" i="139"/>
  <c r="P59" i="139"/>
  <c r="P60" i="139"/>
  <c r="P61" i="139"/>
  <c r="P62" i="139"/>
  <c r="P63" i="139"/>
  <c r="P64" i="139"/>
  <c r="P65" i="139"/>
  <c r="P66" i="139"/>
  <c r="P67" i="139"/>
  <c r="P68" i="139"/>
  <c r="P69" i="139"/>
  <c r="P70" i="139"/>
  <c r="P71" i="139"/>
  <c r="P72" i="139"/>
  <c r="P73" i="139"/>
  <c r="P74" i="139"/>
  <c r="P75" i="139"/>
  <c r="P76" i="139"/>
  <c r="P77" i="139"/>
  <c r="P78" i="139"/>
  <c r="P79" i="139"/>
  <c r="P80" i="139"/>
  <c r="P81" i="139"/>
  <c r="P82" i="139"/>
  <c r="P83" i="139"/>
  <c r="P84" i="139"/>
  <c r="P85" i="139"/>
  <c r="P86" i="139"/>
  <c r="P87" i="139"/>
  <c r="P88" i="139"/>
  <c r="P89" i="139"/>
  <c r="P90" i="139"/>
  <c r="P91" i="139"/>
  <c r="P92" i="139"/>
  <c r="P93" i="139"/>
  <c r="P94" i="139"/>
  <c r="P95" i="139"/>
  <c r="P96" i="139"/>
  <c r="P97" i="139"/>
  <c r="P98" i="139"/>
  <c r="P99" i="139"/>
  <c r="P100" i="139"/>
  <c r="P101" i="139"/>
  <c r="P102" i="139"/>
  <c r="P103" i="139"/>
  <c r="P104" i="139"/>
  <c r="P105" i="139"/>
  <c r="P106" i="139"/>
  <c r="P107" i="139"/>
  <c r="P108" i="139"/>
  <c r="P109" i="139"/>
  <c r="P110" i="139"/>
  <c r="P111" i="139"/>
  <c r="P112" i="139"/>
  <c r="P113" i="139"/>
  <c r="P114" i="139"/>
  <c r="P115" i="139"/>
  <c r="P116" i="139"/>
  <c r="P117" i="139"/>
  <c r="P118" i="139"/>
  <c r="P119" i="139"/>
  <c r="P120" i="139"/>
  <c r="P121" i="139"/>
  <c r="P122" i="139"/>
  <c r="P123" i="139"/>
  <c r="P124" i="139"/>
  <c r="P125" i="139"/>
  <c r="P126" i="139"/>
  <c r="P127" i="139"/>
  <c r="P128" i="139"/>
  <c r="P129" i="139"/>
  <c r="P130" i="139"/>
  <c r="P131" i="139"/>
  <c r="P132" i="139"/>
  <c r="P133" i="139"/>
  <c r="P134" i="139"/>
  <c r="P135" i="139"/>
  <c r="P136" i="139"/>
  <c r="P137" i="139"/>
  <c r="P138" i="139"/>
  <c r="P139" i="139"/>
  <c r="P140" i="139"/>
  <c r="P141" i="139"/>
  <c r="P142" i="139"/>
  <c r="P143" i="139"/>
  <c r="P144" i="139"/>
  <c r="P145" i="139"/>
  <c r="P146" i="139"/>
  <c r="P147" i="139"/>
  <c r="P148" i="139"/>
  <c r="P149" i="139"/>
  <c r="Q54" i="138"/>
  <c r="P54" i="139"/>
  <c r="P54" i="138"/>
  <c r="O55" i="139"/>
  <c r="O56" i="139"/>
  <c r="O57" i="139"/>
  <c r="O58" i="139"/>
  <c r="O59" i="139"/>
  <c r="O60" i="139"/>
  <c r="O61" i="139"/>
  <c r="O62" i="139"/>
  <c r="O63" i="139"/>
  <c r="O64" i="139"/>
  <c r="O65" i="139"/>
  <c r="O66" i="139"/>
  <c r="O67" i="139"/>
  <c r="O68" i="139"/>
  <c r="O69" i="139"/>
  <c r="O70" i="139"/>
  <c r="O71" i="139"/>
  <c r="O72" i="139"/>
  <c r="O73" i="139"/>
  <c r="O74" i="139"/>
  <c r="O75" i="139"/>
  <c r="O76" i="139"/>
  <c r="O77" i="139"/>
  <c r="O78" i="139"/>
  <c r="O79" i="139"/>
  <c r="O80" i="139"/>
  <c r="O81" i="139"/>
  <c r="O82" i="139"/>
  <c r="O83" i="139"/>
  <c r="O84" i="139"/>
  <c r="O85" i="139"/>
  <c r="O86" i="139"/>
  <c r="O87" i="139"/>
  <c r="O88" i="139"/>
  <c r="O89" i="139"/>
  <c r="O90" i="139"/>
  <c r="O91" i="139"/>
  <c r="O92" i="139"/>
  <c r="O93" i="139"/>
  <c r="O94" i="139"/>
  <c r="O95" i="139"/>
  <c r="O96" i="139"/>
  <c r="O97" i="139"/>
  <c r="O98" i="139"/>
  <c r="O99" i="139"/>
  <c r="O100" i="139"/>
  <c r="O101" i="139"/>
  <c r="O102" i="139"/>
  <c r="O103" i="139"/>
  <c r="O104" i="139"/>
  <c r="O105" i="139"/>
  <c r="O106" i="139"/>
  <c r="O107" i="139"/>
  <c r="O108" i="139"/>
  <c r="O109" i="139"/>
  <c r="O110" i="139"/>
  <c r="O111" i="139"/>
  <c r="O112" i="139"/>
  <c r="O113" i="139"/>
  <c r="O114" i="139"/>
  <c r="O115" i="139"/>
  <c r="O116" i="139"/>
  <c r="O117" i="139"/>
  <c r="O118" i="139"/>
  <c r="O119" i="139"/>
  <c r="O120" i="139"/>
  <c r="O121" i="139"/>
  <c r="O122" i="139"/>
  <c r="O123" i="139"/>
  <c r="O124" i="139"/>
  <c r="O125" i="139"/>
  <c r="O126" i="139"/>
  <c r="O127" i="139"/>
  <c r="O128" i="139"/>
  <c r="O129" i="139"/>
  <c r="O130" i="139"/>
  <c r="O131" i="139"/>
  <c r="O132" i="139"/>
  <c r="O133" i="139"/>
  <c r="O134" i="139"/>
  <c r="O135" i="139"/>
  <c r="O136" i="139"/>
  <c r="O137" i="139"/>
  <c r="O138" i="139"/>
  <c r="O139" i="139"/>
  <c r="O140" i="139"/>
  <c r="O141" i="139"/>
  <c r="O142" i="139"/>
  <c r="O143" i="139"/>
  <c r="O144" i="139"/>
  <c r="O145" i="139"/>
  <c r="O146" i="139"/>
  <c r="O147" i="139"/>
  <c r="O148" i="139"/>
  <c r="O149" i="139"/>
  <c r="O54" i="139"/>
  <c r="Q55" i="138"/>
  <c r="Q56" i="138"/>
  <c r="Q57" i="138"/>
  <c r="Q58" i="138"/>
  <c r="Q59" i="138"/>
  <c r="Q60" i="138"/>
  <c r="Q61" i="138"/>
  <c r="Q62" i="138"/>
  <c r="Q63" i="138"/>
  <c r="Q64" i="138"/>
  <c r="Q65" i="138"/>
  <c r="Q66" i="138"/>
  <c r="Q67" i="138"/>
  <c r="Q68" i="138"/>
  <c r="Q69" i="138"/>
  <c r="Q70" i="138"/>
  <c r="Q71" i="138"/>
  <c r="Q72" i="138"/>
  <c r="Q73" i="138"/>
  <c r="Q74" i="138"/>
  <c r="Q75" i="138"/>
  <c r="Q76" i="138"/>
  <c r="Q77" i="138"/>
  <c r="Q78" i="138"/>
  <c r="Q79" i="138"/>
  <c r="Q80" i="138"/>
  <c r="Q81" i="138"/>
  <c r="Q82" i="138"/>
  <c r="Q83" i="138"/>
  <c r="Q84" i="138"/>
  <c r="Q85" i="138"/>
  <c r="Q86" i="138"/>
  <c r="Q87" i="138"/>
  <c r="Q88" i="138"/>
  <c r="Q89" i="138"/>
  <c r="Q90" i="138"/>
  <c r="Q91" i="138"/>
  <c r="Q92" i="138"/>
  <c r="Q93" i="138"/>
  <c r="Q94" i="138"/>
  <c r="Q95" i="138"/>
  <c r="Q96" i="138"/>
  <c r="Q97" i="138"/>
  <c r="Q98" i="138"/>
  <c r="Q99" i="138"/>
  <c r="Q100" i="138"/>
  <c r="Q101" i="138"/>
  <c r="Q102" i="138"/>
  <c r="Q103" i="138"/>
  <c r="Q104" i="138"/>
  <c r="Q105" i="138"/>
  <c r="Q106" i="138"/>
  <c r="Q107" i="138"/>
  <c r="Q108" i="138"/>
  <c r="Q109" i="138"/>
  <c r="Q110" i="138"/>
  <c r="Q111" i="138"/>
  <c r="Q112" i="138"/>
  <c r="Q113" i="138"/>
  <c r="Q114" i="138"/>
  <c r="Q115" i="138"/>
  <c r="Q116" i="138"/>
  <c r="Q117" i="138"/>
  <c r="Q118" i="138"/>
  <c r="Q119" i="138"/>
  <c r="Q120" i="138"/>
  <c r="Q121" i="138"/>
  <c r="Q122" i="138"/>
  <c r="Q123" i="138"/>
  <c r="Q124" i="138"/>
  <c r="Q125" i="138"/>
  <c r="Q126" i="138"/>
  <c r="Q127" i="138"/>
  <c r="Q128" i="138"/>
  <c r="Q129" i="138"/>
  <c r="Q130" i="138"/>
  <c r="Q131" i="138"/>
  <c r="Q132" i="138"/>
  <c r="Q133" i="138"/>
  <c r="Q134" i="138"/>
  <c r="Q135" i="138"/>
  <c r="Q136" i="138"/>
  <c r="Q137" i="138"/>
  <c r="Q138" i="138"/>
  <c r="Q139" i="138"/>
  <c r="Q140" i="138"/>
  <c r="Q141" i="138"/>
  <c r="Q142" i="138"/>
  <c r="Q143" i="138"/>
  <c r="Q144" i="138"/>
  <c r="Q145" i="138"/>
  <c r="Q146" i="138"/>
  <c r="Q147" i="138"/>
  <c r="Q148" i="138"/>
  <c r="Q149" i="138"/>
  <c r="P55" i="138"/>
  <c r="P56" i="138"/>
  <c r="P57" i="138"/>
  <c r="P58" i="138"/>
  <c r="P59" i="138"/>
  <c r="P60" i="138"/>
  <c r="P61" i="138"/>
  <c r="P62" i="138"/>
  <c r="P63" i="138"/>
  <c r="P64" i="138"/>
  <c r="P65" i="138"/>
  <c r="P66" i="138"/>
  <c r="P67" i="138"/>
  <c r="P68" i="138"/>
  <c r="P69" i="138"/>
  <c r="P70" i="138"/>
  <c r="P71" i="138"/>
  <c r="P72" i="138"/>
  <c r="P73" i="138"/>
  <c r="P74" i="138"/>
  <c r="P75" i="138"/>
  <c r="P76" i="138"/>
  <c r="P77" i="138"/>
  <c r="P78" i="138"/>
  <c r="P79" i="138"/>
  <c r="P80" i="138"/>
  <c r="P81" i="138"/>
  <c r="P82" i="138"/>
  <c r="P83" i="138"/>
  <c r="P84" i="138"/>
  <c r="P85" i="138"/>
  <c r="P86" i="138"/>
  <c r="P87" i="138"/>
  <c r="P88" i="138"/>
  <c r="P89" i="138"/>
  <c r="P90" i="138"/>
  <c r="P91" i="138"/>
  <c r="P92" i="138"/>
  <c r="P93" i="138"/>
  <c r="P94" i="138"/>
  <c r="P95" i="138"/>
  <c r="P96" i="138"/>
  <c r="P97" i="138"/>
  <c r="P98" i="138"/>
  <c r="P99" i="138"/>
  <c r="P100" i="138"/>
  <c r="P101" i="138"/>
  <c r="P102" i="138"/>
  <c r="P103" i="138"/>
  <c r="P104" i="138"/>
  <c r="P105" i="138"/>
  <c r="P106" i="138"/>
  <c r="P107" i="138"/>
  <c r="P108" i="138"/>
  <c r="P109" i="138"/>
  <c r="P110" i="138"/>
  <c r="P111" i="138"/>
  <c r="P112" i="138"/>
  <c r="P113" i="138"/>
  <c r="P114" i="138"/>
  <c r="P115" i="138"/>
  <c r="P116" i="138"/>
  <c r="P117" i="138"/>
  <c r="P118" i="138"/>
  <c r="P119" i="138"/>
  <c r="P120" i="138"/>
  <c r="P121" i="138"/>
  <c r="P122" i="138"/>
  <c r="P123" i="138"/>
  <c r="P124" i="138"/>
  <c r="P125" i="138"/>
  <c r="P126" i="138"/>
  <c r="P127" i="138"/>
  <c r="P128" i="138"/>
  <c r="P129" i="138"/>
  <c r="P130" i="138"/>
  <c r="P131" i="138"/>
  <c r="P132" i="138"/>
  <c r="P133" i="138"/>
  <c r="P134" i="138"/>
  <c r="P135" i="138"/>
  <c r="P136" i="138"/>
  <c r="P137" i="138"/>
  <c r="P138" i="138"/>
  <c r="P139" i="138"/>
  <c r="P140" i="138"/>
  <c r="P141" i="138"/>
  <c r="P142" i="138"/>
  <c r="P143" i="138"/>
  <c r="P144" i="138"/>
  <c r="P145" i="138"/>
  <c r="P146" i="138"/>
  <c r="P147" i="138"/>
  <c r="P148" i="138"/>
  <c r="P149" i="138"/>
  <c r="A3" i="139" l="1"/>
  <c r="A51" i="139" s="1"/>
  <c r="A3" i="138"/>
  <c r="A51" i="138" s="1"/>
  <c r="A18" i="139"/>
  <c r="S51" i="139" s="1"/>
  <c r="A18" i="138"/>
  <c r="S51" i="138" s="1"/>
  <c r="A33" i="139"/>
  <c r="AK51" i="139" s="1"/>
  <c r="A33" i="138"/>
  <c r="AK51" i="138" s="1"/>
  <c r="H5" i="107"/>
  <c r="H6" i="107"/>
  <c r="N7" i="107" l="1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6" i="107"/>
  <c r="N5" i="107"/>
  <c r="F7" i="7" l="1"/>
  <c r="A30" i="140"/>
  <c r="A5" i="140"/>
  <c r="A31" i="140"/>
  <c r="A6" i="140"/>
  <c r="A7" i="140"/>
  <c r="A32" i="140"/>
  <c r="M24" i="33" l="1"/>
  <c r="K24" i="33"/>
  <c r="I24" i="33"/>
  <c r="H24" i="33"/>
  <c r="G24" i="33"/>
  <c r="E24" i="33"/>
  <c r="D24" i="33"/>
  <c r="C24" i="33"/>
  <c r="L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J19" i="33" l="1"/>
  <c r="F41" i="7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H41" i="7"/>
  <c r="I41" i="7"/>
  <c r="J41" i="7"/>
  <c r="H40" i="7"/>
  <c r="I40" i="7"/>
  <c r="J40" i="7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E26" i="140" s="1"/>
  <c r="N27" i="22"/>
  <c r="N29" i="22"/>
  <c r="N30" i="22"/>
  <c r="C7" i="33"/>
  <c r="H31" i="46"/>
  <c r="P31" i="46"/>
  <c r="L31" i="46"/>
  <c r="B31" i="46"/>
  <c r="F31" i="46"/>
  <c r="N31" i="46"/>
  <c r="J31" i="46"/>
  <c r="G6" i="53"/>
  <c r="E31" i="46"/>
  <c r="I31" i="46"/>
  <c r="M31" i="46"/>
  <c r="H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5" i="114"/>
  <c r="L37" i="114"/>
  <c r="K25" i="115"/>
  <c r="L37" i="115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L6" i="32"/>
  <c r="N25" i="32"/>
  <c r="N26" i="32"/>
  <c r="N27" i="32"/>
  <c r="N28" i="32"/>
  <c r="N29" i="32"/>
  <c r="B24" i="33"/>
  <c r="F24" i="33"/>
  <c r="J24" i="33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N8" i="22"/>
  <c r="N12" i="22"/>
  <c r="B11" i="22"/>
  <c r="N9" i="22"/>
  <c r="B31" i="32"/>
  <c r="B13" i="33"/>
  <c r="N24" i="22"/>
  <c r="N28" i="22"/>
  <c r="N15" i="32"/>
  <c r="N10" i="33"/>
  <c r="N26" i="33"/>
  <c r="B19" i="33"/>
  <c r="H5" i="32" l="1"/>
  <c r="F18" i="33"/>
  <c r="J18" i="33"/>
  <c r="H23" i="32"/>
  <c r="E5" i="32"/>
  <c r="H10" i="32"/>
  <c r="M25" i="124"/>
  <c r="M25" i="113"/>
  <c r="C6" i="33"/>
  <c r="G6" i="33"/>
  <c r="N40" i="7"/>
  <c r="N41" i="7"/>
  <c r="H6" i="33"/>
  <c r="E6" i="33"/>
  <c r="B23" i="32"/>
  <c r="M25" i="111"/>
  <c r="M25" i="112"/>
  <c r="L6" i="33"/>
  <c r="M25" i="119"/>
  <c r="M25" i="118"/>
  <c r="M26" i="122"/>
  <c r="M25" i="116"/>
  <c r="M25" i="120"/>
  <c r="M25" i="121"/>
  <c r="M25" i="115"/>
  <c r="M25" i="114"/>
  <c r="M25" i="123"/>
  <c r="M25" i="117"/>
  <c r="B5" i="22"/>
  <c r="D6" i="33"/>
  <c r="B30" i="32"/>
  <c r="N5" i="22"/>
  <c r="K6" i="33"/>
  <c r="N8" i="33"/>
  <c r="E30" i="46"/>
  <c r="E16" i="140" s="1"/>
  <c r="K30" i="46"/>
  <c r="K23" i="32"/>
  <c r="B10" i="32"/>
  <c r="E5" i="22"/>
  <c r="N26" i="22"/>
  <c r="N24" i="32"/>
  <c r="N13" i="33"/>
  <c r="I6" i="33"/>
  <c r="K5" i="22"/>
  <c r="H30" i="32"/>
  <c r="N30" i="46"/>
  <c r="B5" i="32"/>
  <c r="N16" i="22"/>
  <c r="N11" i="22"/>
  <c r="K5" i="32"/>
  <c r="B11" i="53"/>
  <c r="N10" i="32"/>
  <c r="M6" i="33"/>
  <c r="H30" i="46"/>
  <c r="E10" i="32"/>
  <c r="N23" i="32"/>
  <c r="K30" i="32"/>
  <c r="N30" i="32"/>
  <c r="E5" i="53"/>
  <c r="K5" i="53"/>
  <c r="N24" i="33"/>
  <c r="N21" i="22"/>
  <c r="H5" i="22"/>
  <c r="N5" i="32"/>
  <c r="E30" i="32"/>
  <c r="K10" i="32"/>
  <c r="B7" i="33"/>
  <c r="H5" i="53"/>
  <c r="H11" i="53"/>
  <c r="N19" i="33"/>
  <c r="B18" i="33"/>
  <c r="E36" i="53"/>
  <c r="E11" i="53"/>
  <c r="N37" i="53"/>
  <c r="N11" i="53"/>
  <c r="N36" i="53" s="1"/>
  <c r="N5" i="53"/>
  <c r="B5" i="53"/>
  <c r="K11" i="53"/>
  <c r="F6" i="33" l="1"/>
  <c r="E5" i="33" s="1"/>
  <c r="J6" i="33"/>
  <c r="H5" i="33" s="1"/>
  <c r="N18" i="33"/>
  <c r="K5" i="33"/>
  <c r="N7" i="33"/>
  <c r="B6" i="33"/>
  <c r="N5" i="33" l="1"/>
  <c r="B5" i="33"/>
  <c r="B18" i="77" l="1"/>
  <c r="G18" i="77"/>
  <c r="F18" i="77"/>
  <c r="D18" i="77"/>
  <c r="C18" i="77"/>
  <c r="M46" i="53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C28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D7" i="7"/>
  <c r="D34" i="7"/>
  <c r="N23" i="53"/>
  <c r="N46" i="53" s="1"/>
  <c r="B46" i="53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H6" i="77"/>
  <c r="C6" i="77"/>
  <c r="J6" i="77"/>
  <c r="H5" i="77" s="1"/>
  <c r="D6" i="77"/>
  <c r="B5" i="77" s="1"/>
  <c r="E6" i="77"/>
  <c r="I6" i="77"/>
  <c r="F6" i="77"/>
  <c r="B6" i="77"/>
  <c r="E5" i="140" l="1"/>
  <c r="E6" i="140"/>
  <c r="E7" i="140"/>
  <c r="E33" i="7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K49" i="53"/>
  <c r="K27" i="53"/>
  <c r="K17" i="53"/>
  <c r="F49" i="53"/>
  <c r="F27" i="53"/>
  <c r="F17" i="53"/>
  <c r="F40" i="53" s="1"/>
  <c r="K6" i="7"/>
  <c r="N34" i="7"/>
  <c r="B33" i="7"/>
  <c r="B25" i="53"/>
  <c r="B26" i="7"/>
  <c r="G27" i="53"/>
  <c r="G17" i="53"/>
  <c r="G40" i="53" s="1"/>
  <c r="G49" i="53"/>
  <c r="J17" i="53"/>
  <c r="J40" i="53" s="1"/>
  <c r="J49" i="53"/>
  <c r="J27" i="53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E31" i="140" l="1"/>
  <c r="E4" i="140"/>
  <c r="E32" i="140"/>
  <c r="J29" i="53"/>
  <c r="I29" i="53"/>
  <c r="F48" i="53"/>
  <c r="G48" i="53"/>
  <c r="D48" i="53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29" i="53" l="1"/>
  <c r="H16" i="53"/>
  <c r="H48" i="53"/>
  <c r="B49" i="53"/>
  <c r="B17" i="53"/>
  <c r="N28" i="53"/>
  <c r="N49" i="53" s="1"/>
  <c r="B27" i="53"/>
  <c r="E30" i="140" l="1"/>
  <c r="E29" i="140" s="1"/>
  <c r="B29" i="53"/>
  <c r="N29" i="53" s="1"/>
  <c r="B48" i="53"/>
  <c r="N27" i="53"/>
  <c r="N48" i="53" s="1"/>
  <c r="B40" i="53"/>
  <c r="N16" i="53"/>
  <c r="N40" i="53" s="1"/>
  <c r="B16" i="53"/>
  <c r="C7" i="110" l="1"/>
  <c r="I7" i="110"/>
  <c r="O7" i="110"/>
  <c r="F7" i="110"/>
  <c r="E7" i="110"/>
  <c r="H7" i="110"/>
  <c r="B7" i="110"/>
  <c r="N7" i="110"/>
  <c r="D7" i="110"/>
  <c r="B6" i="110" s="1"/>
  <c r="E24" i="140" s="1"/>
  <c r="N6" i="137"/>
  <c r="E22" i="140" s="1"/>
  <c r="N7" i="97"/>
  <c r="E20" i="140" s="1"/>
  <c r="B16" i="110"/>
  <c r="E25" i="140" s="1"/>
  <c r="J7" i="110"/>
  <c r="P7" i="110"/>
  <c r="G7" i="110"/>
  <c r="G30" i="10"/>
  <c r="E16" i="55" l="1"/>
  <c r="D15" i="55"/>
  <c r="D16" i="55"/>
  <c r="E17" i="55"/>
  <c r="D12" i="55"/>
  <c r="D18" i="55"/>
  <c r="E12" i="55"/>
  <c r="D17" i="55"/>
  <c r="D13" i="55"/>
  <c r="D19" i="55"/>
  <c r="D10" i="55"/>
  <c r="D11" i="55"/>
  <c r="E15" i="55"/>
  <c r="D8" i="55"/>
  <c r="E9" i="55"/>
  <c r="E11" i="55"/>
  <c r="D9" i="55"/>
  <c r="E8" i="55"/>
  <c r="E19" i="55"/>
  <c r="D14" i="55"/>
  <c r="E18" i="55"/>
  <c r="E13" i="55"/>
  <c r="E14" i="55"/>
  <c r="E10" i="55"/>
  <c r="I29" i="59"/>
  <c r="J35" i="59"/>
  <c r="H30" i="10"/>
  <c r="C30" i="10"/>
  <c r="H21" i="137"/>
  <c r="J21" i="137"/>
  <c r="G7" i="10"/>
  <c r="J10" i="97"/>
  <c r="D7" i="10"/>
  <c r="G5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E10" i="140" s="1"/>
  <c r="B20" i="55"/>
  <c r="H7" i="97"/>
  <c r="H16" i="110"/>
  <c r="H6" i="59"/>
  <c r="K26" i="59"/>
  <c r="K34" i="59"/>
  <c r="I7" i="137"/>
  <c r="F21" i="137"/>
  <c r="I6" i="59"/>
  <c r="F5" i="47"/>
  <c r="E5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E14" i="140" s="1"/>
  <c r="C15" i="55"/>
  <c r="I33" i="59"/>
  <c r="I27" i="59"/>
  <c r="C10" i="97"/>
  <c r="C21" i="137"/>
  <c r="F7" i="10"/>
  <c r="C6" i="59"/>
  <c r="C5" i="47"/>
  <c r="D21" i="137"/>
  <c r="G21" i="13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E15" i="140" s="1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I10" i="97"/>
  <c r="I7" i="10"/>
  <c r="F7" i="137"/>
  <c r="I30" i="10"/>
  <c r="C7" i="137"/>
  <c r="B5" i="47"/>
  <c r="D30" i="10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J26" i="59"/>
  <c r="E6" i="59"/>
  <c r="I34" i="59"/>
  <c r="C7" i="10"/>
  <c r="F30" i="10"/>
  <c r="F10" i="97"/>
  <c r="F6" i="59"/>
  <c r="L7" i="110"/>
  <c r="N20" i="137"/>
  <c r="E23" i="140" s="1"/>
  <c r="N9" i="97"/>
  <c r="E21" i="140" s="1"/>
  <c r="I34" i="122"/>
  <c r="K7" i="110"/>
  <c r="M7" i="110"/>
  <c r="L30" i="10" l="1"/>
  <c r="H29" i="10"/>
  <c r="H20" i="137"/>
  <c r="B9" i="97"/>
  <c r="E11" i="140" s="1"/>
  <c r="H6" i="10"/>
  <c r="M30" i="10"/>
  <c r="E5" i="59"/>
  <c r="B6" i="137"/>
  <c r="E12" i="140" s="1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K19" i="116"/>
  <c r="M19" i="116" s="1"/>
  <c r="K31" i="116"/>
  <c r="K21" i="116"/>
  <c r="M21" i="116" s="1"/>
  <c r="K33" i="116"/>
  <c r="K36" i="123"/>
  <c r="K24" i="123"/>
  <c r="M24" i="123" s="1"/>
  <c r="K24" i="121"/>
  <c r="M24" i="121" s="1"/>
  <c r="K36" i="121"/>
  <c r="K37" i="122"/>
  <c r="K25" i="122"/>
  <c r="M25" i="122" s="1"/>
  <c r="K19" i="113"/>
  <c r="M19" i="113" s="1"/>
  <c r="K31" i="113"/>
  <c r="K23" i="118"/>
  <c r="M23" i="118" s="1"/>
  <c r="K35" i="118"/>
  <c r="K19" i="121"/>
  <c r="M19" i="121" s="1"/>
  <c r="K31" i="121"/>
  <c r="K33" i="114"/>
  <c r="K21" i="114"/>
  <c r="M21" i="114" s="1"/>
  <c r="K36" i="117"/>
  <c r="K24" i="117"/>
  <c r="M24" i="117" s="1"/>
  <c r="K24" i="113"/>
  <c r="M24" i="113" s="1"/>
  <c r="K36" i="113"/>
  <c r="K19" i="124"/>
  <c r="M19" i="124" s="1"/>
  <c r="K31" i="124"/>
  <c r="K23" i="112"/>
  <c r="M23" i="112" s="1"/>
  <c r="K35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K33" i="112"/>
  <c r="K21" i="112"/>
  <c r="M21" i="112" s="1"/>
  <c r="K31" i="120"/>
  <c r="K19" i="120"/>
  <c r="M19" i="120" s="1"/>
  <c r="K19" i="114"/>
  <c r="M19" i="114" s="1"/>
  <c r="K31" i="114"/>
  <c r="K32" i="114"/>
  <c r="K20" i="114"/>
  <c r="M20" i="114" s="1"/>
  <c r="K23" i="114"/>
  <c r="M23" i="114" s="1"/>
  <c r="K35" i="114"/>
  <c r="M7" i="137"/>
  <c r="M31" i="111"/>
  <c r="I37" i="122"/>
  <c r="I33" i="114"/>
  <c r="I33" i="117"/>
  <c r="I32" i="117"/>
  <c r="I35" i="121"/>
  <c r="M34" i="123"/>
  <c r="I32" i="124"/>
  <c r="I35" i="111"/>
  <c r="I33" i="122"/>
  <c r="I35" i="114"/>
  <c r="M31" i="114"/>
  <c r="M31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I34" i="112"/>
  <c r="M34" i="111"/>
  <c r="M32" i="111"/>
  <c r="I36" i="119"/>
  <c r="M31" i="121"/>
  <c r="I34" i="114"/>
  <c r="M33" i="113"/>
  <c r="M35" i="116"/>
  <c r="M35" i="120"/>
  <c r="I32" i="116"/>
  <c r="L33" i="124"/>
  <c r="L33" i="116"/>
  <c r="L36" i="123"/>
  <c r="L36" i="114"/>
  <c r="L31" i="124"/>
  <c r="L36" i="118"/>
  <c r="L34" i="113"/>
  <c r="L31" i="123"/>
  <c r="L37" i="122"/>
  <c r="L34" i="124"/>
  <c r="L33" i="122"/>
  <c r="L34" i="114"/>
  <c r="L34" i="123"/>
  <c r="L33" i="111"/>
  <c r="L33" i="112"/>
  <c r="L32" i="121"/>
  <c r="L34" i="120"/>
  <c r="L32" i="114"/>
  <c r="L35" i="116"/>
  <c r="L35" i="115"/>
  <c r="L34" i="111"/>
  <c r="L31" i="114"/>
  <c r="K10" i="97"/>
  <c r="B6" i="10"/>
  <c r="L10" i="97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K31" i="115"/>
  <c r="K20" i="121"/>
  <c r="M20" i="121" s="1"/>
  <c r="K32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I35" i="123"/>
  <c r="M31" i="112"/>
  <c r="I35" i="112"/>
  <c r="M31" i="124"/>
  <c r="I35" i="122"/>
  <c r="M33" i="114"/>
  <c r="M36" i="119"/>
  <c r="I36" i="118"/>
  <c r="I34" i="121"/>
  <c r="I34" i="113"/>
  <c r="I35" i="124"/>
  <c r="I35" i="116"/>
  <c r="M34" i="119"/>
  <c r="M36" i="123"/>
  <c r="I32" i="123"/>
  <c r="I35" i="113"/>
  <c r="M32" i="115"/>
  <c r="I33" i="118"/>
  <c r="M35" i="115"/>
  <c r="I35" i="119"/>
  <c r="K7" i="97"/>
  <c r="L7" i="137"/>
  <c r="L35" i="123"/>
  <c r="L36" i="113"/>
  <c r="L34" i="122"/>
  <c r="L31" i="116"/>
  <c r="L31" i="115"/>
  <c r="L35" i="122"/>
  <c r="L35" i="119"/>
  <c r="L32" i="120"/>
  <c r="L35" i="112"/>
  <c r="L35" i="114"/>
  <c r="L31" i="111"/>
  <c r="L32" i="112"/>
  <c r="L34" i="121"/>
  <c r="L36" i="111"/>
  <c r="L36" i="120"/>
  <c r="L34" i="112"/>
  <c r="L31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K22" i="116"/>
  <c r="M22" i="116" s="1"/>
  <c r="K34" i="116"/>
  <c r="K31" i="111"/>
  <c r="K19" i="111"/>
  <c r="M19" i="111" s="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K22" i="120"/>
  <c r="M22" i="120" s="1"/>
  <c r="K34" i="120"/>
  <c r="K21" i="115"/>
  <c r="M21" i="115" s="1"/>
  <c r="K33" i="115"/>
  <c r="K31" i="123"/>
  <c r="K19" i="123"/>
  <c r="M19" i="123" s="1"/>
  <c r="I34" i="117"/>
  <c r="I34" i="118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I36" i="113"/>
  <c r="M35" i="121"/>
  <c r="M32" i="123"/>
  <c r="I33" i="112"/>
  <c r="M31" i="119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M32" i="113"/>
  <c r="I36" i="124"/>
  <c r="I36" i="117"/>
  <c r="I33" i="111"/>
  <c r="I36" i="115"/>
  <c r="K30" i="10"/>
  <c r="L35" i="117"/>
  <c r="L31" i="118"/>
  <c r="L36" i="116"/>
  <c r="L36" i="115"/>
  <c r="L32" i="111"/>
  <c r="L31" i="120"/>
  <c r="L33" i="118"/>
  <c r="L35" i="120"/>
  <c r="L35" i="121"/>
  <c r="L34" i="119"/>
  <c r="L31" i="119"/>
  <c r="L36" i="124"/>
  <c r="L32" i="116"/>
  <c r="L31" i="117"/>
  <c r="L31" i="113"/>
  <c r="L35" i="118"/>
  <c r="L35" i="111"/>
  <c r="L32" i="118"/>
  <c r="L33" i="114"/>
  <c r="L34" i="118"/>
  <c r="E6" i="10"/>
  <c r="H9" i="97"/>
  <c r="B20" i="137"/>
  <c r="E13" i="140" s="1"/>
  <c r="E6" i="137"/>
  <c r="K22" i="119"/>
  <c r="M22" i="119" s="1"/>
  <c r="K34" i="119"/>
  <c r="K32" i="118"/>
  <c r="K20" i="118"/>
  <c r="M20" i="118" s="1"/>
  <c r="K21" i="119"/>
  <c r="M21" i="119" s="1"/>
  <c r="K33" i="119"/>
  <c r="K33" i="113"/>
  <c r="K21" i="113"/>
  <c r="M21" i="113" s="1"/>
  <c r="K23" i="111"/>
  <c r="M23" i="111" s="1"/>
  <c r="K35" i="111"/>
  <c r="K24" i="115"/>
  <c r="M24" i="115" s="1"/>
  <c r="K36" i="115"/>
  <c r="K31" i="117"/>
  <c r="K19" i="117"/>
  <c r="M19" i="117" s="1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K31" i="119"/>
  <c r="K19" i="119"/>
  <c r="M19" i="119" s="1"/>
  <c r="M34" i="124"/>
  <c r="M36" i="113"/>
  <c r="M31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M31" i="123"/>
  <c r="M35" i="114"/>
  <c r="M31" i="117"/>
  <c r="I34" i="124"/>
  <c r="M32" i="122"/>
  <c r="I32" i="112"/>
  <c r="I36" i="121"/>
  <c r="M32" i="124"/>
  <c r="I32" i="121"/>
  <c r="I34" i="111"/>
  <c r="I36" i="122"/>
  <c r="M35" i="119"/>
  <c r="M35" i="118"/>
  <c r="I36" i="116"/>
  <c r="I33" i="115"/>
  <c r="I35" i="118"/>
  <c r="M36" i="122"/>
  <c r="M34" i="120"/>
  <c r="M7" i="10"/>
  <c r="L7" i="10"/>
  <c r="K7" i="137"/>
  <c r="M6" i="59"/>
  <c r="L35" i="124"/>
  <c r="L36" i="119"/>
  <c r="L36" i="112"/>
  <c r="L34" i="117"/>
  <c r="L33" i="117"/>
  <c r="L36" i="117"/>
  <c r="L32" i="113"/>
  <c r="L36" i="122"/>
  <c r="L33" i="120"/>
  <c r="L32" i="122"/>
  <c r="L32" i="119"/>
  <c r="L32" i="124"/>
  <c r="L33" i="121"/>
  <c r="L32" i="117"/>
  <c r="L32" i="123"/>
  <c r="L33" i="123"/>
  <c r="L33" i="119"/>
  <c r="L36" i="121"/>
  <c r="L31" i="121"/>
  <c r="L35" i="113"/>
  <c r="L32" i="115"/>
  <c r="K7" i="10"/>
  <c r="M21" i="137"/>
  <c r="B5" i="59"/>
  <c r="B29" i="10"/>
  <c r="H6" i="137"/>
  <c r="I34" i="116"/>
  <c r="I31" i="118"/>
  <c r="K20" i="137" l="1"/>
  <c r="K29" i="10"/>
  <c r="K6" i="137"/>
  <c r="K6" i="10"/>
  <c r="K9" i="97"/>
  <c r="K5" i="59"/>
  <c r="B39" i="10"/>
  <c r="B38" i="10"/>
  <c r="B37" i="10"/>
  <c r="B22" i="10"/>
  <c r="B21" i="10"/>
  <c r="B16" i="10"/>
  <c r="B20" i="10"/>
  <c r="B17" i="10"/>
  <c r="B18" i="10"/>
  <c r="B19" i="10"/>
  <c r="I31" i="112"/>
  <c r="I31" i="119" l="1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J17" i="57"/>
  <c r="J14" i="57"/>
  <c r="F23" i="117" l="1"/>
  <c r="F29" i="47"/>
  <c r="F32" i="47"/>
  <c r="F31" i="47"/>
  <c r="F30" i="47"/>
  <c r="F34" i="47"/>
  <c r="D23" i="111"/>
  <c r="F38" i="47"/>
  <c r="F35" i="47"/>
  <c r="F33" i="47"/>
  <c r="B23" i="114"/>
  <c r="D4" i="57"/>
  <c r="F36" i="47"/>
  <c r="F23" i="113"/>
  <c r="F37" i="47"/>
  <c r="F23" i="118"/>
  <c r="C25" i="47"/>
  <c r="I20" i="123" s="1"/>
  <c r="F27" i="47"/>
  <c r="F28" i="47"/>
  <c r="D23" i="116"/>
  <c r="F23" i="120"/>
  <c r="E25" i="47"/>
  <c r="I22" i="114" s="1"/>
  <c r="F26" i="47"/>
  <c r="B25" i="47"/>
  <c r="I19" i="114" s="1"/>
  <c r="F23" i="112"/>
  <c r="D23" i="114"/>
  <c r="F39" i="47"/>
  <c r="B23" i="117"/>
  <c r="B23" i="111"/>
  <c r="F23" i="116"/>
  <c r="D23" i="115"/>
  <c r="D25" i="47"/>
  <c r="I21" i="119" s="1"/>
  <c r="F23" i="124"/>
  <c r="F24" i="122"/>
  <c r="B23" i="124"/>
  <c r="D23" i="117"/>
  <c r="B24" i="122"/>
  <c r="D23" i="123"/>
  <c r="I22" i="124" l="1"/>
  <c r="I20" i="115"/>
  <c r="I22" i="123"/>
  <c r="I19" i="119"/>
  <c r="I19" i="124"/>
  <c r="I23" i="122"/>
  <c r="I22" i="112"/>
  <c r="I20" i="120"/>
  <c r="I22" i="116"/>
  <c r="I20" i="124"/>
  <c r="D23" i="118"/>
  <c r="I21" i="122"/>
  <c r="I21" i="116"/>
  <c r="I20" i="121"/>
  <c r="I20" i="112"/>
  <c r="D24" i="122"/>
  <c r="I20" i="113"/>
  <c r="I19" i="115"/>
  <c r="I22" i="115"/>
  <c r="F23" i="111"/>
  <c r="I21" i="123"/>
  <c r="I21" i="124"/>
  <c r="I20" i="118"/>
  <c r="B22" i="116"/>
  <c r="F23" i="119"/>
  <c r="I21" i="118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I22" i="118"/>
  <c r="I22" i="122"/>
  <c r="I21" i="114"/>
  <c r="I22" i="119"/>
  <c r="I22" i="113"/>
  <c r="B23" i="119"/>
  <c r="B23" i="123"/>
  <c r="I19" i="123"/>
  <c r="I20" i="119"/>
  <c r="F23" i="123"/>
  <c r="B22" i="117"/>
  <c r="D23" i="112"/>
  <c r="H4" i="57"/>
  <c r="J5" i="57"/>
  <c r="J6" i="57"/>
  <c r="B4" i="57"/>
  <c r="F23" i="115"/>
  <c r="I20" i="114"/>
  <c r="I22" i="117"/>
  <c r="I20" i="116"/>
  <c r="I19" i="118"/>
  <c r="I21" i="112"/>
  <c r="D23" i="113"/>
  <c r="I19" i="113"/>
  <c r="J18" i="57"/>
  <c r="C4" i="57"/>
  <c r="I21" i="121"/>
  <c r="I22" i="111"/>
  <c r="D23" i="120"/>
  <c r="I19" i="120"/>
  <c r="F23" i="114"/>
  <c r="I21" i="115"/>
  <c r="I22" i="121"/>
  <c r="I21" i="120"/>
  <c r="I22" i="120"/>
  <c r="I20" i="122"/>
  <c r="B23" i="115"/>
  <c r="B22" i="124" l="1"/>
  <c r="B22" i="114"/>
  <c r="B22" i="120"/>
  <c r="B22" i="113"/>
  <c r="B22" i="112"/>
  <c r="B22" i="118"/>
  <c r="B23" i="122"/>
  <c r="B22" i="111"/>
  <c r="B22" i="119"/>
  <c r="B22" i="121"/>
  <c r="J4" i="57"/>
  <c r="B22" i="115"/>
  <c r="B22" i="123"/>
  <c r="F7" i="46" l="1"/>
  <c r="G7" i="46"/>
  <c r="I7" i="46" l="1"/>
  <c r="O7" i="46"/>
  <c r="C7" i="46"/>
  <c r="B7" i="46"/>
  <c r="P7" i="46"/>
  <c r="E7" i="46"/>
  <c r="E6" i="46" s="1"/>
  <c r="E17" i="140" s="1"/>
  <c r="D7" i="46"/>
  <c r="B6" i="46" s="1"/>
  <c r="E27" i="140" s="1"/>
  <c r="E19" i="140" s="1"/>
  <c r="H7" i="46"/>
  <c r="J7" i="46"/>
  <c r="K7" i="46" l="1"/>
  <c r="L38" i="116"/>
  <c r="J8" i="116"/>
  <c r="F8" i="118"/>
  <c r="F8" i="114"/>
  <c r="F8" i="123"/>
  <c r="F8" i="117"/>
  <c r="K38" i="116"/>
  <c r="K26" i="116"/>
  <c r="H8" i="116"/>
  <c r="B8" i="115"/>
  <c r="B8" i="124"/>
  <c r="K38" i="114"/>
  <c r="K26" i="114"/>
  <c r="H8" i="114"/>
  <c r="M7" i="46"/>
  <c r="D8" i="111"/>
  <c r="L38" i="121"/>
  <c r="J8" i="121"/>
  <c r="D8" i="112"/>
  <c r="F8" i="120"/>
  <c r="F8" i="116"/>
  <c r="M38" i="111"/>
  <c r="L8" i="111"/>
  <c r="M38" i="118"/>
  <c r="L8" i="118"/>
  <c r="B8" i="117"/>
  <c r="K38" i="118"/>
  <c r="K26" i="118"/>
  <c r="H8" i="118"/>
  <c r="B8" i="119"/>
  <c r="D8" i="113"/>
  <c r="L38" i="123"/>
  <c r="J8" i="123"/>
  <c r="D8" i="114"/>
  <c r="F9" i="122"/>
  <c r="M38" i="113"/>
  <c r="L8" i="113"/>
  <c r="M38" i="120"/>
  <c r="L8" i="120"/>
  <c r="B8" i="121"/>
  <c r="K38" i="115"/>
  <c r="K26" i="115"/>
  <c r="H8" i="115"/>
  <c r="K38" i="120"/>
  <c r="K26" i="120"/>
  <c r="H8" i="120"/>
  <c r="B8" i="123"/>
  <c r="L7" i="46"/>
  <c r="L38" i="114"/>
  <c r="J8" i="114"/>
  <c r="L38" i="120"/>
  <c r="J8" i="120"/>
  <c r="N7" i="46"/>
  <c r="N6" i="46" s="1"/>
  <c r="L38" i="124"/>
  <c r="J8" i="124"/>
  <c r="D8" i="120"/>
  <c r="D8" i="116"/>
  <c r="F8" i="124"/>
  <c r="M38" i="119"/>
  <c r="L8" i="119"/>
  <c r="M38" i="115"/>
  <c r="L8" i="115"/>
  <c r="M39" i="122"/>
  <c r="L9" i="122"/>
  <c r="K38" i="119"/>
  <c r="K26" i="119"/>
  <c r="H8" i="119"/>
  <c r="B8" i="118"/>
  <c r="K39" i="122"/>
  <c r="K27" i="122"/>
  <c r="H9" i="122"/>
  <c r="L38" i="112"/>
  <c r="J8" i="112"/>
  <c r="D8" i="115"/>
  <c r="D8" i="117"/>
  <c r="D8" i="124"/>
  <c r="L38" i="118"/>
  <c r="J8" i="118"/>
  <c r="M38" i="112"/>
  <c r="L8" i="112"/>
  <c r="M38" i="121"/>
  <c r="L8" i="121"/>
  <c r="M38" i="117"/>
  <c r="L8" i="117"/>
  <c r="M38" i="124"/>
  <c r="L8" i="124"/>
  <c r="K38" i="121"/>
  <c r="K26" i="121"/>
  <c r="H8" i="121"/>
  <c r="B9" i="122"/>
  <c r="K38" i="124"/>
  <c r="K26" i="124"/>
  <c r="H8" i="124"/>
  <c r="H6" i="46"/>
  <c r="L38" i="117"/>
  <c r="J8" i="117"/>
  <c r="D8" i="119"/>
  <c r="D8" i="123"/>
  <c r="L38" i="119"/>
  <c r="J8" i="119"/>
  <c r="L38" i="111"/>
  <c r="J8" i="111"/>
  <c r="L39" i="122"/>
  <c r="J9" i="122"/>
  <c r="M38" i="114"/>
  <c r="L8" i="114"/>
  <c r="M38" i="123"/>
  <c r="L8" i="123"/>
  <c r="F8" i="111"/>
  <c r="K38" i="123"/>
  <c r="K26" i="123"/>
  <c r="H8" i="123"/>
  <c r="K38" i="113"/>
  <c r="K26" i="113"/>
  <c r="H8" i="113"/>
  <c r="B8" i="112"/>
  <c r="D8" i="118"/>
  <c r="L38" i="113"/>
  <c r="J8" i="113"/>
  <c r="D8" i="121"/>
  <c r="M38" i="116"/>
  <c r="L8" i="116"/>
  <c r="F8" i="119"/>
  <c r="F8" i="113"/>
  <c r="K38" i="111"/>
  <c r="K26" i="111"/>
  <c r="H8" i="111"/>
  <c r="B8" i="111"/>
  <c r="K38" i="117"/>
  <c r="K26" i="117"/>
  <c r="H8" i="117"/>
  <c r="B8" i="114"/>
  <c r="D9" i="122"/>
  <c r="L38" i="115"/>
  <c r="J8" i="115"/>
  <c r="F8" i="112"/>
  <c r="F8" i="121"/>
  <c r="F8" i="115"/>
  <c r="K38" i="112"/>
  <c r="K26" i="112"/>
  <c r="H8" i="112"/>
  <c r="B8" i="113"/>
  <c r="B8" i="120"/>
  <c r="B8" i="116"/>
  <c r="K6" i="46" l="1"/>
  <c r="I38" i="121"/>
  <c r="H7" i="111"/>
  <c r="H7" i="123"/>
  <c r="H7" i="118"/>
  <c r="H7" i="114"/>
  <c r="H7" i="116"/>
  <c r="B7" i="114"/>
  <c r="H7" i="112"/>
  <c r="B7" i="112"/>
  <c r="H7" i="115"/>
  <c r="I38" i="114"/>
  <c r="I38" i="112"/>
  <c r="H7" i="117"/>
  <c r="B7" i="124"/>
  <c r="B7" i="118"/>
  <c r="H7" i="121"/>
  <c r="I38" i="124"/>
  <c r="I38" i="118"/>
  <c r="B7" i="113"/>
  <c r="H7" i="113"/>
  <c r="B7" i="111"/>
  <c r="B7" i="116"/>
  <c r="B7" i="117"/>
  <c r="B7" i="115"/>
  <c r="I38" i="113"/>
  <c r="I38" i="111"/>
  <c r="H7" i="124"/>
  <c r="H7" i="119"/>
  <c r="H7" i="120"/>
  <c r="B8" i="122"/>
  <c r="I38" i="116"/>
  <c r="I38" i="117"/>
  <c r="I38" i="115"/>
  <c r="B7" i="119"/>
  <c r="I39" i="122"/>
  <c r="B7" i="120"/>
  <c r="B7" i="123"/>
  <c r="B7" i="121"/>
  <c r="I38" i="119"/>
  <c r="H8" i="122"/>
  <c r="I38" i="120"/>
  <c r="I38" i="123"/>
  <c r="J7" i="47" l="1"/>
  <c r="J8" i="47"/>
  <c r="J9" i="47"/>
  <c r="J11" i="47"/>
  <c r="J12" i="47"/>
  <c r="J13" i="47"/>
  <c r="J14" i="47"/>
  <c r="J15" i="47"/>
  <c r="J16" i="47"/>
  <c r="J17" i="47"/>
  <c r="J18" i="47"/>
  <c r="J10" i="47"/>
  <c r="J19" i="47"/>
  <c r="I5" i="47" l="1"/>
  <c r="J6" i="47"/>
  <c r="J5" i="47" l="1"/>
  <c r="M26" i="118"/>
  <c r="M26" i="111"/>
  <c r="M26" i="123"/>
  <c r="M26" i="114"/>
  <c r="M26" i="117"/>
  <c r="M26" i="121"/>
  <c r="M26" i="124"/>
  <c r="M26" i="120"/>
  <c r="M26" i="116"/>
  <c r="M26" i="115"/>
  <c r="M26" i="113"/>
  <c r="M27" i="122"/>
  <c r="M26" i="112"/>
  <c r="M26" i="119"/>
  <c r="J22" i="77" l="1"/>
  <c r="J27" i="77"/>
  <c r="J30" i="77"/>
  <c r="J24" i="77"/>
  <c r="J28" i="77"/>
  <c r="J31" i="77"/>
  <c r="J25" i="77"/>
  <c r="J29" i="77"/>
  <c r="J23" i="77"/>
  <c r="J21" i="77"/>
  <c r="J26" i="77"/>
  <c r="J32" i="77"/>
  <c r="J19" i="77" l="1"/>
  <c r="J20" i="77"/>
  <c r="I18" i="77" l="1"/>
  <c r="J18" i="77" s="1"/>
  <c r="F4" i="140" l="1"/>
  <c r="F29" i="140" l="1"/>
</calcChain>
</file>

<file path=xl/sharedStrings.xml><?xml version="1.0" encoding="utf-8"?>
<sst xmlns="http://schemas.openxmlformats.org/spreadsheetml/2006/main" count="1947" uniqueCount="441">
  <si>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</si>
  <si>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</si>
  <si>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</si>
  <si>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</si>
  <si>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</si>
  <si>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</si>
  <si>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</si>
  <si>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</si>
  <si>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</si>
  <si>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</si>
  <si>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</si>
  <si>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</si>
  <si>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</si>
  <si>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</si>
  <si>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</si>
  <si>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</si>
  <si>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</si>
  <si>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</si>
  <si>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</si>
  <si>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</si>
  <si>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</si>
  <si>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</si>
  <si>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</si>
  <si>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</si>
  <si>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</si>
  <si>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</si>
  <si>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</si>
  <si>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</si>
  <si>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</si>
  <si>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</si>
  <si>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</si>
  <si>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</si>
  <si>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</si>
  <si>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</si>
  <si>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</si>
  <si>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</si>
  <si>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</si>
  <si>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</si>
  <si>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</si>
  <si>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</si>
  <si>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</si>
  <si>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</si>
  <si>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</si>
  <si>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</si>
  <si>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</si>
  <si>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</si>
  <si>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</si>
  <si>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</si>
  <si>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</si>
  <si>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</si>
  <si>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</si>
  <si>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</si>
  <si>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</si>
  <si>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</si>
  <si>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</si>
  <si>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</si>
  <si>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</si>
  <si>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</si>
  <si>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</si>
  <si>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</si>
  <si>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</si>
  <si>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</si>
  <si>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</si>
  <si>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</si>
  <si>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</si>
  <si>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</si>
  <si>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</si>
  <si>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</si>
  <si>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</si>
  <si>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</si>
  <si>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</si>
  <si>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</si>
  <si>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</si>
  <si>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</si>
  <si>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</si>
  <si>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</si>
  <si>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</si>
  <si>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</si>
  <si>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</si>
  <si>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</si>
  <si>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</si>
  <si>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</si>
  <si>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</si>
  <si>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</si>
  <si>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</si>
  <si>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</si>
  <si>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</si>
  <si>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</si>
  <si>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</si>
  <si>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</si>
  <si>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</si>
  <si>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</si>
  <si>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</si>
  <si>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Celkové ztráty v sítích</t>
  </si>
  <si>
    <t>Domácnosti</t>
  </si>
  <si>
    <t>Průmysl</t>
  </si>
  <si>
    <t>Vstup do PS [GWh]</t>
  </si>
  <si>
    <t>Výstup z PS  [GWh]</t>
  </si>
  <si>
    <t>Vstup do DS  [GWh]</t>
  </si>
  <si>
    <t>Výstup z DS  [GWh]</t>
  </si>
  <si>
    <t>Skládkový plyn</t>
  </si>
  <si>
    <t>Kalový plyn (ČOV)</t>
  </si>
  <si>
    <t>Ostatní bioplyn</t>
  </si>
  <si>
    <t xml:space="preserve"> [MWh]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</si>
  <si>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</si>
  <si>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</si>
  <si>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</si>
  <si>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</si>
  <si>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</si>
  <si>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</si>
  <si>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</si>
  <si>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</si>
  <si>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</si>
  <si>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</si>
  <si>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</si>
  <si>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</si>
  <si>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</si>
  <si>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</si>
  <si>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</si>
  <si>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</si>
  <si>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</si>
  <si>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</si>
  <si>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</si>
  <si>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</si>
  <si>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</si>
  <si>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</si>
  <si>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</si>
  <si>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</si>
  <si>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</si>
  <si>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</si>
  <si>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</si>
  <si>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</si>
  <si>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</si>
  <si>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</si>
  <si>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</si>
  <si>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</si>
  <si>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</si>
  <si>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</si>
  <si>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</si>
  <si>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</si>
  <si>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</si>
  <si>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</si>
  <si>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</si>
  <si>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</si>
  <si>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</si>
  <si>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</si>
  <si>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</si>
  <si>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</si>
  <si>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</si>
  <si>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</si>
  <si>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</si>
  <si>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</si>
  <si>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</si>
  <si>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</si>
  <si>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</si>
  <si>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</si>
  <si>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</si>
  <si>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</si>
  <si>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</si>
  <si>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</si>
  <si>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</si>
  <si>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</si>
  <si>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</si>
  <si>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</si>
  <si>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</si>
  <si>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</si>
  <si>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</si>
  <si>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 xml:space="preserve">Spotřeba elektřiny v jednotlivých soustavách RDS </t>
  </si>
  <si>
    <r>
      <t>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</si>
  <si>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</si>
  <si>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Arial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</si>
  <si>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</si>
  <si>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</si>
  <si>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</si>
  <si>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</si>
  <si>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r>
      <t>KVET nad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do 5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</si>
  <si>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</si>
  <si>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</si>
  <si>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</si>
  <si>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</si>
  <si>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</si>
  <si>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</si>
  <si>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</si>
  <si>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</si>
  <si>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Arial"/>
        <family val="2"/>
        <charset val="238"/>
        <scheme val="minor"/>
      </rPr>
      <t>e</t>
    </r>
  </si>
  <si>
    <r>
      <t>TVS</t>
    </r>
    <r>
      <rPr>
        <vertAlign val="subscript"/>
        <sz val="9"/>
        <rFont val="Arial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</si>
  <si>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</si>
  <si>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</si>
  <si>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</si>
  <si>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</si>
  <si>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</si>
  <si>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</si>
  <si>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</si>
  <si>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</si>
  <si>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</si>
  <si>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</si>
  <si>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</si>
  <si>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</si>
  <si>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</si>
  <si>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</si>
  <si>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</si>
  <si>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</si>
  <si>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</si>
  <si>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</si>
  <si>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r>
      <t>Výroba elektřiny brutto</t>
    </r>
    <r>
      <rPr>
        <sz val="9"/>
        <rFont val="Arial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</si>
  <si>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</si>
  <si>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</si>
  <si>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</si>
  <si>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</si>
  <si>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</si>
  <si>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</si>
  <si>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</si>
  <si>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</si>
  <si>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</si>
  <si>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</si>
  <si>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</si>
  <si>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</si>
  <si>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</si>
  <si>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</si>
  <si>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</si>
  <si>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</si>
  <si>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</si>
  <si>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</si>
  <si>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</si>
  <si>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</si>
  <si>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</si>
  <si>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</si>
  <si>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</si>
  <si>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</si>
  <si>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</si>
  <si>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Arial"/>
        <family val="2"/>
        <charset val="238"/>
        <scheme val="minor"/>
      </rPr>
      <t>t</t>
    </r>
    <r>
      <rPr>
        <sz val="9"/>
        <rFont val="Arial"/>
        <family val="2"/>
        <charset val="238"/>
        <scheme val="minor"/>
      </rPr>
      <t>]</t>
    </r>
  </si>
  <si>
    <t>Spotřeba elektřiny netto</t>
  </si>
  <si>
    <t>Bilance fyzických toků PS a RDS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</si>
  <si>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</si>
  <si>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</si>
  <si>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</si>
  <si>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</si>
  <si>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</si>
  <si>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</si>
  <si>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</si>
  <si>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</si>
  <si>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</si>
  <si>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</si>
  <si>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</si>
  <si>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</si>
  <si>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</si>
  <si>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</si>
  <si>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</si>
  <si>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</si>
  <si>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</si>
  <si>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Arial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</si>
  <si>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</si>
  <si>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</si>
  <si>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t>Bilanční rozdíl</t>
  </si>
  <si>
    <t>UCED Chomutov s.r.o.</t>
  </si>
  <si>
    <t>Bilance elektřiny - zdroje</t>
  </si>
  <si>
    <t>Bilance elektřiny - spotřeba</t>
  </si>
  <si>
    <t>Zatížení brutto</t>
  </si>
  <si>
    <t>Vodní a přečerpávací vodní elektrárny</t>
  </si>
  <si>
    <t>Kombinovaná výroba elektřiny a tepla</t>
  </si>
  <si>
    <r>
      <t>Technologická vlastní spotřeba elektřiny na výrobu elektřiny (TVS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</si>
  <si>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Arial"/>
        <family val="2"/>
        <charset val="238"/>
        <scheme val="minor"/>
      </rPr>
      <t>t</t>
    </r>
    <r>
      <rPr>
        <b/>
        <sz val="11"/>
        <rFont val="Arial"/>
        <family val="2"/>
        <charset val="238"/>
        <scheme val="minor"/>
      </rPr>
      <t>) =</t>
    </r>
  </si>
  <si>
    <r>
      <t>Obdoba viz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</si>
  <si>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</si>
  <si>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</si>
  <si>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</si>
  <si>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</si>
  <si>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</si>
  <si>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Spotřeba brutto</t>
  </si>
  <si>
    <t>Přeshraniční saldo</t>
  </si>
  <si>
    <t>+</t>
  </si>
  <si>
    <t>-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</si>
  <si>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</si>
  <si>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</si>
  <si>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</si>
  <si>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</si>
  <si>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</si>
  <si>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</si>
  <si>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</si>
  <si>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</si>
  <si>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</si>
  <si>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r>
      <t>*)</t>
    </r>
    <r>
      <rPr>
        <i/>
        <sz val="8"/>
        <rFont val="Arial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</si>
  <si>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</si>
  <si>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</si>
  <si>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</si>
  <si>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</si>
  <si>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</si>
  <si>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</si>
  <si>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</si>
  <si>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</si>
  <si>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</si>
  <si>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</si>
  <si>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Měsíční maxima a minima zatížení brutto ES ČR</t>
  </si>
  <si>
    <t>ČEZ Distribuce, a. s.</t>
  </si>
  <si>
    <t>Odpovídají skutečnému zapojení zdrojů v PS a DS, nejedná se tedy o součet výkonů z vydaných licencí na příslušnou kategorii výroby elektřiny.</t>
  </si>
  <si>
    <t>Zemědělství a lesnictví</t>
  </si>
  <si>
    <t>zdroj dat: výkaz ERÚ-E1, OTE, a.s.</t>
  </si>
  <si>
    <t>zdroj dat: výkaz ERÚ-E2</t>
  </si>
  <si>
    <t>zdroj dat: výkaz ERÚ-E2, ERÚ-E3</t>
  </si>
  <si>
    <t>Hodinová hodnota elektrického výkonu dodávaného do ES ČR připojenými výrobci elektřiny +/- saldo - čerpání PVE.</t>
  </si>
  <si>
    <r>
      <t>Zatížení (bez 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</si>
  <si>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Zatížení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</si>
  <si>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 xml:space="preserve"> *)</t>
  </si>
  <si>
    <t>Meziroční změna</t>
  </si>
  <si>
    <t>Jaderné</t>
  </si>
  <si>
    <t>Parní</t>
  </si>
  <si>
    <t>Paroplynové</t>
  </si>
  <si>
    <t>Plynové a spalovací</t>
  </si>
  <si>
    <t>Vodní</t>
  </si>
  <si>
    <t>Přečerpávací</t>
  </si>
  <si>
    <t>Větrné</t>
  </si>
  <si>
    <t>Fotovoltaické</t>
  </si>
  <si>
    <t>Spotřeba velkoodběru z vvn</t>
  </si>
  <si>
    <t>Spotřeba velkoodběru z vn</t>
  </si>
  <si>
    <t>Spotřeba maloodběru podnikatelů</t>
  </si>
  <si>
    <t>Spotřeba maloodběru obyvatel</t>
  </si>
  <si>
    <t>Import</t>
  </si>
  <si>
    <t>Export</t>
  </si>
  <si>
    <t>Den</t>
  </si>
  <si>
    <t>Maximum</t>
  </si>
  <si>
    <t>Minimum</t>
  </si>
  <si>
    <t>Čas</t>
  </si>
  <si>
    <t xml:space="preserve"> </t>
  </si>
  <si>
    <t>OBSAH</t>
  </si>
  <si>
    <t>3.1</t>
  </si>
  <si>
    <t>3.2</t>
  </si>
  <si>
    <t>4</t>
  </si>
  <si>
    <t>4.1</t>
  </si>
  <si>
    <t>4.2</t>
  </si>
  <si>
    <t>4.3</t>
  </si>
  <si>
    <t>4.4</t>
  </si>
  <si>
    <t>4.5</t>
  </si>
  <si>
    <t>4.6</t>
  </si>
  <si>
    <t>5</t>
  </si>
  <si>
    <t>6</t>
  </si>
  <si>
    <t>6.1</t>
  </si>
  <si>
    <t>6.2</t>
  </si>
  <si>
    <t>6.3</t>
  </si>
  <si>
    <t>6.4</t>
  </si>
  <si>
    <t>6.5</t>
  </si>
  <si>
    <t>7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</si>
  <si>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</si>
  <si>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</si>
  <si>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</si>
  <si>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</si>
  <si>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</si>
  <si>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</si>
  <si>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</si>
  <si>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</si>
  <si>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</si>
  <si>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</si>
  <si>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</si>
  <si>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</si>
  <si>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</si>
  <si>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</si>
  <si>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8</t>
  </si>
  <si>
    <t>9</t>
  </si>
  <si>
    <t>9.1</t>
  </si>
  <si>
    <t>9.2</t>
  </si>
  <si>
    <t>9.3</t>
  </si>
  <si>
    <t>9.4</t>
  </si>
  <si>
    <t>10</t>
  </si>
  <si>
    <t>ZKRATKY, POJMY A ZÁKLADNÍ VZTAHY</t>
  </si>
  <si>
    <t>BILANCE, VÝROBA A SPOTŘEBA ELEKTŘINY</t>
  </si>
  <si>
    <t>VÝROBA ELEKTŘINY PODLE TECHNOLOGIÍ A PALIV</t>
  </si>
  <si>
    <t>INSTALOVANÝ VÝKON V ES ČR A ROZDĚLENÍ DO JEDNOTLIVÝCH KRAJŮ V ČR</t>
  </si>
  <si>
    <t>VÝROBA A SPOTŘEBA ELEKTŘINY V KRAJÍCH ČR A RDS</t>
  </si>
  <si>
    <t>VÝROBA A SPOTŘEBA ELEKTŘINY V JEDNOTLIVÝCH KRAJÍCH ČR</t>
  </si>
  <si>
    <t>PŘESHRANIČNÍ FYZICKÉ TOKY</t>
  </si>
  <si>
    <t>MAXIMA A MINIMA ZATÍŽENÍ</t>
  </si>
  <si>
    <t>DOPLŇUJÍCÍ GRAFY</t>
  </si>
  <si>
    <t>ÚVOD</t>
  </si>
  <si>
    <t>1 ZKRATKY, POJMY A ZÁKLADNÍ VZTAHY</t>
  </si>
  <si>
    <t>3  BILANCE, VÝROBA A SPOTŘEBA ELEKTŘINY</t>
  </si>
  <si>
    <t>3.2  Bilance elektřiny - spotřeba [GWh]</t>
  </si>
  <si>
    <t>4 VÝROBA ELEKTŘINY PODLE TECHNOLOGIÍ A PALIV</t>
  </si>
  <si>
    <t>4.1  Jaderné a parní elektrárny</t>
  </si>
  <si>
    <t>3.1  Bilance elektřiny - zdroje [GWh]</t>
  </si>
  <si>
    <t>5 INSTALOVANÝ VÝKON V ES ČR A ROZDĚLENÍ DO JEDNOTLIVÝCH KRAJŮ V ČR [MW]</t>
  </si>
  <si>
    <t>6 VÝROBA A SPOTŘEBA ELEKTŘINY V KRAJÍCH ČR A RDS</t>
  </si>
  <si>
    <t>4.2  Paroplynové a plynové a spalovací elektrárny</t>
  </si>
  <si>
    <t>4.3 Vodní a přečerpávací vodní elektrárny</t>
  </si>
  <si>
    <t>4.4 Fotovoltaické a větrné elektrárny</t>
  </si>
  <si>
    <t>4.5 Výroba z biomasy a bioplynu</t>
  </si>
  <si>
    <t>4.6 Kombinovaná výroba elektřiny a tepla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</si>
  <si>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členěno do kategorií dle instalovaného výkonu provozovny</t>
    </r>
  </si>
  <si>
    <t>6.4 Spotřeba elektřiny netto v jednotlivých soustavách RDS [MWh]</t>
  </si>
  <si>
    <t>6.5 Bilance fyzických toků PS a RDS</t>
  </si>
  <si>
    <t>7 VÝROBA A SPOTŘEBA ELEKTŘINY V JEDNOTLIVÝCH KRAJÍCH ČR</t>
  </si>
  <si>
    <t>7.1 Výroba a spotřeba: Hlavní město Praha</t>
  </si>
  <si>
    <t>7.2 Výroba a spotřeba: Jihočeský kraj</t>
  </si>
  <si>
    <t>7.3 Výroba a spotřeba: Jihomoravský kraj</t>
  </si>
  <si>
    <t>7.5 Výroba a spotřeba: Kraj Vysočina</t>
  </si>
  <si>
    <t>7.4 Výroba a spotřeba: Karlovarský kraj</t>
  </si>
  <si>
    <t>7.6 Výroba a spotřeba: Královéhradecký kraj</t>
  </si>
  <si>
    <t>7.7 Výroba a spotřeba: Liberecký kraj</t>
  </si>
  <si>
    <t>7.8 Výroba a spotřeba: Moravskoslezský kraj</t>
  </si>
  <si>
    <t>7.9 Výroba a spotřeba: Olomoucký kraj</t>
  </si>
  <si>
    <t>7.10 Výroba a spotřeba: Pardubický kraj</t>
  </si>
  <si>
    <t>7.11 Výroba a spotřeba: Plzeňský kraj</t>
  </si>
  <si>
    <t>7.12 Výroba a spotřeba: Středočeský kraj</t>
  </si>
  <si>
    <t>7.13 Výroba a spotřeba: Ústecký kraj</t>
  </si>
  <si>
    <t>7.14 Výroba a spotřeba: Zlínský kraj</t>
  </si>
  <si>
    <t>9.1 Měsíční maxima a minima zatížení brutto ES ČR</t>
  </si>
  <si>
    <t>8 PŘESHRANIČNÍ FYZICKÉ TOKY [GWH]</t>
  </si>
  <si>
    <t>9 MAXIMA A MINIMA ZATÍŽENÍ</t>
  </si>
  <si>
    <t>10 DOPLŇUJÍCÍ GRAFY</t>
  </si>
  <si>
    <t>Oddělení statistiky a sledování kvality</t>
  </si>
  <si>
    <r>
      <t xml:space="preserve">Přeshraniční toky [GWh] </t>
    </r>
    <r>
      <rPr>
        <sz val="11"/>
        <color theme="1"/>
        <rFont val="Arial"/>
        <family val="2"/>
        <charset val="238"/>
        <scheme val="minor"/>
      </rPr>
      <t>(kapitola 8)</t>
    </r>
  </si>
  <si>
    <r>
      <t xml:space="preserve">Maxima a minima zatížení [MW] </t>
    </r>
    <r>
      <rPr>
        <sz val="11"/>
        <color theme="1"/>
        <rFont val="Arial"/>
        <family val="2"/>
        <charset val="238"/>
        <scheme val="minor"/>
      </rPr>
      <t>(kapitola 9)</t>
    </r>
  </si>
  <si>
    <t>Výroba elektřiny brutto podle technologií</t>
  </si>
  <si>
    <t>Spotřeba elektřiny netto podle kategorie spotřeb</t>
  </si>
  <si>
    <r>
      <t xml:space="preserve">Výroba elektřiny brutto [GWh] </t>
    </r>
    <r>
      <rPr>
        <sz val="11"/>
        <color theme="1"/>
        <rFont val="Arial"/>
        <family val="2"/>
        <charset val="238"/>
        <scheme val="minor"/>
      </rPr>
      <t>(kapitola 3)</t>
    </r>
  </si>
  <si>
    <r>
      <t xml:space="preserve">Instalovaný výkon [MW] </t>
    </r>
    <r>
      <rPr>
        <sz val="11"/>
        <color theme="1"/>
        <rFont val="Arial"/>
        <family val="2"/>
        <charset val="238"/>
        <scheme val="minor"/>
      </rPr>
      <t>(kapitola 5)</t>
    </r>
  </si>
  <si>
    <r>
      <t xml:space="preserve">Tuzemská brutto spotřeba [GWh] </t>
    </r>
    <r>
      <rPr>
        <sz val="11"/>
        <color theme="1"/>
        <rFont val="Arial"/>
        <family val="2"/>
        <charset val="238"/>
        <scheme val="minor"/>
      </rPr>
      <t>(kapitola 3)</t>
    </r>
  </si>
  <si>
    <t>Vydání</t>
  </si>
  <si>
    <r>
      <t>KVET nad 1 Mwe
do 5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</si>
  <si>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t>Přeshraniční saldo =</t>
  </si>
  <si>
    <t>Spotřeba elektřiny v ČR =</t>
  </si>
  <si>
    <t>Tuzemská brutto spotřeba (TBS) =</t>
  </si>
  <si>
    <t>Tuzemská netto spotřeba (TNS) =</t>
  </si>
  <si>
    <t>Výroba elektřiny netto =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</si>
  <si>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odst. 1 písm. x) zákona č. 165/2012 Sb., o podporovaných zdrojích energie a o změně některých zákonů, ve znění pozdějších předpisů.</t>
  </si>
  <si>
    <r>
      <t>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</si>
  <si>
    <r>
      <t>Zatížení (bez 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  <r>
      <rPr>
        <b/>
        <sz val="9"/>
        <color theme="0"/>
        <rFont val="Arial"/>
        <family val="2"/>
        <charset val="238"/>
        <scheme val="minor"/>
      </rPr>
      <t>)</t>
    </r>
  </si>
  <si>
    <t>Spotřeba výrobců a subjektů přímo napojených na danou výrobnu. Spotřeba výrobců z nelicencovaných výroben zde není zahrnuta a je součástí spotřeby MOO a MOP.</t>
  </si>
  <si>
    <t>elektro.statistika@eru.gov.cz</t>
  </si>
  <si>
    <t>EG.D, s.r.o.</t>
  </si>
  <si>
    <r>
      <t xml:space="preserve">ČTVRTLETNÍ ZPRÁVA O PROVOZU 
ELEKTRIZAČNÍ SOUSTAVY
ČESKÉ REPUBLIKY
</t>
    </r>
    <r>
      <rPr>
        <b/>
        <sz val="24"/>
        <color theme="8"/>
        <rFont val="Arial"/>
        <family val="2"/>
        <charset val="238"/>
      </rPr>
      <t>III. ČTVRTLETÍ 2025</t>
    </r>
  </si>
  <si>
    <t>III. čtvrtletí 2025</t>
  </si>
  <si>
    <r>
      <t xml:space="preserve">Energetický regulační úřad (ERÚ) zveřejňuje čtvrtletní zprávu o provozu elektrizační soustavy ČR za dané čtvrtletí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ERÚ získává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 energetického zákona, zpracovává operátor trhu své měsíční a roční statistiky o trhu s elektřinou a o trhu s plynem, které doplňují statistiky Energetického regulačního úřadu o obchodní údaje.
Veškerá data vycházejí z podkladů od licencovaných subjektů: výrobců elektřiny, provozovatelů distribučních soustav a přenosové soustavy a operátora trhu.
</t>
    </r>
    <r>
      <rPr>
        <b/>
        <sz val="11"/>
        <rFont val="Arial"/>
        <family val="2"/>
        <charset val="238"/>
        <scheme val="minor"/>
      </rPr>
      <t>Na základě podkladů od provozovatelů distribučních soustav jsou ve zprávě nově zahrnuty i údaje týkající se nelicencovaných výroben, které jsou propojeny s distribuční soustavou. Jedná se o instalovaný elektrický výkon, a z něj, za pomocí údajů za licencované výrobny od operátora trhu, dopočítanou výrobu elektřiny, z které je pak dále odečtena dodávka do sítě, a z toho odvozena spotřeba v místě výroby, o kterou je doplněna na základě distribučních sazeb spotřeba domácností a malých podniků, případně sektoru ostatní.</t>
    </r>
    <r>
      <rPr>
        <sz val="11"/>
        <rFont val="Arial"/>
        <family val="2"/>
        <charset val="238"/>
        <scheme val="minor"/>
      </rPr>
      <t xml:space="preserve">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
</t>
    </r>
    <r>
      <rPr>
        <b/>
        <sz val="11"/>
        <rFont val="Arial"/>
        <family val="2"/>
        <charset val="238"/>
        <scheme val="minor"/>
      </rPr>
      <t xml:space="preserve">Ve čtvrtletních zprávách nejsou nadále zahrnuty údaje týkající se výroben elektřiny z obnovitelných zdrojů s instalovaným výkonem nad 50 kW, které nebyly předány operátorovi trhu ke dni zpracování zprávy. Souhrnný instalovaný výkon těchto výroben k 30. 9. 2025 představoval 461,5 MW (446,7 MW FVE, 8,5 MW VE, 6,3 MW VTE). </t>
    </r>
    <r>
      <rPr>
        <sz val="11"/>
        <rFont val="Arial"/>
        <family val="2"/>
        <charset val="238"/>
        <scheme val="minor"/>
      </rPr>
      <t>Zjištěné a opravené chyby v obdržených datech, zpětné korekce výkazů a doplněné údaje od operátora trhu jsou průběžně promítány do statistiky a projeví se vždy v dalších zveřejněných zprávách. Roční zprávu o provozu ES ČR za rok 2025 předpokládá ERÚ zveřejnit do konce května roku 2026.</t>
    </r>
  </si>
  <si>
    <t>8:45</t>
  </si>
  <si>
    <t>13:15</t>
  </si>
  <si>
    <t>12:15</t>
  </si>
  <si>
    <t>11:45</t>
  </si>
  <si>
    <t>13:30</t>
  </si>
  <si>
    <t>3:45</t>
  </si>
  <si>
    <t>1:30</t>
  </si>
  <si>
    <t>2:15</t>
  </si>
  <si>
    <t>5:45</t>
  </si>
  <si>
    <t>3:30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</si>
</sst>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  <numFmt numFmtId="173" formatCode="#,##0.0_ ;[Red]\-#,##0.0\ "/>
    <numFmt numFmtId="174" formatCode="0.0&quot; &quot;%"/>
    <numFmt numFmtId="175" formatCode="mm\/yyyy"/>
  </numFmts>
  <fonts count="90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i/>
      <sz val="9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b/>
      <sz val="9"/>
      <color indexed="8"/>
      <name val="Arial"/>
      <family val="2"/>
      <charset val="238"/>
      <scheme val="minor"/>
    </font>
    <font>
      <sz val="9"/>
      <color indexed="8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b/>
      <sz val="14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sz val="11"/>
      <color theme="3" tint="0.39997558519241921"/>
      <name val="Arial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Arial"/>
      <family val="2"/>
      <charset val="238"/>
      <scheme val="minor"/>
    </font>
    <font>
      <b/>
      <vertAlign val="superscript"/>
      <sz val="9"/>
      <name val="Arial"/>
      <family val="2"/>
      <charset val="238"/>
      <scheme val="minor"/>
    </font>
    <font>
      <vertAlign val="subscript"/>
      <sz val="9"/>
      <name val="Arial"/>
      <family val="2"/>
      <charset val="238"/>
      <scheme val="minor"/>
    </font>
    <font>
      <sz val="9"/>
      <name val="Calibri"/>
      <family val="2"/>
      <charset val="238"/>
    </font>
    <font>
      <b/>
      <sz val="9"/>
      <color theme="2" tint="-0.499984740745262"/>
      <name val="Arial"/>
      <family val="2"/>
      <charset val="238"/>
      <scheme val="minor"/>
    </font>
    <font>
      <i/>
      <sz val="9"/>
      <color theme="0"/>
      <name val="Arial"/>
      <family val="2"/>
      <charset val="238"/>
      <scheme val="minor"/>
    </font>
    <font>
      <b/>
      <sz val="8"/>
      <name val="Arial"/>
      <family val="2"/>
      <charset val="238"/>
      <scheme val="minor"/>
    </font>
    <font>
      <b/>
      <sz val="10"/>
      <color rgb="FF005DA2"/>
      <name val="Arial"/>
      <family val="2"/>
      <charset val="238"/>
      <scheme val="minor"/>
    </font>
    <font>
      <sz val="12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vertAlign val="subscript"/>
      <sz val="11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sz val="9"/>
      <color theme="2" tint="-0.499984740745262"/>
      <name val="Arial"/>
      <family val="2"/>
      <charset val="238"/>
      <scheme val="minor"/>
    </font>
    <font>
      <b/>
      <sz val="9"/>
      <color theme="2"/>
      <name val="Arial"/>
      <family val="2"/>
      <charset val="238"/>
      <scheme val="minor"/>
    </font>
    <font>
      <b/>
      <sz val="17"/>
      <color rgb="FF153366"/>
      <name val="Arial"/>
      <family val="2"/>
      <charset val="238"/>
      <scheme val="minor"/>
    </font>
    <font>
      <b/>
      <sz val="20"/>
      <color theme="0"/>
      <name val="Arial"/>
      <family val="2"/>
      <charset val="238"/>
      <scheme val="minor"/>
    </font>
    <font>
      <b/>
      <sz val="11"/>
      <color theme="1"/>
      <name val="Arial"/>
      <family val="2"/>
      <charset val="238"/>
      <scheme val="minor"/>
    </font>
    <font>
      <b/>
      <sz val="24"/>
      <color rgb="FF1A3366"/>
      <name val="Arial"/>
      <family val="2"/>
      <charset val="238"/>
    </font>
    <font>
      <sz val="16"/>
      <name val="Arial"/>
      <family val="2"/>
      <charset val="238"/>
    </font>
    <font>
      <sz val="10"/>
      <color rgb="FFFF0000"/>
      <name val="Arial"/>
      <family val="2"/>
      <charset val="238"/>
      <scheme val="minor"/>
    </font>
    <font>
      <b/>
      <sz val="24"/>
      <color theme="8"/>
      <name val="Arial"/>
      <family val="2"/>
      <charset val="238"/>
    </font>
    <font>
      <b/>
      <sz val="11"/>
      <color rgb="FF233060"/>
      <name val="Arial"/>
      <family val="2"/>
      <charset val="238"/>
      <scheme val="minor"/>
    </font>
    <font>
      <b/>
      <sz val="16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6"/>
      <color theme="3"/>
      <name val="Arial"/>
      <family val="2"/>
      <charset val="238"/>
      <scheme val="minor"/>
    </font>
    <font>
      <b/>
      <sz val="14"/>
      <color rgb="FF233060"/>
      <name val="Arial"/>
      <family val="2"/>
      <charset val="238"/>
      <scheme val="minor"/>
    </font>
    <font>
      <b/>
      <sz val="14"/>
      <color theme="4"/>
      <name val="Arial"/>
      <family val="2"/>
      <charset val="238"/>
      <scheme val="minor"/>
    </font>
    <font>
      <vertAlign val="superscript"/>
      <sz val="8"/>
      <name val="Arial"/>
      <family val="2"/>
      <charset val="238"/>
      <scheme val="minor"/>
    </font>
    <font>
      <b/>
      <sz val="11"/>
      <color rgb="FFE53A2E"/>
      <name val="Arial"/>
      <family val="2"/>
      <charset val="238"/>
    </font>
    <font>
      <sz val="11"/>
      <name val="Arial"/>
      <family val="2"/>
      <charset val="238"/>
    </font>
    <font>
      <b/>
      <sz val="9"/>
      <color theme="1"/>
      <name val="Arial"/>
      <family val="2"/>
      <charset val="238"/>
      <scheme val="minor"/>
    </font>
    <font>
      <sz val="11"/>
      <color theme="3"/>
      <name val="Arial"/>
      <family val="2"/>
      <charset val="238"/>
    </font>
    <font>
      <b/>
      <sz val="9"/>
      <color theme="8"/>
      <name val="Arial"/>
      <family val="2"/>
      <charset val="238"/>
      <scheme val="minor"/>
    </font>
    <font>
      <b/>
      <sz val="9"/>
      <color theme="4"/>
      <name val="Arial"/>
      <family val="2"/>
      <charset val="238"/>
      <scheme val="minor"/>
    </font>
    <font>
      <b/>
      <vertAlign val="subscript"/>
      <sz val="9"/>
      <color theme="0"/>
      <name val="Arial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4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1" applyNumberFormat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9" fillId="4" borderId="5" applyNumberFormat="0" applyFont="0" applyAlignment="0" applyProtection="0"/>
    <xf numFmtId="0" fontId="19" fillId="0" borderId="6" applyNumberFormat="0" applyFill="0" applyAlignment="0" applyProtection="0"/>
    <xf numFmtId="0" fontId="20" fillId="6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7" borderId="7" applyNumberFormat="0" applyAlignment="0" applyProtection="0"/>
    <xf numFmtId="0" fontId="22" fillId="13" borderId="7" applyNumberFormat="0" applyAlignment="0" applyProtection="0"/>
    <xf numFmtId="0" fontId="23" fillId="13" borderId="8" applyNumberFormat="0" applyAlignment="0" applyProtection="0"/>
    <xf numFmtId="0" fontId="24" fillId="0" borderId="0" applyNumberFormat="0" applyFill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9" fontId="28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8" fillId="0" borderId="0"/>
  </cellStyleXfs>
  <cellXfs count="620">
    <xf numFmtId="0" fontId="0" fillId="0" borderId="0" xfId="0"/>
    <xf numFmtId="0" fontId="26" fillId="0" borderId="0" xfId="0" applyFont="1"/>
    <xf numFmtId="0" fontId="27" fillId="0" borderId="0" xfId="0" applyFont="1"/>
    <xf numFmtId="0" fontId="27" fillId="18" borderId="0" xfId="0" applyFont="1" applyFill="1" applyBorder="1"/>
    <xf numFmtId="0" fontId="30" fillId="18" borderId="0" xfId="0" applyFont="1" applyFill="1" applyBorder="1"/>
    <xf numFmtId="0" fontId="31" fillId="18" borderId="0" xfId="0" applyFont="1" applyFill="1" applyBorder="1"/>
    <xf numFmtId="0" fontId="29" fillId="18" borderId="0" xfId="0" applyFont="1" applyFill="1" applyBorder="1"/>
    <xf numFmtId="164" fontId="29" fillId="18" borderId="0" xfId="0" applyNumberFormat="1" applyFont="1" applyFill="1" applyBorder="1"/>
    <xf numFmtId="0" fontId="34" fillId="18" borderId="0" xfId="0" applyFont="1" applyFill="1" applyBorder="1" applyAlignment="1">
      <alignment horizontal="right" vertical="top"/>
    </xf>
    <xf numFmtId="0" fontId="29" fillId="0" borderId="0" xfId="0" applyFont="1"/>
    <xf numFmtId="164" fontId="31" fillId="0" borderId="0" xfId="0" applyNumberFormat="1" applyFont="1" applyFill="1" applyBorder="1"/>
    <xf numFmtId="0" fontId="29" fillId="0" borderId="0" xfId="0" applyFont="1" applyFill="1" applyBorder="1"/>
    <xf numFmtId="0" fontId="27" fillId="0" borderId="0" xfId="0" applyFont="1" applyFill="1" applyBorder="1"/>
    <xf numFmtId="49" fontId="31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 vertical="top"/>
    </xf>
    <xf numFmtId="0" fontId="30" fillId="0" borderId="0" xfId="0" applyFont="1" applyFill="1" applyBorder="1"/>
    <xf numFmtId="0" fontId="35" fillId="0" borderId="0" xfId="0" applyFont="1" applyFill="1" applyBorder="1" applyAlignment="1">
      <alignment horizontal="right" vertical="top"/>
    </xf>
    <xf numFmtId="0" fontId="30" fillId="0" borderId="0" xfId="0" applyFont="1"/>
    <xf numFmtId="0" fontId="29" fillId="0" borderId="0" xfId="0" applyFont="1" applyFill="1" applyBorder="1" applyAlignment="1">
      <alignment vertical="center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/>
    <xf numFmtId="164" fontId="29" fillId="0" borderId="0" xfId="0" applyNumberFormat="1" applyFont="1" applyFill="1" applyBorder="1"/>
    <xf numFmtId="0" fontId="31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/>
    <xf numFmtId="49" fontId="38" fillId="0" borderId="0" xfId="0" applyNumberFormat="1" applyFont="1" applyFill="1" applyBorder="1" applyAlignment="1">
      <alignment horizontal="center" vertical="center"/>
    </xf>
    <xf numFmtId="3" fontId="39" fillId="0" borderId="0" xfId="0" applyNumberFormat="1" applyFont="1" applyFill="1" applyBorder="1" applyAlignment="1">
      <alignment horizontal="center"/>
    </xf>
    <xf numFmtId="49" fontId="3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right" vertical="center"/>
    </xf>
    <xf numFmtId="9" fontId="33" fillId="0" borderId="0" xfId="41" applyFont="1" applyFill="1" applyBorder="1"/>
    <xf numFmtId="0" fontId="26" fillId="0" borderId="0" xfId="0" applyFont="1" applyAlignment="1"/>
    <xf numFmtId="0" fontId="29" fillId="0" borderId="0" xfId="0" applyFont="1" applyAlignment="1"/>
    <xf numFmtId="0" fontId="43" fillId="18" borderId="0" xfId="0" applyFont="1" applyFill="1" applyBorder="1"/>
    <xf numFmtId="164" fontId="43" fillId="18" borderId="0" xfId="0" applyNumberFormat="1" applyFont="1" applyFill="1" applyBorder="1"/>
    <xf numFmtId="0" fontId="29" fillId="18" borderId="0" xfId="0" applyFont="1" applyFill="1" applyBorder="1" applyAlignment="1"/>
    <xf numFmtId="165" fontId="29" fillId="18" borderId="0" xfId="0" applyNumberFormat="1" applyFont="1" applyFill="1" applyBorder="1" applyAlignment="1">
      <alignment horizontal="right"/>
    </xf>
    <xf numFmtId="0" fontId="25" fillId="0" borderId="0" xfId="0" applyFont="1"/>
    <xf numFmtId="164" fontId="29" fillId="0" borderId="0" xfId="0" applyNumberFormat="1" applyFont="1"/>
    <xf numFmtId="0" fontId="52" fillId="0" borderId="0" xfId="0" applyFont="1"/>
    <xf numFmtId="0" fontId="50" fillId="0" borderId="0" xfId="0" applyFont="1"/>
    <xf numFmtId="0" fontId="49" fillId="0" borderId="0" xfId="0" applyFont="1" applyAlignment="1"/>
    <xf numFmtId="49" fontId="53" fillId="0" borderId="0" xfId="0" applyNumberFormat="1" applyFont="1" applyAlignment="1">
      <alignment vertical="center"/>
    </xf>
    <xf numFmtId="0" fontId="50" fillId="0" borderId="0" xfId="0" applyFont="1" applyBorder="1"/>
    <xf numFmtId="0" fontId="51" fillId="18" borderId="0" xfId="0" applyFont="1" applyFill="1" applyBorder="1"/>
    <xf numFmtId="0" fontId="54" fillId="0" borderId="0" xfId="0" applyFont="1"/>
    <xf numFmtId="0" fontId="47" fillId="0" borderId="0" xfId="0" applyFont="1" applyFill="1" applyBorder="1"/>
    <xf numFmtId="164" fontId="29" fillId="0" borderId="0" xfId="0" applyNumberFormat="1" applyFont="1" applyBorder="1"/>
    <xf numFmtId="0" fontId="50" fillId="0" borderId="0" xfId="0" applyFont="1" applyAlignment="1">
      <alignment vertical="top"/>
    </xf>
    <xf numFmtId="0" fontId="27" fillId="18" borderId="0" xfId="0" applyNumberFormat="1" applyFont="1" applyFill="1" applyBorder="1"/>
    <xf numFmtId="0" fontId="29" fillId="18" borderId="0" xfId="0" applyFont="1" applyFill="1" applyBorder="1"/>
    <xf numFmtId="0" fontId="44" fillId="0" borderId="0" xfId="0" applyFont="1" applyFill="1" applyBorder="1"/>
    <xf numFmtId="0" fontId="33" fillId="18" borderId="0" xfId="0" applyFont="1" applyFill="1" applyBorder="1"/>
    <xf numFmtId="49" fontId="33" fillId="18" borderId="0" xfId="0" applyNumberFormat="1" applyFont="1" applyFill="1" applyBorder="1"/>
    <xf numFmtId="49" fontId="48" fillId="18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center" indent="1"/>
    </xf>
    <xf numFmtId="0" fontId="29" fillId="18" borderId="0" xfId="0" applyFont="1" applyFill="1"/>
    <xf numFmtId="49" fontId="37" fillId="18" borderId="0" xfId="0" applyNumberFormat="1" applyFont="1" applyFill="1" applyBorder="1" applyAlignment="1">
      <alignment horizontal="right"/>
    </xf>
    <xf numFmtId="0" fontId="31" fillId="18" borderId="0" xfId="0" applyFont="1" applyFill="1" applyBorder="1" applyAlignment="1">
      <alignment vertical="center"/>
    </xf>
    <xf numFmtId="0" fontId="29" fillId="18" borderId="0" xfId="0" applyFont="1" applyFill="1" applyBorder="1" applyAlignment="1">
      <alignment horizontal="center"/>
    </xf>
    <xf numFmtId="0" fontId="29" fillId="0" borderId="0" xfId="0" applyNumberFormat="1" applyFont="1" applyFill="1" applyBorder="1" applyAlignment="1"/>
    <xf numFmtId="166" fontId="2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wrapText="1"/>
    </xf>
    <xf numFmtId="164" fontId="33" fillId="0" borderId="0" xfId="0" applyNumberFormat="1" applyFont="1" applyFill="1" applyBorder="1"/>
    <xf numFmtId="0" fontId="34" fillId="18" borderId="0" xfId="0" applyFont="1" applyFill="1" applyBorder="1" applyAlignment="1"/>
    <xf numFmtId="0" fontId="34" fillId="0" borderId="0" xfId="0" applyFont="1" applyAlignment="1"/>
    <xf numFmtId="0" fontId="31" fillId="0" borderId="0" xfId="0" applyFont="1" applyFill="1" applyBorder="1" applyAlignment="1">
      <alignment horizontal="center"/>
    </xf>
    <xf numFmtId="170" fontId="29" fillId="0" borderId="0" xfId="0" applyNumberFormat="1" applyFont="1" applyBorder="1"/>
    <xf numFmtId="0" fontId="34" fillId="0" borderId="0" xfId="0" applyFont="1" applyAlignment="1">
      <alignment horizontal="right"/>
    </xf>
    <xf numFmtId="164" fontId="33" fillId="0" borderId="0" xfId="0" applyNumberFormat="1" applyFont="1"/>
    <xf numFmtId="0" fontId="29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right"/>
    </xf>
    <xf numFmtId="164" fontId="31" fillId="0" borderId="0" xfId="0" applyNumberFormat="1" applyFont="1" applyFill="1" applyBorder="1" applyAlignment="1">
      <alignment horizontal="center"/>
    </xf>
    <xf numFmtId="171" fontId="29" fillId="0" borderId="0" xfId="41" applyNumberFormat="1" applyFont="1" applyFill="1" applyBorder="1"/>
    <xf numFmtId="171" fontId="29" fillId="0" borderId="0" xfId="0" applyNumberFormat="1" applyFont="1" applyFill="1" applyBorder="1"/>
    <xf numFmtId="0" fontId="33" fillId="0" borderId="0" xfId="41" applyNumberFormat="1" applyFont="1" applyFill="1" applyBorder="1"/>
    <xf numFmtId="0" fontId="40" fillId="0" borderId="0" xfId="0" applyFont="1" applyAlignment="1">
      <alignment horizontal="right"/>
    </xf>
    <xf numFmtId="170" fontId="33" fillId="0" borderId="0" xfId="0" applyNumberFormat="1" applyFont="1" applyBorder="1"/>
    <xf numFmtId="0" fontId="32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horizontal="right"/>
    </xf>
    <xf numFmtId="0" fontId="32" fillId="0" borderId="0" xfId="0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horizontal="center"/>
    </xf>
    <xf numFmtId="164" fontId="32" fillId="0" borderId="0" xfId="0" applyNumberFormat="1" applyFont="1" applyFill="1" applyBorder="1"/>
    <xf numFmtId="0" fontId="31" fillId="0" borderId="0" xfId="0" applyFont="1" applyFill="1" applyBorder="1" applyAlignment="1">
      <alignment horizontal="center"/>
    </xf>
    <xf numFmtId="171" fontId="33" fillId="0" borderId="0" xfId="41" applyNumberFormat="1" applyFont="1"/>
    <xf numFmtId="171" fontId="33" fillId="0" borderId="0" xfId="41" applyNumberFormat="1" applyFont="1" applyBorder="1"/>
    <xf numFmtId="0" fontId="33" fillId="0" borderId="0" xfId="0" applyFont="1"/>
    <xf numFmtId="171" fontId="33" fillId="0" borderId="0" xfId="0" applyNumberFormat="1" applyFont="1"/>
    <xf numFmtId="0" fontId="29" fillId="0" borderId="0" xfId="0" applyFont="1" applyFill="1" applyBorder="1" applyAlignment="1">
      <alignment vertical="center" wrapText="1"/>
    </xf>
    <xf numFmtId="0" fontId="33" fillId="0" borderId="0" xfId="41" applyNumberFormat="1" applyFont="1" applyFill="1" applyBorder="1" applyAlignment="1"/>
    <xf numFmtId="0" fontId="29" fillId="0" borderId="0" xfId="0" applyNumberFormat="1" applyFont="1" applyBorder="1" applyAlignment="1"/>
    <xf numFmtId="0" fontId="29" fillId="0" borderId="0" xfId="0" applyNumberFormat="1" applyFont="1" applyAlignment="1"/>
    <xf numFmtId="0" fontId="33" fillId="0" borderId="0" xfId="41" applyNumberFormat="1" applyFont="1" applyAlignment="1"/>
    <xf numFmtId="0" fontId="33" fillId="0" borderId="0" xfId="0" applyNumberFormat="1" applyFont="1" applyAlignment="1"/>
    <xf numFmtId="0" fontId="33" fillId="0" borderId="0" xfId="0" applyNumberFormat="1" applyFont="1" applyBorder="1" applyAlignment="1"/>
    <xf numFmtId="0" fontId="33" fillId="0" borderId="0" xfId="41" applyNumberFormat="1" applyFont="1" applyBorder="1" applyAlignment="1"/>
    <xf numFmtId="0" fontId="29" fillId="0" borderId="0" xfId="0" applyNumberFormat="1" applyFont="1" applyFill="1" applyBorder="1" applyAlignment="1">
      <alignment wrapText="1"/>
    </xf>
    <xf numFmtId="0" fontId="29" fillId="0" borderId="0" xfId="0" applyFont="1" applyFill="1" applyBorder="1" applyAlignment="1"/>
    <xf numFmtId="0" fontId="59" fillId="18" borderId="0" xfId="0" applyFont="1" applyFill="1" applyBorder="1"/>
    <xf numFmtId="49" fontId="59" fillId="18" borderId="0" xfId="0" applyNumberFormat="1" applyFont="1" applyFill="1" applyBorder="1" applyAlignment="1">
      <alignment horizontal="right"/>
    </xf>
    <xf numFmtId="0" fontId="35" fillId="18" borderId="0" xfId="0" applyFont="1" applyFill="1" applyBorder="1" applyAlignment="1"/>
    <xf numFmtId="0" fontId="35" fillId="18" borderId="0" xfId="0" applyFont="1" applyFill="1" applyBorder="1" applyAlignment="1">
      <alignment wrapText="1"/>
    </xf>
    <xf numFmtId="0" fontId="35" fillId="0" borderId="0" xfId="0" applyFont="1" applyAlignment="1">
      <alignment wrapText="1"/>
    </xf>
    <xf numFmtId="0" fontId="35" fillId="0" borderId="0" xfId="0" applyFont="1" applyAlignment="1"/>
    <xf numFmtId="0" fontId="60" fillId="18" borderId="0" xfId="0" applyFont="1" applyFill="1" applyBorder="1" applyAlignment="1"/>
    <xf numFmtId="0" fontId="61" fillId="0" borderId="0" xfId="0" applyFont="1" applyFill="1" applyBorder="1" applyAlignment="1"/>
    <xf numFmtId="164" fontId="61" fillId="0" borderId="0" xfId="0" applyNumberFormat="1" applyFont="1" applyFill="1" applyBorder="1"/>
    <xf numFmtId="0" fontId="29" fillId="0" borderId="0" xfId="0" applyFont="1" applyFill="1"/>
    <xf numFmtId="0" fontId="30" fillId="0" borderId="0" xfId="0" applyFont="1" applyFill="1"/>
    <xf numFmtId="0" fontId="29" fillId="0" borderId="0" xfId="0" applyFont="1" applyFill="1" applyAlignment="1"/>
    <xf numFmtId="0" fontId="29" fillId="0" borderId="0" xfId="0" applyFont="1" applyFill="1" applyAlignment="1">
      <alignment vertical="center"/>
    </xf>
    <xf numFmtId="166" fontId="33" fillId="0" borderId="0" xfId="0" applyNumberFormat="1" applyFont="1" applyFill="1" applyBorder="1" applyAlignment="1">
      <alignment horizontal="center"/>
    </xf>
    <xf numFmtId="166" fontId="33" fillId="0" borderId="0" xfId="0" applyNumberFormat="1" applyFont="1" applyFill="1" applyBorder="1" applyAlignment="1"/>
    <xf numFmtId="0" fontId="34" fillId="0" borderId="0" xfId="0" applyFont="1" applyFill="1" applyBorder="1" applyAlignment="1">
      <alignment vertical="top"/>
    </xf>
    <xf numFmtId="0" fontId="29" fillId="0" borderId="0" xfId="42" applyFont="1" applyFill="1" applyBorder="1"/>
    <xf numFmtId="49" fontId="27" fillId="18" borderId="0" xfId="0" applyNumberFormat="1" applyFont="1" applyFill="1" applyBorder="1" applyAlignment="1">
      <alignment horizontal="right"/>
    </xf>
    <xf numFmtId="0" fontId="63" fillId="18" borderId="0" xfId="0" applyFont="1" applyFill="1" applyBorder="1"/>
    <xf numFmtId="0" fontId="63" fillId="18" borderId="0" xfId="0" applyFont="1" applyFill="1"/>
    <xf numFmtId="0" fontId="27" fillId="0" borderId="0" xfId="0" applyFont="1" applyFill="1"/>
    <xf numFmtId="49" fontId="27" fillId="0" borderId="0" xfId="0" applyNumberFormat="1" applyFont="1" applyFill="1" applyAlignment="1">
      <alignment horizontal="right" vertical="center"/>
    </xf>
    <xf numFmtId="0" fontId="63" fillId="0" borderId="0" xfId="0" applyFont="1" applyFill="1"/>
    <xf numFmtId="0" fontId="50" fillId="0" borderId="0" xfId="0" applyFont="1" applyFill="1" applyBorder="1" applyAlignment="1">
      <alignment vertical="top"/>
    </xf>
    <xf numFmtId="0" fontId="50" fillId="0" borderId="0" xfId="0" applyFont="1" applyFill="1" applyBorder="1" applyAlignment="1">
      <alignment vertical="top" wrapText="1"/>
    </xf>
    <xf numFmtId="0" fontId="49" fillId="0" borderId="0" xfId="0" applyFont="1" applyAlignment="1">
      <alignment vertical="top"/>
    </xf>
    <xf numFmtId="0" fontId="50" fillId="0" borderId="0" xfId="0" applyFont="1" applyFill="1" applyAlignment="1">
      <alignment horizontal="left" vertical="top"/>
    </xf>
    <xf numFmtId="0" fontId="33" fillId="0" borderId="0" xfId="0" applyFont="1" applyFill="1" applyBorder="1" applyAlignment="1">
      <alignment horizontal="right" vertical="center" wrapText="1"/>
    </xf>
    <xf numFmtId="0" fontId="33" fillId="0" borderId="0" xfId="0" applyFont="1" applyFill="1" applyBorder="1" applyAlignment="1">
      <alignment horizontal="left"/>
    </xf>
    <xf numFmtId="0" fontId="60" fillId="0" borderId="0" xfId="0" applyFont="1" applyFill="1" applyBorder="1" applyAlignment="1">
      <alignment horizontal="right" vertical="top"/>
    </xf>
    <xf numFmtId="0" fontId="66" fillId="18" borderId="0" xfId="0" applyFont="1" applyFill="1" applyBorder="1"/>
    <xf numFmtId="49" fontId="33" fillId="0" borderId="0" xfId="0" applyNumberFormat="1" applyFont="1" applyFill="1" applyBorder="1" applyAlignment="1">
      <alignment horizontal="right"/>
    </xf>
    <xf numFmtId="0" fontId="67" fillId="18" borderId="0" xfId="0" applyNumberFormat="1" applyFont="1" applyFill="1" applyBorder="1" applyAlignment="1">
      <alignment horizontal="right"/>
    </xf>
    <xf numFmtId="0" fontId="33" fillId="0" borderId="0" xfId="0" quotePrefix="1" applyFont="1" applyFill="1" applyBorder="1"/>
    <xf numFmtId="0" fontId="33" fillId="0" borderId="0" xfId="0" applyFont="1" applyFill="1" applyBorder="1" applyAlignment="1">
      <alignment horizontal="right" vertical="top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 textRotation="90"/>
    </xf>
    <xf numFmtId="0" fontId="44" fillId="0" borderId="0" xfId="0" applyFont="1" applyFill="1" applyBorder="1" applyAlignment="1"/>
    <xf numFmtId="0" fontId="67" fillId="18" borderId="0" xfId="0" applyFont="1" applyFill="1"/>
    <xf numFmtId="0" fontId="29" fillId="0" borderId="0" xfId="0" applyFont="1" applyBorder="1"/>
    <xf numFmtId="0" fontId="63" fillId="18" borderId="0" xfId="47" applyFont="1" applyFill="1"/>
    <xf numFmtId="0" fontId="29" fillId="18" borderId="0" xfId="47" applyFont="1" applyFill="1"/>
    <xf numFmtId="49" fontId="48" fillId="18" borderId="0" xfId="47" applyNumberFormat="1" applyFont="1" applyFill="1" applyAlignment="1">
      <alignment horizontal="right"/>
    </xf>
    <xf numFmtId="0" fontId="29" fillId="0" borderId="0" xfId="47" applyFont="1"/>
    <xf numFmtId="0" fontId="37" fillId="0" borderId="0" xfId="47" applyFont="1"/>
    <xf numFmtId="0" fontId="29" fillId="0" borderId="0" xfId="48" applyFont="1" applyFill="1" applyBorder="1"/>
    <xf numFmtId="0" fontId="30" fillId="0" borderId="0" xfId="48" applyFont="1" applyFill="1" applyBorder="1"/>
    <xf numFmtId="0" fontId="63" fillId="0" borderId="0" xfId="43" applyFont="1"/>
    <xf numFmtId="0" fontId="63" fillId="0" borderId="0" xfId="43" applyFont="1" applyFill="1"/>
    <xf numFmtId="0" fontId="5" fillId="0" borderId="0" xfId="50"/>
    <xf numFmtId="0" fontId="5" fillId="0" borderId="0" xfId="50" applyAlignment="1">
      <alignment horizontal="center"/>
    </xf>
    <xf numFmtId="0" fontId="5" fillId="0" borderId="0" xfId="50" applyFill="1"/>
    <xf numFmtId="0" fontId="50" fillId="0" borderId="0" xfId="43" applyFont="1"/>
    <xf numFmtId="0" fontId="49" fillId="0" borderId="9" xfId="43" applyFont="1" applyFill="1" applyBorder="1" applyAlignment="1">
      <alignment horizontal="right" wrapText="1"/>
    </xf>
    <xf numFmtId="0" fontId="49" fillId="0" borderId="9" xfId="43" applyFont="1" applyFill="1" applyBorder="1" applyAlignment="1">
      <alignment horizontal="centerContinuous" wrapText="1"/>
    </xf>
    <xf numFmtId="173" fontId="71" fillId="0" borderId="0" xfId="50" applyNumberFormat="1" applyFont="1" applyFill="1" applyAlignment="1">
      <alignment horizontal="right"/>
    </xf>
    <xf numFmtId="164" fontId="71" fillId="0" borderId="0" xfId="50" applyNumberFormat="1" applyFont="1" applyFill="1" applyAlignment="1">
      <alignment horizontal="right"/>
    </xf>
    <xf numFmtId="174" fontId="71" fillId="0" borderId="0" xfId="51" applyNumberFormat="1" applyFont="1" applyFill="1" applyAlignment="1">
      <alignment horizontal="right"/>
    </xf>
    <xf numFmtId="173" fontId="4" fillId="0" borderId="0" xfId="50" applyNumberFormat="1" applyFont="1" applyFill="1" applyAlignment="1">
      <alignment horizontal="right"/>
    </xf>
    <xf numFmtId="164" fontId="4" fillId="0" borderId="0" xfId="50" applyNumberFormat="1" applyFont="1" applyFill="1" applyAlignment="1">
      <alignment horizontal="right"/>
    </xf>
    <xf numFmtId="174" fontId="4" fillId="0" borderId="0" xfId="50" applyNumberFormat="1" applyFont="1" applyFill="1" applyAlignment="1">
      <alignment horizontal="right"/>
    </xf>
    <xf numFmtId="0" fontId="4" fillId="0" borderId="0" xfId="50" applyFont="1" applyAlignment="1">
      <alignment horizontal="right"/>
    </xf>
    <xf numFmtId="174" fontId="4" fillId="0" borderId="0" xfId="51" applyNumberFormat="1" applyFont="1" applyFill="1" applyAlignment="1">
      <alignment horizontal="right"/>
    </xf>
    <xf numFmtId="173" fontId="49" fillId="0" borderId="0" xfId="43" applyNumberFormat="1" applyFont="1" applyFill="1" applyAlignment="1">
      <alignment horizontal="right" vertical="top" wrapText="1"/>
    </xf>
    <xf numFmtId="164" fontId="49" fillId="0" borderId="0" xfId="43" applyNumberFormat="1" applyFont="1" applyFill="1" applyAlignment="1">
      <alignment horizontal="right" vertical="top" wrapText="1"/>
    </xf>
    <xf numFmtId="174" fontId="49" fillId="0" borderId="0" xfId="51" applyNumberFormat="1" applyFont="1" applyFill="1" applyAlignment="1">
      <alignment horizontal="right" vertical="top" wrapText="1"/>
    </xf>
    <xf numFmtId="0" fontId="4" fillId="0" borderId="0" xfId="50" applyFont="1" applyFill="1" applyAlignment="1">
      <alignment horizontal="right"/>
    </xf>
    <xf numFmtId="0" fontId="71" fillId="0" borderId="9" xfId="50" applyFont="1" applyFill="1" applyBorder="1" applyAlignment="1">
      <alignment horizontal="right"/>
    </xf>
    <xf numFmtId="0" fontId="71" fillId="0" borderId="9" xfId="50" applyFont="1" applyFill="1" applyBorder="1" applyAlignment="1">
      <alignment horizontal="right" wrapText="1"/>
    </xf>
    <xf numFmtId="14" fontId="4" fillId="0" borderId="0" xfId="50" applyNumberFormat="1" applyFont="1" applyFill="1" applyAlignment="1">
      <alignment horizontal="right"/>
    </xf>
    <xf numFmtId="166" fontId="4" fillId="0" borderId="0" xfId="50" applyNumberFormat="1" applyFont="1" applyFill="1" applyAlignment="1">
      <alignment horizontal="right"/>
    </xf>
    <xf numFmtId="0" fontId="27" fillId="0" borderId="0" xfId="46" applyFont="1"/>
    <xf numFmtId="0" fontId="45" fillId="0" borderId="0" xfId="46" applyFont="1" applyAlignment="1">
      <alignment horizontal="left" vertical="center"/>
    </xf>
    <xf numFmtId="0" fontId="69" fillId="0" borderId="0" xfId="52" applyFont="1" applyAlignment="1">
      <alignment horizontal="left" vertical="center" wrapText="1"/>
    </xf>
    <xf numFmtId="0" fontId="45" fillId="0" borderId="0" xfId="46" applyFont="1" applyAlignment="1">
      <alignment horizontal="center" vertical="center"/>
    </xf>
    <xf numFmtId="49" fontId="74" fillId="0" borderId="0" xfId="52" applyNumberFormat="1" applyFont="1" applyAlignment="1">
      <alignment vertical="top" wrapText="1"/>
    </xf>
    <xf numFmtId="49" fontId="46" fillId="0" borderId="0" xfId="46" applyNumberFormat="1" applyFont="1" applyAlignment="1">
      <alignment vertical="center"/>
    </xf>
    <xf numFmtId="0" fontId="41" fillId="0" borderId="0" xfId="46" applyFont="1"/>
    <xf numFmtId="0" fontId="44" fillId="0" borderId="0" xfId="46" applyFont="1"/>
    <xf numFmtId="0" fontId="27" fillId="0" borderId="0" xfId="46" applyFont="1" applyAlignment="1">
      <alignment horizontal="left" vertical="center"/>
    </xf>
    <xf numFmtId="0" fontId="44" fillId="0" borderId="0" xfId="46" applyFont="1" applyAlignment="1">
      <alignment horizontal="center"/>
    </xf>
    <xf numFmtId="0" fontId="27" fillId="0" borderId="0" xfId="46" applyFont="1" applyAlignment="1">
      <alignment horizontal="right" vertical="center"/>
    </xf>
    <xf numFmtId="0" fontId="27" fillId="0" borderId="0" xfId="46" applyFont="1" applyAlignment="1">
      <alignment horizontal="left" vertical="center" indent="1"/>
    </xf>
    <xf numFmtId="0" fontId="42" fillId="0" borderId="0" xfId="46" applyFont="1"/>
    <xf numFmtId="0" fontId="42" fillId="0" borderId="0" xfId="46" applyFont="1" applyAlignment="1">
      <alignment horizontal="right" vertical="center"/>
    </xf>
    <xf numFmtId="0" fontId="42" fillId="0" borderId="0" xfId="46" applyFont="1" applyAlignment="1">
      <alignment horizontal="left" vertical="center" indent="1"/>
    </xf>
    <xf numFmtId="49" fontId="45" fillId="0" borderId="0" xfId="46" applyNumberFormat="1" applyFont="1" applyAlignment="1">
      <alignment vertical="center"/>
    </xf>
    <xf numFmtId="0" fontId="33" fillId="0" borderId="0" xfId="0" applyNumberFormat="1" applyFont="1" applyFill="1" applyBorder="1"/>
    <xf numFmtId="0" fontId="76" fillId="0" borderId="0" xfId="0" applyFont="1" applyFill="1" applyBorder="1" applyAlignment="1">
      <alignment horizontal="right" vertical="center"/>
    </xf>
    <xf numFmtId="0" fontId="27" fillId="0" borderId="0" xfId="0" applyFont="1" applyAlignment="1">
      <alignment horizontal="left"/>
    </xf>
    <xf numFmtId="49" fontId="27" fillId="0" borderId="0" xfId="0" applyNumberFormat="1" applyFont="1" applyAlignment="1">
      <alignment horizontal="left"/>
    </xf>
    <xf numFmtId="0" fontId="76" fillId="18" borderId="0" xfId="0" applyNumberFormat="1" applyFont="1" applyFill="1" applyBorder="1" applyAlignment="1">
      <alignment horizontal="left" vertical="center"/>
    </xf>
    <xf numFmtId="0" fontId="77" fillId="0" borderId="0" xfId="0" applyFont="1" applyFill="1" applyAlignment="1">
      <alignment horizontal="left" vertical="top"/>
    </xf>
    <xf numFmtId="0" fontId="79" fillId="0" borderId="0" xfId="0" applyFont="1" applyFill="1" applyAlignment="1">
      <alignment horizontal="left" vertical="center"/>
    </xf>
    <xf numFmtId="0" fontId="29" fillId="0" borderId="0" xfId="0" applyFont="1" applyFill="1" applyAlignment="1">
      <alignment horizontal="right"/>
    </xf>
    <xf numFmtId="0" fontId="31" fillId="0" borderId="0" xfId="0" applyFont="1" applyFill="1" applyAlignment="1"/>
    <xf numFmtId="0" fontId="44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right"/>
    </xf>
    <xf numFmtId="49" fontId="76" fillId="0" borderId="0" xfId="0" applyNumberFormat="1" applyFont="1" applyFill="1" applyBorder="1" applyAlignment="1">
      <alignment horizontal="left" vertical="center"/>
    </xf>
    <xf numFmtId="0" fontId="76" fillId="0" borderId="0" xfId="0" applyFont="1" applyFill="1" applyBorder="1" applyAlignment="1">
      <alignment horizontal="left" vertical="center"/>
    </xf>
    <xf numFmtId="0" fontId="76" fillId="0" borderId="0" xfId="0" applyFont="1" applyFill="1" applyBorder="1"/>
    <xf numFmtId="0" fontId="76" fillId="0" borderId="0" xfId="0" applyFont="1" applyFill="1" applyBorder="1" applyAlignment="1">
      <alignment horizontal="right"/>
    </xf>
    <xf numFmtId="0" fontId="76" fillId="0" borderId="0" xfId="0" applyFont="1" applyFill="1" applyBorder="1" applyAlignment="1">
      <alignment horizontal="left" vertical="center" indent="1"/>
    </xf>
    <xf numFmtId="0" fontId="76" fillId="0" borderId="0" xfId="0" applyFont="1" applyFill="1" applyBorder="1" applyAlignment="1"/>
    <xf numFmtId="0" fontId="76" fillId="0" borderId="0" xfId="0" applyFont="1" applyFill="1" applyBorder="1" applyAlignment="1">
      <alignment horizontal="center" vertical="center"/>
    </xf>
    <xf numFmtId="49" fontId="76" fillId="0" borderId="0" xfId="44" applyNumberFormat="1" applyFont="1" applyFill="1" applyBorder="1" applyAlignment="1">
      <alignment horizontal="left" vertical="center"/>
    </xf>
    <xf numFmtId="0" fontId="78" fillId="0" borderId="0" xfId="0" applyFont="1" applyFill="1" applyBorder="1"/>
    <xf numFmtId="0" fontId="76" fillId="0" borderId="0" xfId="44" applyFont="1" applyFill="1" applyBorder="1" applyAlignment="1">
      <alignment horizontal="left" vertical="center"/>
    </xf>
    <xf numFmtId="0" fontId="27" fillId="0" borderId="0" xfId="0" applyFont="1" applyFill="1" applyAlignment="1">
      <alignment horizontal="right"/>
    </xf>
    <xf numFmtId="0" fontId="77" fillId="0" borderId="0" xfId="0" applyFont="1" applyAlignment="1">
      <alignment horizontal="left" vertical="top"/>
    </xf>
    <xf numFmtId="0" fontId="43" fillId="18" borderId="0" xfId="0" applyNumberFormat="1" applyFont="1" applyFill="1" applyBorder="1" applyAlignment="1">
      <alignment horizontal="right"/>
    </xf>
    <xf numFmtId="0" fontId="80" fillId="0" borderId="0" xfId="44" applyFont="1"/>
    <xf numFmtId="0" fontId="77" fillId="0" borderId="0" xfId="44" applyFont="1"/>
    <xf numFmtId="0" fontId="26" fillId="0" borderId="0" xfId="0" applyFont="1" applyFill="1" applyBorder="1"/>
    <xf numFmtId="0" fontId="26" fillId="0" borderId="0" xfId="0" applyFont="1" applyFill="1" applyBorder="1" applyAlignment="1"/>
    <xf numFmtId="0" fontId="29" fillId="0" borderId="0" xfId="0" applyFont="1" applyFill="1" applyBorder="1" applyAlignment="1">
      <alignment horizontal="left" indent="1"/>
    </xf>
    <xf numFmtId="0" fontId="25" fillId="0" borderId="0" xfId="0" applyFont="1" applyFill="1" applyBorder="1"/>
    <xf numFmtId="164" fontId="32" fillId="0" borderId="11" xfId="0" applyNumberFormat="1" applyFont="1" applyFill="1" applyBorder="1" applyAlignment="1">
      <alignment horizontal="right"/>
    </xf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indent="1"/>
    </xf>
    <xf numFmtId="164" fontId="32" fillId="0" borderId="14" xfId="0" applyNumberFormat="1" applyFont="1" applyFill="1" applyBorder="1" applyAlignment="1">
      <alignment horizontal="right"/>
    </xf>
    <xf numFmtId="164" fontId="32" fillId="0" borderId="17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top"/>
    </xf>
    <xf numFmtId="164" fontId="33" fillId="0" borderId="16" xfId="0" applyNumberFormat="1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horizontal="right" vertical="top"/>
    </xf>
    <xf numFmtId="164" fontId="33" fillId="0" borderId="13" xfId="0" applyNumberFormat="1" applyFont="1" applyFill="1" applyBorder="1" applyAlignment="1">
      <alignment horizontal="right" vertical="top"/>
    </xf>
    <xf numFmtId="164" fontId="29" fillId="0" borderId="0" xfId="0" applyNumberFormat="1" applyFont="1" applyFill="1" applyBorder="1" applyAlignment="1">
      <alignment horizontal="right" vertical="top"/>
    </xf>
    <xf numFmtId="0" fontId="29" fillId="0" borderId="11" xfId="0" applyFont="1" applyFill="1" applyBorder="1" applyAlignment="1">
      <alignment horizontal="left" vertical="top"/>
    </xf>
    <xf numFmtId="164" fontId="33" fillId="0" borderId="17" xfId="0" applyNumberFormat="1" applyFont="1" applyFill="1" applyBorder="1" applyAlignment="1">
      <alignment horizontal="right" vertical="top"/>
    </xf>
    <xf numFmtId="164" fontId="33" fillId="0" borderId="11" xfId="0" applyNumberFormat="1" applyFont="1" applyFill="1" applyBorder="1" applyAlignment="1">
      <alignment horizontal="right" vertical="top"/>
    </xf>
    <xf numFmtId="164" fontId="33" fillId="0" borderId="14" xfId="0" applyNumberFormat="1" applyFont="1" applyFill="1" applyBorder="1" applyAlignment="1">
      <alignment horizontal="right" vertical="top"/>
    </xf>
    <xf numFmtId="164" fontId="29" fillId="0" borderId="11" xfId="0" applyNumberFormat="1" applyFont="1" applyFill="1" applyBorder="1" applyAlignment="1">
      <alignment horizontal="right" vertical="top"/>
    </xf>
    <xf numFmtId="0" fontId="80" fillId="0" borderId="0" xfId="0" applyFont="1"/>
    <xf numFmtId="0" fontId="30" fillId="0" borderId="0" xfId="42" applyFont="1" applyFill="1" applyBorder="1" applyAlignment="1"/>
    <xf numFmtId="164" fontId="33" fillId="0" borderId="0" xfId="0" applyNumberFormat="1" applyFont="1" applyFill="1" applyBorder="1" applyAlignment="1">
      <alignment vertical="top"/>
    </xf>
    <xf numFmtId="164" fontId="29" fillId="0" borderId="0" xfId="0" applyNumberFormat="1" applyFont="1" applyFill="1" applyBorder="1" applyAlignment="1">
      <alignment vertical="top"/>
    </xf>
    <xf numFmtId="0" fontId="29" fillId="0" borderId="11" xfId="42" applyFont="1" applyFill="1" applyBorder="1" applyAlignment="1">
      <alignment vertical="top" wrapText="1"/>
    </xf>
    <xf numFmtId="164" fontId="33" fillId="0" borderId="11" xfId="42" applyNumberFormat="1" applyFont="1" applyFill="1" applyBorder="1" applyAlignment="1">
      <alignment vertical="top"/>
    </xf>
    <xf numFmtId="164" fontId="29" fillId="0" borderId="11" xfId="42" applyNumberFormat="1" applyFont="1" applyFill="1" applyBorder="1" applyAlignment="1">
      <alignment vertical="top"/>
    </xf>
    <xf numFmtId="164" fontId="33" fillId="0" borderId="16" xfId="0" applyNumberFormat="1" applyFont="1" applyFill="1" applyBorder="1" applyAlignment="1">
      <alignment vertical="top"/>
    </xf>
    <xf numFmtId="164" fontId="33" fillId="0" borderId="17" xfId="42" applyNumberFormat="1" applyFont="1" applyFill="1" applyBorder="1" applyAlignment="1">
      <alignment vertical="top"/>
    </xf>
    <xf numFmtId="164" fontId="33" fillId="0" borderId="13" xfId="0" applyNumberFormat="1" applyFont="1" applyFill="1" applyBorder="1" applyAlignment="1">
      <alignment vertical="top"/>
    </xf>
    <xf numFmtId="164" fontId="33" fillId="0" borderId="14" xfId="42" applyNumberFormat="1" applyFont="1" applyFill="1" applyBorder="1" applyAlignment="1">
      <alignment vertical="top"/>
    </xf>
    <xf numFmtId="164" fontId="29" fillId="0" borderId="11" xfId="0" applyNumberFormat="1" applyFont="1" applyFill="1" applyBorder="1"/>
    <xf numFmtId="164" fontId="31" fillId="0" borderId="11" xfId="0" applyNumberFormat="1" applyFont="1" applyFill="1" applyBorder="1" applyAlignment="1">
      <alignment wrapText="1"/>
    </xf>
    <xf numFmtId="0" fontId="80" fillId="0" borderId="0" xfId="0" applyFont="1" applyFill="1" applyBorder="1"/>
    <xf numFmtId="0" fontId="31" fillId="0" borderId="17" xfId="0" applyFont="1" applyFill="1" applyBorder="1" applyAlignment="1">
      <alignment horizontal="center" vertical="center"/>
    </xf>
    <xf numFmtId="164" fontId="31" fillId="0" borderId="17" xfId="0" applyNumberFormat="1" applyFont="1" applyFill="1" applyBorder="1" applyAlignment="1"/>
    <xf numFmtId="164" fontId="29" fillId="0" borderId="16" xfId="0" applyNumberFormat="1" applyFont="1" applyFill="1" applyBorder="1"/>
    <xf numFmtId="164" fontId="29" fillId="0" borderId="17" xfId="0" applyNumberFormat="1" applyFont="1" applyFill="1" applyBorder="1"/>
    <xf numFmtId="0" fontId="31" fillId="0" borderId="14" xfId="0" applyFont="1" applyFill="1" applyBorder="1" applyAlignment="1">
      <alignment horizontal="center" vertical="center"/>
    </xf>
    <xf numFmtId="164" fontId="31" fillId="0" borderId="14" xfId="0" applyNumberFormat="1" applyFont="1" applyFill="1" applyBorder="1" applyAlignment="1"/>
    <xf numFmtId="164" fontId="29" fillId="0" borderId="13" xfId="0" applyNumberFormat="1" applyFont="1" applyFill="1" applyBorder="1"/>
    <xf numFmtId="164" fontId="29" fillId="0" borderId="14" xfId="0" applyNumberFormat="1" applyFont="1" applyFill="1" applyBorder="1"/>
    <xf numFmtId="0" fontId="29" fillId="18" borderId="0" xfId="0" applyFont="1" applyFill="1" applyBorder="1" applyAlignment="1">
      <alignment horizontal="left" indent="1"/>
    </xf>
    <xf numFmtId="0" fontId="29" fillId="18" borderId="11" xfId="0" applyFont="1" applyFill="1" applyBorder="1" applyAlignment="1">
      <alignment horizontal="left" indent="1"/>
    </xf>
    <xf numFmtId="164" fontId="29" fillId="18" borderId="11" xfId="0" applyNumberFormat="1" applyFont="1" applyFill="1" applyBorder="1" applyAlignment="1">
      <alignment horizontal="right"/>
    </xf>
    <xf numFmtId="164" fontId="29" fillId="18" borderId="11" xfId="0" applyNumberFormat="1" applyFont="1" applyFill="1" applyBorder="1"/>
    <xf numFmtId="164" fontId="29" fillId="18" borderId="13" xfId="0" applyNumberFormat="1" applyFont="1" applyFill="1" applyBorder="1"/>
    <xf numFmtId="164" fontId="29" fillId="18" borderId="14" xfId="0" applyNumberFormat="1" applyFont="1" applyFill="1" applyBorder="1"/>
    <xf numFmtId="164" fontId="29" fillId="18" borderId="14" xfId="0" applyNumberFormat="1" applyFont="1" applyFill="1" applyBorder="1" applyAlignment="1">
      <alignment horizontal="right"/>
    </xf>
    <xf numFmtId="164" fontId="29" fillId="18" borderId="16" xfId="0" applyNumberFormat="1" applyFont="1" applyFill="1" applyBorder="1"/>
    <xf numFmtId="164" fontId="29" fillId="18" borderId="17" xfId="0" applyNumberFormat="1" applyFont="1" applyFill="1" applyBorder="1"/>
    <xf numFmtId="164" fontId="29" fillId="18" borderId="17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/>
    <xf numFmtId="164" fontId="31" fillId="18" borderId="11" xfId="0" applyNumberFormat="1" applyFont="1" applyFill="1" applyBorder="1" applyAlignment="1">
      <alignment wrapText="1"/>
    </xf>
    <xf numFmtId="164" fontId="31" fillId="18" borderId="14" xfId="0" applyNumberFormat="1" applyFont="1" applyFill="1" applyBorder="1" applyAlignment="1"/>
    <xf numFmtId="0" fontId="80" fillId="18" borderId="0" xfId="0" applyFont="1" applyFill="1" applyBorder="1"/>
    <xf numFmtId="0" fontId="32" fillId="18" borderId="0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left" vertical="center" indent="1"/>
    </xf>
    <xf numFmtId="0" fontId="29" fillId="18" borderId="11" xfId="0" applyFont="1" applyFill="1" applyBorder="1" applyAlignment="1">
      <alignment horizontal="left" vertical="center" indent="1"/>
    </xf>
    <xf numFmtId="164" fontId="31" fillId="18" borderId="11" xfId="0" applyNumberFormat="1" applyFont="1" applyFill="1" applyBorder="1"/>
    <xf numFmtId="164" fontId="31" fillId="18" borderId="17" xfId="0" applyNumberFormat="1" applyFont="1" applyFill="1" applyBorder="1"/>
    <xf numFmtId="164" fontId="31" fillId="18" borderId="14" xfId="0" applyNumberFormat="1" applyFont="1" applyFill="1" applyBorder="1"/>
    <xf numFmtId="0" fontId="81" fillId="18" borderId="0" xfId="0" applyFont="1" applyFill="1" applyBorder="1"/>
    <xf numFmtId="0" fontId="80" fillId="18" borderId="0" xfId="0" applyFont="1" applyFill="1"/>
    <xf numFmtId="164" fontId="29" fillId="0" borderId="0" xfId="0" applyNumberFormat="1" applyFont="1" applyFill="1" applyBorder="1" applyAlignment="1"/>
    <xf numFmtId="0" fontId="29" fillId="0" borderId="11" xfId="0" applyFont="1" applyFill="1" applyBorder="1" applyAlignment="1">
      <alignment horizontal="left" vertical="center" indent="1"/>
    </xf>
    <xf numFmtId="164" fontId="29" fillId="0" borderId="11" xfId="0" applyNumberFormat="1" applyFont="1" applyFill="1" applyBorder="1" applyAlignment="1"/>
    <xf numFmtId="164" fontId="29" fillId="18" borderId="0" xfId="0" applyNumberFormat="1" applyFont="1" applyFill="1" applyBorder="1" applyAlignment="1"/>
    <xf numFmtId="164" fontId="29" fillId="18" borderId="11" xfId="0" applyNumberFormat="1" applyFont="1" applyFill="1" applyBorder="1" applyAlignment="1"/>
    <xf numFmtId="164" fontId="29" fillId="18" borderId="16" xfId="0" applyNumberFormat="1" applyFont="1" applyFill="1" applyBorder="1" applyAlignment="1"/>
    <xf numFmtId="164" fontId="29" fillId="18" borderId="17" xfId="0" applyNumberFormat="1" applyFont="1" applyFill="1" applyBorder="1" applyAlignment="1"/>
    <xf numFmtId="0" fontId="29" fillId="18" borderId="0" xfId="0" applyFont="1" applyFill="1" applyBorder="1" applyAlignment="1">
      <alignment horizontal="left" wrapText="1" indent="1"/>
    </xf>
    <xf numFmtId="0" fontId="29" fillId="18" borderId="0" xfId="0" applyFont="1" applyFill="1" applyBorder="1" applyAlignment="1">
      <alignment horizontal="left" vertical="center" wrapText="1" indent="1"/>
    </xf>
    <xf numFmtId="0" fontId="29" fillId="18" borderId="11" xfId="0" applyFont="1" applyFill="1" applyBorder="1" applyAlignment="1">
      <alignment horizontal="left" vertical="center" wrapText="1" indent="1"/>
    </xf>
    <xf numFmtId="164" fontId="29" fillId="18" borderId="17" xfId="0" applyNumberFormat="1" applyFont="1" applyFill="1" applyBorder="1" applyAlignment="1">
      <alignment vertical="top"/>
    </xf>
    <xf numFmtId="164" fontId="29" fillId="18" borderId="11" xfId="0" applyNumberFormat="1" applyFont="1" applyFill="1" applyBorder="1" applyAlignment="1">
      <alignment vertical="top"/>
    </xf>
    <xf numFmtId="164" fontId="29" fillId="18" borderId="14" xfId="0" applyNumberFormat="1" applyFont="1" applyFill="1" applyBorder="1" applyAlignment="1">
      <alignment vertical="top"/>
    </xf>
    <xf numFmtId="164" fontId="29" fillId="18" borderId="16" xfId="0" applyNumberFormat="1" applyFont="1" applyFill="1" applyBorder="1" applyAlignment="1">
      <alignment vertical="top"/>
    </xf>
    <xf numFmtId="164" fontId="29" fillId="18" borderId="0" xfId="0" applyNumberFormat="1" applyFont="1" applyFill="1" applyBorder="1" applyAlignment="1">
      <alignment vertical="top"/>
    </xf>
    <xf numFmtId="164" fontId="29" fillId="18" borderId="13" xfId="0" applyNumberFormat="1" applyFont="1" applyFill="1" applyBorder="1" applyAlignment="1">
      <alignment vertical="top"/>
    </xf>
    <xf numFmtId="0" fontId="29" fillId="18" borderId="11" xfId="0" applyFont="1" applyFill="1" applyBorder="1"/>
    <xf numFmtId="164" fontId="31" fillId="18" borderId="11" xfId="0" applyNumberFormat="1" applyFont="1" applyFill="1" applyBorder="1" applyAlignment="1">
      <alignment horizontal="right"/>
    </xf>
    <xf numFmtId="164" fontId="31" fillId="18" borderId="14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>
      <alignment horizontal="right"/>
    </xf>
    <xf numFmtId="0" fontId="29" fillId="18" borderId="10" xfId="0" applyFont="1" applyFill="1" applyBorder="1"/>
    <xf numFmtId="164" fontId="29" fillId="18" borderId="15" xfId="0" applyNumberFormat="1" applyFont="1" applyFill="1" applyBorder="1"/>
    <xf numFmtId="164" fontId="29" fillId="18" borderId="10" xfId="0" applyNumberFormat="1" applyFont="1" applyFill="1" applyBorder="1"/>
    <xf numFmtId="164" fontId="29" fillId="18" borderId="12" xfId="0" applyNumberFormat="1" applyFont="1" applyFill="1" applyBorder="1"/>
    <xf numFmtId="0" fontId="77" fillId="18" borderId="0" xfId="0" applyFont="1" applyFill="1" applyBorder="1"/>
    <xf numFmtId="164" fontId="33" fillId="18" borderId="0" xfId="0" applyNumberFormat="1" applyFont="1" applyFill="1" applyBorder="1" applyAlignment="1"/>
    <xf numFmtId="164" fontId="33" fillId="18" borderId="0" xfId="0" applyNumberFormat="1" applyFont="1" applyFill="1" applyBorder="1"/>
    <xf numFmtId="0" fontId="31" fillId="18" borderId="10" xfId="0" applyFont="1" applyFill="1" applyBorder="1" applyAlignment="1">
      <alignment horizontal="right" vertical="center" wrapText="1"/>
    </xf>
    <xf numFmtId="164" fontId="33" fillId="18" borderId="11" xfId="0" applyNumberFormat="1" applyFont="1" applyFill="1" applyBorder="1"/>
    <xf numFmtId="164" fontId="68" fillId="18" borderId="11" xfId="0" applyNumberFormat="1" applyFont="1" applyFill="1" applyBorder="1" applyAlignment="1">
      <alignment horizontal="right"/>
    </xf>
    <xf numFmtId="164" fontId="32" fillId="18" borderId="11" xfId="0" applyNumberFormat="1" applyFont="1" applyFill="1" applyBorder="1" applyAlignment="1">
      <alignment horizontal="right"/>
    </xf>
    <xf numFmtId="164" fontId="68" fillId="18" borderId="14" xfId="0" applyNumberFormat="1" applyFont="1" applyFill="1" applyBorder="1" applyAlignment="1">
      <alignment horizontal="right"/>
    </xf>
    <xf numFmtId="164" fontId="33" fillId="18" borderId="13" xfId="0" applyNumberFormat="1" applyFont="1" applyFill="1" applyBorder="1" applyAlignment="1"/>
    <xf numFmtId="164" fontId="33" fillId="18" borderId="13" xfId="0" applyNumberFormat="1" applyFont="1" applyFill="1" applyBorder="1"/>
    <xf numFmtId="164" fontId="33" fillId="18" borderId="14" xfId="0" applyNumberFormat="1" applyFont="1" applyFill="1" applyBorder="1"/>
    <xf numFmtId="164" fontId="32" fillId="18" borderId="14" xfId="0" applyNumberFormat="1" applyFont="1" applyFill="1" applyBorder="1" applyAlignment="1">
      <alignment horizontal="right"/>
    </xf>
    <xf numFmtId="164" fontId="68" fillId="18" borderId="17" xfId="0" applyNumberFormat="1" applyFont="1" applyFill="1" applyBorder="1" applyAlignment="1">
      <alignment horizontal="right"/>
    </xf>
    <xf numFmtId="164" fontId="33" fillId="18" borderId="16" xfId="0" applyNumberFormat="1" applyFont="1" applyFill="1" applyBorder="1" applyAlignment="1"/>
    <xf numFmtId="164" fontId="33" fillId="18" borderId="16" xfId="0" applyNumberFormat="1" applyFont="1" applyFill="1" applyBorder="1"/>
    <xf numFmtId="164" fontId="33" fillId="18" borderId="17" xfId="0" applyNumberFormat="1" applyFont="1" applyFill="1" applyBorder="1"/>
    <xf numFmtId="164" fontId="32" fillId="18" borderId="17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right" vertical="center"/>
    </xf>
    <xf numFmtId="0" fontId="31" fillId="0" borderId="10" xfId="0" applyFont="1" applyFill="1" applyBorder="1" applyAlignment="1">
      <alignment horizontal="right" vertical="center" wrapText="1"/>
    </xf>
    <xf numFmtId="164" fontId="31" fillId="0" borderId="11" xfId="0" applyNumberFormat="1" applyFont="1" applyFill="1" applyBorder="1"/>
    <xf numFmtId="0" fontId="31" fillId="0" borderId="18" xfId="0" applyFont="1" applyFill="1" applyBorder="1" applyAlignment="1">
      <alignment horizontal="left"/>
    </xf>
    <xf numFmtId="164" fontId="31" fillId="0" borderId="18" xfId="0" applyNumberFormat="1" applyFont="1" applyFill="1" applyBorder="1" applyAlignment="1"/>
    <xf numFmtId="164" fontId="31" fillId="0" borderId="18" xfId="0" applyNumberFormat="1" applyFont="1" applyFill="1" applyBorder="1"/>
    <xf numFmtId="0" fontId="31" fillId="0" borderId="18" xfId="0" applyFont="1" applyFill="1" applyBorder="1" applyAlignment="1">
      <alignment vertical="center"/>
    </xf>
    <xf numFmtId="164" fontId="36" fillId="0" borderId="0" xfId="0" applyNumberFormat="1" applyFont="1" applyFill="1" applyBorder="1" applyAlignment="1" applyProtection="1">
      <alignment horizontal="right" vertical="center"/>
    </xf>
    <xf numFmtId="164" fontId="36" fillId="0" borderId="11" xfId="0" applyNumberFormat="1" applyFont="1" applyFill="1" applyBorder="1" applyAlignment="1" applyProtection="1">
      <alignment horizontal="right" vertical="center"/>
    </xf>
    <xf numFmtId="0" fontId="31" fillId="0" borderId="10" xfId="0" applyFont="1" applyFill="1" applyBorder="1" applyAlignment="1">
      <alignment horizontal="right" wrapText="1"/>
    </xf>
    <xf numFmtId="0" fontId="43" fillId="0" borderId="0" xfId="0" applyNumberFormat="1" applyFont="1" applyFill="1" applyBorder="1" applyAlignment="1">
      <alignment horizontal="right"/>
    </xf>
    <xf numFmtId="164" fontId="33" fillId="0" borderId="0" xfId="0" applyNumberFormat="1" applyFont="1" applyFill="1" applyBorder="1" applyAlignment="1"/>
    <xf numFmtId="164" fontId="33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>
      <alignment horizontal="right"/>
    </xf>
    <xf numFmtId="164" fontId="33" fillId="0" borderId="11" xfId="0" applyNumberFormat="1" applyFont="1" applyFill="1" applyBorder="1" applyAlignment="1"/>
    <xf numFmtId="164" fontId="32" fillId="0" borderId="18" xfId="0" applyNumberFormat="1" applyFont="1" applyFill="1" applyBorder="1" applyAlignment="1"/>
    <xf numFmtId="164" fontId="33" fillId="0" borderId="16" xfId="0" applyNumberFormat="1" applyFont="1" applyFill="1" applyBorder="1" applyAlignment="1"/>
    <xf numFmtId="164" fontId="32" fillId="0" borderId="19" xfId="0" applyNumberFormat="1" applyFont="1" applyFill="1" applyBorder="1" applyAlignment="1"/>
    <xf numFmtId="164" fontId="33" fillId="0" borderId="16" xfId="0" applyNumberFormat="1" applyFont="1" applyFill="1" applyBorder="1" applyAlignment="1">
      <alignment horizontal="right"/>
    </xf>
    <xf numFmtId="164" fontId="33" fillId="0" borderId="17" xfId="0" applyNumberFormat="1" applyFont="1" applyFill="1" applyBorder="1" applyAlignment="1"/>
    <xf numFmtId="164" fontId="33" fillId="0" borderId="13" xfId="0" applyNumberFormat="1" applyFont="1" applyFill="1" applyBorder="1" applyAlignment="1"/>
    <xf numFmtId="164" fontId="32" fillId="0" borderId="20" xfId="0" applyNumberFormat="1" applyFont="1" applyFill="1" applyBorder="1" applyAlignment="1"/>
    <xf numFmtId="164" fontId="33" fillId="0" borderId="13" xfId="0" applyNumberFormat="1" applyFont="1" applyFill="1" applyBorder="1" applyAlignment="1">
      <alignment horizontal="right"/>
    </xf>
    <xf numFmtId="164" fontId="33" fillId="0" borderId="14" xfId="0" applyNumberFormat="1" applyFont="1" applyFill="1" applyBorder="1" applyAlignment="1"/>
    <xf numFmtId="0" fontId="40" fillId="0" borderId="0" xfId="0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vertical="center"/>
    </xf>
    <xf numFmtId="164" fontId="33" fillId="0" borderId="0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vertical="center"/>
    </xf>
    <xf numFmtId="164" fontId="33" fillId="0" borderId="17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horizontal="right" vertical="center"/>
    </xf>
    <xf numFmtId="0" fontId="43" fillId="0" borderId="0" xfId="0" applyFont="1" applyAlignment="1">
      <alignment horizontal="right"/>
    </xf>
    <xf numFmtId="0" fontId="77" fillId="0" borderId="0" xfId="0" applyFont="1"/>
    <xf numFmtId="0" fontId="47" fillId="0" borderId="0" xfId="0" applyFont="1" applyBorder="1"/>
    <xf numFmtId="0" fontId="31" fillId="0" borderId="0" xfId="0" applyFont="1" applyFill="1" applyBorder="1" applyAlignment="1">
      <alignment horizontal="center"/>
    </xf>
    <xf numFmtId="171" fontId="29" fillId="0" borderId="0" xfId="41" applyNumberFormat="1" applyFont="1" applyFill="1" applyBorder="1" applyAlignment="1"/>
    <xf numFmtId="171" fontId="29" fillId="0" borderId="11" xfId="41" applyNumberFormat="1" applyFont="1" applyFill="1" applyBorder="1" applyAlignment="1"/>
    <xf numFmtId="171" fontId="29" fillId="0" borderId="11" xfId="41" applyNumberFormat="1" applyFont="1" applyFill="1" applyBorder="1"/>
    <xf numFmtId="0" fontId="29" fillId="0" borderId="0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center"/>
    </xf>
    <xf numFmtId="0" fontId="31" fillId="0" borderId="18" xfId="0" applyFont="1" applyFill="1" applyBorder="1" applyAlignment="1">
      <alignment horizontal="right"/>
    </xf>
    <xf numFmtId="164" fontId="31" fillId="0" borderId="17" xfId="0" applyNumberFormat="1" applyFont="1" applyFill="1" applyBorder="1"/>
    <xf numFmtId="171" fontId="29" fillId="0" borderId="14" xfId="41" applyNumberFormat="1" applyFont="1" applyFill="1" applyBorder="1" applyAlignment="1"/>
    <xf numFmtId="171" fontId="29" fillId="0" borderId="13" xfId="41" applyNumberFormat="1" applyFont="1" applyFill="1" applyBorder="1" applyAlignment="1"/>
    <xf numFmtId="171" fontId="29" fillId="0" borderId="13" xfId="41" applyNumberFormat="1" applyFont="1" applyFill="1" applyBorder="1"/>
    <xf numFmtId="171" fontId="29" fillId="0" borderId="14" xfId="41" applyNumberFormat="1" applyFont="1" applyFill="1" applyBorder="1"/>
    <xf numFmtId="171" fontId="29" fillId="0" borderId="11" xfId="0" applyNumberFormat="1" applyFont="1" applyFill="1" applyBorder="1" applyAlignment="1">
      <alignment vertical="center"/>
    </xf>
    <xf numFmtId="0" fontId="31" fillId="0" borderId="11" xfId="0" applyFont="1" applyFill="1" applyBorder="1" applyAlignment="1">
      <alignment horizontal="right"/>
    </xf>
    <xf numFmtId="0" fontId="31" fillId="0" borderId="14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center"/>
    </xf>
    <xf numFmtId="0" fontId="29" fillId="0" borderId="11" xfId="0" applyFont="1" applyFill="1" applyBorder="1"/>
    <xf numFmtId="0" fontId="77" fillId="0" borderId="0" xfId="0" applyFont="1" applyFill="1" applyBorder="1"/>
    <xf numFmtId="164" fontId="33" fillId="18" borderId="0" xfId="0" applyNumberFormat="1" applyFont="1" applyFill="1" applyBorder="1" applyAlignment="1">
      <alignment horizontal="right" vertical="center"/>
    </xf>
    <xf numFmtId="164" fontId="32" fillId="18" borderId="18" xfId="0" applyNumberFormat="1" applyFont="1" applyFill="1" applyBorder="1"/>
    <xf numFmtId="164" fontId="31" fillId="18" borderId="18" xfId="0" applyNumberFormat="1" applyFont="1" applyFill="1" applyBorder="1"/>
    <xf numFmtId="164" fontId="33" fillId="18" borderId="18" xfId="0" applyNumberFormat="1" applyFont="1" applyFill="1" applyBorder="1"/>
    <xf numFmtId="0" fontId="31" fillId="18" borderId="18" xfId="0" applyFont="1" applyFill="1" applyBorder="1" applyAlignment="1">
      <alignment horizontal="center" vertical="center"/>
    </xf>
    <xf numFmtId="0" fontId="31" fillId="18" borderId="19" xfId="0" applyFont="1" applyFill="1" applyBorder="1" applyAlignment="1">
      <alignment horizontal="center" vertical="center"/>
    </xf>
    <xf numFmtId="164" fontId="32" fillId="18" borderId="19" xfId="0" applyNumberFormat="1" applyFont="1" applyFill="1" applyBorder="1"/>
    <xf numFmtId="164" fontId="33" fillId="18" borderId="19" xfId="0" applyNumberFormat="1" applyFont="1" applyFill="1" applyBorder="1"/>
    <xf numFmtId="164" fontId="33" fillId="18" borderId="16" xfId="0" applyNumberFormat="1" applyFont="1" applyFill="1" applyBorder="1" applyAlignment="1">
      <alignment horizontal="right" vertical="center"/>
    </xf>
    <xf numFmtId="0" fontId="31" fillId="18" borderId="20" xfId="0" applyFont="1" applyFill="1" applyBorder="1" applyAlignment="1">
      <alignment horizontal="center" vertical="center"/>
    </xf>
    <xf numFmtId="164" fontId="32" fillId="18" borderId="20" xfId="0" applyNumberFormat="1" applyFont="1" applyFill="1" applyBorder="1"/>
    <xf numFmtId="164" fontId="33" fillId="18" borderId="20" xfId="0" applyNumberFormat="1" applyFont="1" applyFill="1" applyBorder="1"/>
    <xf numFmtId="164" fontId="33" fillId="18" borderId="13" xfId="0" applyNumberFormat="1" applyFont="1" applyFill="1" applyBorder="1" applyAlignment="1">
      <alignment horizontal="right" vertical="center"/>
    </xf>
    <xf numFmtId="0" fontId="31" fillId="18" borderId="18" xfId="0" applyFont="1" applyFill="1" applyBorder="1" applyAlignment="1">
      <alignment horizontal="left" vertical="top"/>
    </xf>
    <xf numFmtId="0" fontId="31" fillId="18" borderId="18" xfId="42" applyFont="1" applyFill="1" applyBorder="1" applyAlignment="1">
      <alignment horizontal="left" vertical="top"/>
    </xf>
    <xf numFmtId="0" fontId="29" fillId="18" borderId="10" xfId="42" applyFont="1" applyFill="1" applyBorder="1" applyAlignment="1">
      <alignment horizontal="left" vertical="top"/>
    </xf>
    <xf numFmtId="0" fontId="29" fillId="18" borderId="0" xfId="42" applyFont="1" applyFill="1" applyBorder="1" applyAlignment="1">
      <alignment horizontal="left" vertical="top"/>
    </xf>
    <xf numFmtId="0" fontId="29" fillId="18" borderId="11" xfId="42" applyFont="1" applyFill="1" applyBorder="1" applyAlignment="1">
      <alignment horizontal="left" vertical="top"/>
    </xf>
    <xf numFmtId="164" fontId="33" fillId="18" borderId="0" xfId="0" applyNumberFormat="1" applyFont="1" applyFill="1" applyBorder="1" applyAlignment="1">
      <alignment horizontal="right"/>
    </xf>
    <xf numFmtId="172" fontId="33" fillId="18" borderId="0" xfId="0" applyNumberFormat="1" applyFont="1" applyFill="1" applyBorder="1" applyAlignment="1">
      <alignment horizontal="right"/>
    </xf>
    <xf numFmtId="0" fontId="31" fillId="18" borderId="10" xfId="0" applyFont="1" applyFill="1" applyBorder="1" applyAlignment="1">
      <alignment horizontal="right" vertical="center"/>
    </xf>
    <xf numFmtId="166" fontId="33" fillId="18" borderId="11" xfId="0" applyNumberFormat="1" applyFont="1" applyFill="1" applyBorder="1" applyAlignment="1">
      <alignment horizontal="right"/>
    </xf>
    <xf numFmtId="164" fontId="33" fillId="18" borderId="10" xfId="0" applyNumberFormat="1" applyFont="1" applyFill="1" applyBorder="1" applyAlignment="1">
      <alignment horizontal="right"/>
    </xf>
    <xf numFmtId="0" fontId="80" fillId="18" borderId="0" xfId="0" applyFont="1" applyFill="1" applyBorder="1" applyAlignment="1">
      <alignment horizontal="left"/>
    </xf>
    <xf numFmtId="14" fontId="29" fillId="18" borderId="11" xfId="0" applyNumberFormat="1" applyFont="1" applyFill="1" applyBorder="1" applyAlignment="1">
      <alignment horizontal="right"/>
    </xf>
    <xf numFmtId="169" fontId="29" fillId="18" borderId="11" xfId="0" applyNumberFormat="1" applyFont="1" applyFill="1" applyBorder="1" applyAlignment="1">
      <alignment horizontal="right"/>
    </xf>
    <xf numFmtId="167" fontId="31" fillId="18" borderId="10" xfId="0" applyNumberFormat="1" applyFont="1" applyFill="1" applyBorder="1" applyAlignment="1">
      <alignment horizontal="right" vertical="top" wrapText="1"/>
    </xf>
    <xf numFmtId="167" fontId="29" fillId="18" borderId="18" xfId="0" applyNumberFormat="1" applyFont="1" applyFill="1" applyBorder="1" applyAlignment="1">
      <alignment horizontal="right" vertical="center"/>
    </xf>
    <xf numFmtId="0" fontId="80" fillId="18" borderId="0" xfId="47" applyFont="1" applyFill="1" applyAlignment="1">
      <alignment horizontal="left"/>
    </xf>
    <xf numFmtId="0" fontId="40" fillId="0" borderId="0" xfId="48" applyFont="1" applyFill="1" applyBorder="1" applyAlignment="1">
      <alignment horizontal="right" vertical="top"/>
    </xf>
    <xf numFmtId="164" fontId="58" fillId="18" borderId="0" xfId="43" applyNumberFormat="1" applyFont="1" applyFill="1" applyBorder="1"/>
    <xf numFmtId="9" fontId="29" fillId="18" borderId="0" xfId="49" applyFont="1" applyFill="1" applyBorder="1"/>
    <xf numFmtId="0" fontId="31" fillId="18" borderId="10" xfId="48" applyFont="1" applyFill="1" applyBorder="1" applyAlignment="1">
      <alignment horizontal="right" vertical="center" wrapText="1"/>
    </xf>
    <xf numFmtId="164" fontId="58" fillId="18" borderId="11" xfId="43" applyNumberFormat="1" applyFont="1" applyFill="1" applyBorder="1"/>
    <xf numFmtId="9" fontId="29" fillId="18" borderId="11" xfId="49" applyFont="1" applyFill="1" applyBorder="1"/>
    <xf numFmtId="164" fontId="31" fillId="18" borderId="18" xfId="48" applyNumberFormat="1" applyFont="1" applyFill="1" applyBorder="1"/>
    <xf numFmtId="9" fontId="31" fillId="18" borderId="18" xfId="49" applyFont="1" applyFill="1" applyBorder="1"/>
    <xf numFmtId="0" fontId="29" fillId="18" borderId="0" xfId="48" applyFont="1" applyFill="1" applyBorder="1" applyAlignment="1">
      <alignment horizontal="left"/>
    </xf>
    <xf numFmtId="0" fontId="8" fillId="0" borderId="0" xfId="44" applyFont="1"/>
    <xf numFmtId="0" fontId="8" fillId="0" borderId="0" xfId="44"/>
    <xf numFmtId="0" fontId="83" fillId="0" borderId="0" xfId="44" applyFont="1"/>
    <xf numFmtId="0" fontId="84" fillId="0" borderId="0" xfId="0" applyFont="1" applyFill="1"/>
    <xf numFmtId="0" fontId="84" fillId="0" borderId="0" xfId="44" applyFont="1"/>
    <xf numFmtId="0" fontId="31" fillId="0" borderId="10" xfId="0" applyFont="1" applyFill="1" applyBorder="1" applyAlignment="1">
      <alignment horizontal="right" vertical="top"/>
    </xf>
    <xf numFmtId="0" fontId="31" fillId="0" borderId="12" xfId="0" applyFont="1" applyFill="1" applyBorder="1" applyAlignment="1">
      <alignment horizontal="right" vertical="top"/>
    </xf>
    <xf numFmtId="0" fontId="31" fillId="0" borderId="19" xfId="0" applyFont="1" applyFill="1" applyBorder="1" applyAlignment="1">
      <alignment horizontal="right" vertical="top"/>
    </xf>
    <xf numFmtId="0" fontId="31" fillId="0" borderId="18" xfId="0" applyFont="1" applyFill="1" applyBorder="1" applyAlignment="1">
      <alignment horizontal="right" vertical="top"/>
    </xf>
    <xf numFmtId="0" fontId="31" fillId="0" borderId="20" xfId="0" applyFont="1" applyFill="1" applyBorder="1" applyAlignment="1">
      <alignment horizontal="right" vertical="top"/>
    </xf>
    <xf numFmtId="0" fontId="31" fillId="19" borderId="18" xfId="0" applyFont="1" applyFill="1" applyBorder="1" applyAlignment="1">
      <alignment horizontal="center" vertical="center"/>
    </xf>
    <xf numFmtId="164" fontId="31" fillId="19" borderId="11" xfId="0" applyNumberFormat="1" applyFont="1" applyFill="1" applyBorder="1" applyAlignment="1"/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/>
    </xf>
    <xf numFmtId="0" fontId="29" fillId="0" borderId="11" xfId="0" applyFont="1" applyFill="1" applyBorder="1" applyAlignment="1">
      <alignment horizontal="left"/>
    </xf>
    <xf numFmtId="0" fontId="29" fillId="18" borderId="0" xfId="0" applyFont="1" applyFill="1" applyBorder="1" applyAlignment="1">
      <alignment horizontal="left"/>
    </xf>
    <xf numFmtId="0" fontId="29" fillId="18" borderId="11" xfId="0" applyFont="1" applyFill="1" applyBorder="1" applyAlignment="1">
      <alignment horizontal="left"/>
    </xf>
    <xf numFmtId="0" fontId="31" fillId="18" borderId="18" xfId="0" applyFont="1" applyFill="1" applyBorder="1" applyAlignment="1"/>
    <xf numFmtId="164" fontId="31" fillId="18" borderId="18" xfId="0" applyNumberFormat="1" applyFont="1" applyFill="1" applyBorder="1" applyAlignment="1"/>
    <xf numFmtId="0" fontId="29" fillId="0" borderId="11" xfId="0" applyFont="1" applyFill="1" applyBorder="1" applyAlignment="1">
      <alignment vertical="center"/>
    </xf>
    <xf numFmtId="0" fontId="31" fillId="0" borderId="19" xfId="0" applyFont="1" applyFill="1" applyBorder="1" applyAlignment="1">
      <alignment horizontal="center" vertical="center"/>
    </xf>
    <xf numFmtId="0" fontId="31" fillId="0" borderId="18" xfId="0" applyFont="1" applyFill="1" applyBorder="1" applyAlignment="1">
      <alignment horizontal="center" vertical="center"/>
    </xf>
    <xf numFmtId="0" fontId="31" fillId="0" borderId="20" xfId="0" applyFont="1" applyFill="1" applyBorder="1" applyAlignment="1">
      <alignment horizontal="center" vertical="center"/>
    </xf>
    <xf numFmtId="0" fontId="4" fillId="0" borderId="0" xfId="50" applyFont="1" applyAlignment="1">
      <alignment horizontal="right"/>
    </xf>
    <xf numFmtId="0" fontId="31" fillId="18" borderId="10" xfId="0" applyFont="1" applyFill="1" applyBorder="1" applyAlignment="1">
      <alignment horizontal="left" vertical="center"/>
    </xf>
    <xf numFmtId="0" fontId="31" fillId="0" borderId="10" xfId="0" applyFont="1" applyFill="1" applyBorder="1" applyAlignment="1">
      <alignment horizontal="left" vertical="top"/>
    </xf>
    <xf numFmtId="0" fontId="31" fillId="0" borderId="10" xfId="0" applyFont="1" applyFill="1" applyBorder="1"/>
    <xf numFmtId="0" fontId="76" fillId="0" borderId="0" xfId="44" applyNumberFormat="1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1" xfId="0" applyNumberFormat="1" applyFont="1" applyFill="1" applyBorder="1" applyAlignment="1"/>
    <xf numFmtId="0" fontId="86" fillId="0" borderId="0" xfId="53" applyFont="1" applyAlignment="1">
      <alignment horizontal="left"/>
    </xf>
    <xf numFmtId="175" fontId="86" fillId="0" borderId="0" xfId="53" applyNumberFormat="1" applyFont="1" applyAlignment="1">
      <alignment horizontal="left"/>
    </xf>
    <xf numFmtId="0" fontId="1" fillId="0" borderId="0" xfId="50" applyFont="1"/>
    <xf numFmtId="168" fontId="87" fillId="0" borderId="0" xfId="0" applyNumberFormat="1" applyFont="1" applyFill="1" applyBorder="1" applyAlignment="1">
      <alignment horizontal="right"/>
    </xf>
    <xf numFmtId="168" fontId="88" fillId="0" borderId="0" xfId="0" applyNumberFormat="1" applyFont="1" applyFill="1" applyBorder="1" applyAlignment="1">
      <alignment horizontal="left"/>
    </xf>
    <xf numFmtId="168" fontId="88" fillId="0" borderId="0" xfId="0" applyNumberFormat="1" applyFont="1" applyFill="1" applyBorder="1" applyAlignment="1">
      <alignment horizontal="right"/>
    </xf>
    <xf numFmtId="0" fontId="33" fillId="0" borderId="0" xfId="48" applyFont="1" applyFill="1" applyBorder="1"/>
    <xf numFmtId="0" fontId="33" fillId="0" borderId="0" xfId="47" applyFont="1"/>
    <xf numFmtId="0" fontId="29" fillId="0" borderId="0" xfId="0" applyFont="1" applyAlignment="1">
      <alignment wrapText="1"/>
    </xf>
    <xf numFmtId="0" fontId="30" fillId="0" borderId="0" xfId="0" applyFont="1" applyFill="1" applyBorder="1" applyAlignment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right"/>
    </xf>
    <xf numFmtId="0" fontId="30" fillId="0" borderId="0" xfId="0" applyFont="1" applyAlignment="1"/>
    <xf numFmtId="3" fontId="29" fillId="0" borderId="11" xfId="0" applyNumberFormat="1" applyFont="1" applyFill="1" applyBorder="1" applyAlignment="1"/>
    <xf numFmtId="0" fontId="32" fillId="0" borderId="0" xfId="43" applyFont="1" applyFill="1" applyBorder="1" applyAlignment="1">
      <alignment horizontal="right" vertical="top" wrapText="1"/>
    </xf>
    <xf numFmtId="0" fontId="32" fillId="0" borderId="0" xfId="43" applyFont="1" applyFill="1" applyBorder="1" applyAlignment="1">
      <alignment horizontal="right" vertical="top"/>
    </xf>
    <xf numFmtId="0" fontId="33" fillId="0" borderId="0" xfId="43" applyFont="1" applyFill="1" applyBorder="1" applyAlignment="1">
      <alignment horizontal="right" vertical="top"/>
    </xf>
    <xf numFmtId="0" fontId="33" fillId="0" borderId="0" xfId="47" applyFont="1" applyAlignment="1"/>
    <xf numFmtId="166" fontId="33" fillId="0" borderId="0" xfId="47" applyNumberFormat="1" applyFont="1"/>
    <xf numFmtId="3" fontId="33" fillId="0" borderId="0" xfId="47" applyNumberFormat="1" applyFont="1"/>
    <xf numFmtId="14" fontId="29" fillId="0" borderId="0" xfId="0" applyNumberFormat="1" applyFont="1" applyFill="1" applyBorder="1" applyAlignment="1">
      <alignment horizontal="right"/>
    </xf>
    <xf numFmtId="169" fontId="29" fillId="0" borderId="0" xfId="0" applyNumberFormat="1" applyFont="1" applyFill="1" applyBorder="1" applyAlignment="1">
      <alignment horizontal="right"/>
    </xf>
    <xf numFmtId="3" fontId="29" fillId="0" borderId="0" xfId="0" applyNumberFormat="1" applyFont="1" applyFill="1" applyBorder="1" applyAlignment="1"/>
    <xf numFmtId="14" fontId="29" fillId="0" borderId="11" xfId="0" applyNumberFormat="1" applyFont="1" applyFill="1" applyBorder="1" applyAlignment="1">
      <alignment horizontal="right"/>
    </xf>
    <xf numFmtId="169" fontId="29" fillId="0" borderId="11" xfId="0" applyNumberFormat="1" applyFont="1" applyFill="1" applyBorder="1" applyAlignment="1">
      <alignment horizontal="right"/>
    </xf>
    <xf numFmtId="0" fontId="33" fillId="0" borderId="0" xfId="47" applyFont="1" applyFill="1"/>
    <xf numFmtId="0" fontId="33" fillId="0" borderId="0" xfId="47" applyFont="1" applyFill="1" applyAlignment="1"/>
    <xf numFmtId="166" fontId="33" fillId="0" borderId="0" xfId="47" applyNumberFormat="1" applyFont="1" applyFill="1"/>
    <xf numFmtId="3" fontId="33" fillId="0" borderId="0" xfId="47" applyNumberFormat="1" applyFont="1" applyFill="1"/>
    <xf numFmtId="0" fontId="29" fillId="0" borderId="0" xfId="47" applyFont="1" applyFill="1"/>
    <xf numFmtId="0" fontId="29" fillId="18" borderId="0" xfId="48" applyFont="1" applyFill="1" applyBorder="1" applyAlignment="1">
      <alignment horizontal="left"/>
    </xf>
    <xf numFmtId="0" fontId="72" fillId="0" borderId="0" xfId="46" applyFont="1" applyAlignment="1">
      <alignment horizontal="left" vertical="center" wrapText="1"/>
    </xf>
    <xf numFmtId="0" fontId="73" fillId="0" borderId="0" xfId="46" applyFont="1" applyAlignment="1">
      <alignment horizontal="left" vertical="center" wrapText="1"/>
    </xf>
    <xf numFmtId="0" fontId="62" fillId="0" borderId="0" xfId="46" applyFont="1" applyAlignment="1">
      <alignment horizontal="center"/>
    </xf>
    <xf numFmtId="49" fontId="62" fillId="0" borderId="0" xfId="46" applyNumberFormat="1" applyFont="1" applyAlignment="1">
      <alignment horizontal="center" vertical="center"/>
    </xf>
    <xf numFmtId="49" fontId="43" fillId="0" borderId="0" xfId="46" applyNumberFormat="1" applyFont="1" applyAlignment="1">
      <alignment horizontal="center" vertical="center"/>
    </xf>
    <xf numFmtId="0" fontId="70" fillId="0" borderId="0" xfId="0" applyFont="1" applyFill="1" applyBorder="1" applyAlignment="1">
      <alignment horizontal="center"/>
    </xf>
    <xf numFmtId="0" fontId="50" fillId="0" borderId="0" xfId="0" applyFont="1" applyFill="1" applyBorder="1" applyAlignment="1">
      <alignment horizontal="justify" vertical="top" wrapText="1"/>
    </xf>
    <xf numFmtId="0" fontId="50" fillId="0" borderId="0" xfId="0" applyFont="1" applyAlignment="1">
      <alignment horizontal="justify" vertical="top" wrapText="1"/>
    </xf>
    <xf numFmtId="0" fontId="50" fillId="0" borderId="0" xfId="0" applyFont="1" applyFill="1" applyAlignment="1">
      <alignment horizontal="justify" vertical="top" wrapText="1"/>
    </xf>
    <xf numFmtId="0" fontId="50" fillId="0" borderId="0" xfId="0" applyFont="1" applyFill="1" applyAlignment="1">
      <alignment horizontal="left" vertical="top" wrapText="1"/>
    </xf>
    <xf numFmtId="0" fontId="1" fillId="0" borderId="0" xfId="50" applyFont="1" applyAlignment="1">
      <alignment horizontal="justify" wrapText="1"/>
    </xf>
    <xf numFmtId="0" fontId="4" fillId="0" borderId="0" xfId="50" applyFont="1" applyAlignment="1">
      <alignment horizontal="right"/>
    </xf>
    <xf numFmtId="0" fontId="71" fillId="0" borderId="0" xfId="50" applyFont="1" applyAlignment="1"/>
    <xf numFmtId="170" fontId="2" fillId="0" borderId="0" xfId="50" applyNumberFormat="1" applyFont="1" applyAlignment="1">
      <alignment horizontal="right"/>
    </xf>
    <xf numFmtId="170" fontId="4" fillId="0" borderId="0" xfId="50" applyNumberFormat="1" applyFont="1" applyAlignment="1">
      <alignment horizontal="right"/>
    </xf>
    <xf numFmtId="0" fontId="2" fillId="0" borderId="0" xfId="50" applyFont="1" applyAlignment="1">
      <alignment horizontal="right"/>
    </xf>
    <xf numFmtId="0" fontId="71" fillId="0" borderId="0" xfId="50" applyFont="1" applyAlignment="1">
      <alignment horizontal="left"/>
    </xf>
    <xf numFmtId="0" fontId="31" fillId="0" borderId="0" xfId="0" applyFont="1" applyFill="1" applyBorder="1" applyAlignment="1">
      <alignment horizontal="left" wrapText="1"/>
    </xf>
    <xf numFmtId="0" fontId="31" fillId="0" borderId="11" xfId="0" applyFont="1" applyFill="1" applyBorder="1" applyAlignment="1">
      <alignment horizontal="left" wrapText="1"/>
    </xf>
    <xf numFmtId="164" fontId="32" fillId="0" borderId="15" xfId="0" applyNumberFormat="1" applyFont="1" applyFill="1" applyBorder="1" applyAlignment="1">
      <alignment horizontal="center"/>
    </xf>
    <xf numFmtId="164" fontId="32" fillId="0" borderId="10" xfId="0" applyNumberFormat="1" applyFont="1" applyFill="1" applyBorder="1" applyAlignment="1">
      <alignment horizontal="center"/>
    </xf>
    <xf numFmtId="164" fontId="32" fillId="0" borderId="12" xfId="0" applyNumberFormat="1" applyFont="1" applyFill="1" applyBorder="1" applyAlignment="1">
      <alignment horizontal="center"/>
    </xf>
    <xf numFmtId="0" fontId="31" fillId="0" borderId="12" xfId="0" applyFont="1" applyFill="1" applyBorder="1" applyAlignment="1">
      <alignment horizontal="left" vertical="top"/>
    </xf>
    <xf numFmtId="0" fontId="31" fillId="0" borderId="14" xfId="0" applyFont="1" applyFill="1" applyBorder="1" applyAlignment="1">
      <alignment horizontal="left" vertical="top"/>
    </xf>
    <xf numFmtId="0" fontId="31" fillId="0" borderId="10" xfId="0" applyFont="1" applyFill="1" applyBorder="1" applyAlignment="1">
      <alignment horizontal="center" vertical="top"/>
    </xf>
    <xf numFmtId="0" fontId="31" fillId="0" borderId="12" xfId="0" applyFont="1" applyFill="1" applyBorder="1" applyAlignment="1">
      <alignment horizontal="center" vertical="top"/>
    </xf>
    <xf numFmtId="0" fontId="31" fillId="0" borderId="15" xfId="0" applyFont="1" applyFill="1" applyBorder="1" applyAlignment="1">
      <alignment horizontal="center" vertical="top"/>
    </xf>
    <xf numFmtId="0" fontId="31" fillId="0" borderId="17" xfId="0" applyFont="1" applyFill="1" applyBorder="1" applyAlignment="1">
      <alignment horizontal="center" vertical="top"/>
    </xf>
    <xf numFmtId="164" fontId="31" fillId="0" borderId="0" xfId="0" applyNumberFormat="1" applyFont="1" applyFill="1" applyBorder="1" applyAlignment="1">
      <alignment horizontal="right"/>
    </xf>
    <xf numFmtId="164" fontId="31" fillId="0" borderId="11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left" wrapText="1"/>
    </xf>
    <xf numFmtId="164" fontId="31" fillId="0" borderId="10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center" vertical="top"/>
    </xf>
    <xf numFmtId="164" fontId="68" fillId="0" borderId="15" xfId="0" applyNumberFormat="1" applyFont="1" applyFill="1" applyBorder="1" applyAlignment="1">
      <alignment horizontal="center"/>
    </xf>
    <xf numFmtId="164" fontId="68" fillId="0" borderId="10" xfId="0" applyNumberFormat="1" applyFont="1" applyFill="1" applyBorder="1" applyAlignment="1">
      <alignment horizontal="center"/>
    </xf>
    <xf numFmtId="164" fontId="68" fillId="0" borderId="12" xfId="0" applyNumberFormat="1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31" fillId="0" borderId="15" xfId="0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64" fontId="31" fillId="0" borderId="0" xfId="0" applyNumberFormat="1" applyFont="1" applyFill="1" applyBorder="1" applyAlignment="1">
      <alignment horizontal="center"/>
    </xf>
    <xf numFmtId="2" fontId="31" fillId="0" borderId="0" xfId="0" applyNumberFormat="1" applyFont="1" applyFill="1" applyBorder="1" applyAlignment="1">
      <alignment vertical="center" wrapText="1"/>
    </xf>
    <xf numFmtId="2" fontId="31" fillId="0" borderId="11" xfId="0" applyNumberFormat="1" applyFont="1" applyFill="1" applyBorder="1" applyAlignment="1">
      <alignment vertical="center" wrapText="1"/>
    </xf>
    <xf numFmtId="164" fontId="31" fillId="0" borderId="16" xfId="0" applyNumberFormat="1" applyFont="1" applyFill="1" applyBorder="1" applyAlignment="1">
      <alignment horizontal="center"/>
    </xf>
    <xf numFmtId="164" fontId="31" fillId="0" borderId="13" xfId="0" applyNumberFormat="1" applyFont="1" applyFill="1" applyBorder="1" applyAlignment="1">
      <alignment horizontal="center"/>
    </xf>
    <xf numFmtId="0" fontId="31" fillId="0" borderId="11" xfId="0" applyNumberFormat="1" applyFont="1" applyFill="1" applyBorder="1" applyAlignment="1">
      <alignment vertical="center" wrapText="1"/>
    </xf>
    <xf numFmtId="0" fontId="31" fillId="0" borderId="12" xfId="0" applyFont="1" applyFill="1" applyBorder="1" applyAlignment="1">
      <alignment horizontal="left" vertical="top" wrapText="1"/>
    </xf>
    <xf numFmtId="0" fontId="31" fillId="0" borderId="13" xfId="0" applyFont="1" applyFill="1" applyBorder="1" applyAlignment="1">
      <alignment horizontal="left" vertical="top" wrapText="1"/>
    </xf>
    <xf numFmtId="0" fontId="31" fillId="0" borderId="14" xfId="0" applyFont="1" applyFill="1" applyBorder="1" applyAlignment="1">
      <alignment horizontal="left" vertical="top" wrapText="1"/>
    </xf>
    <xf numFmtId="0" fontId="31" fillId="19" borderId="1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left" vertical="top" wrapText="1"/>
    </xf>
    <xf numFmtId="0" fontId="31" fillId="18" borderId="0" xfId="0" applyFont="1" applyFill="1" applyBorder="1" applyAlignment="1">
      <alignment horizontal="left" vertical="top" wrapText="1"/>
    </xf>
    <xf numFmtId="0" fontId="31" fillId="18" borderId="15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center" wrapText="1"/>
    </xf>
    <xf numFmtId="0" fontId="31" fillId="18" borderId="12" xfId="0" applyFont="1" applyFill="1" applyBorder="1" applyAlignment="1">
      <alignment horizontal="center" vertical="center" wrapText="1"/>
    </xf>
    <xf numFmtId="0" fontId="29" fillId="18" borderId="16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center" vertical="center" wrapText="1"/>
    </xf>
    <xf numFmtId="0" fontId="29" fillId="18" borderId="13" xfId="0" applyFont="1" applyFill="1" applyBorder="1" applyAlignment="1">
      <alignment horizontal="center" vertical="center" wrapText="1"/>
    </xf>
    <xf numFmtId="0" fontId="29" fillId="19" borderId="0" xfId="0" applyFont="1" applyFill="1" applyBorder="1" applyAlignment="1">
      <alignment horizontal="center" vertical="center" wrapText="1"/>
    </xf>
    <xf numFmtId="164" fontId="31" fillId="18" borderId="10" xfId="0" applyNumberFormat="1" applyFont="1" applyFill="1" applyBorder="1" applyAlignment="1">
      <alignment horizontal="center"/>
    </xf>
    <xf numFmtId="2" fontId="31" fillId="18" borderId="10" xfId="0" applyNumberFormat="1" applyFont="1" applyFill="1" applyBorder="1" applyAlignment="1">
      <alignment vertical="center" wrapText="1"/>
    </xf>
    <xf numFmtId="2" fontId="31" fillId="18" borderId="11" xfId="0" applyNumberFormat="1" applyFont="1" applyFill="1" applyBorder="1" applyAlignment="1">
      <alignment vertical="center" wrapText="1"/>
    </xf>
    <xf numFmtId="164" fontId="31" fillId="18" borderId="15" xfId="0" applyNumberFormat="1" applyFont="1" applyFill="1" applyBorder="1" applyAlignment="1">
      <alignment horizontal="center"/>
    </xf>
    <xf numFmtId="164" fontId="31" fillId="18" borderId="12" xfId="0" applyNumberFormat="1" applyFont="1" applyFill="1" applyBorder="1" applyAlignment="1">
      <alignment horizontal="center"/>
    </xf>
    <xf numFmtId="0" fontId="29" fillId="18" borderId="0" xfId="0" applyFont="1" applyFill="1" applyBorder="1" applyAlignment="1">
      <alignment horizontal="center" vertical="top" wrapText="1"/>
    </xf>
    <xf numFmtId="2" fontId="31" fillId="18" borderId="10" xfId="0" applyNumberFormat="1" applyFont="1" applyFill="1" applyBorder="1" applyAlignment="1">
      <alignment horizontal="left" vertical="center" wrapText="1"/>
    </xf>
    <xf numFmtId="2" fontId="31" fillId="18" borderId="11" xfId="0" applyNumberFormat="1" applyFont="1" applyFill="1" applyBorder="1" applyAlignment="1">
      <alignment horizontal="left" vertical="center" wrapText="1"/>
    </xf>
    <xf numFmtId="164" fontId="31" fillId="18" borderId="15" xfId="0" applyNumberFormat="1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center" vertical="center"/>
    </xf>
    <xf numFmtId="0" fontId="31" fillId="18" borderId="12" xfId="0" applyFont="1" applyFill="1" applyBorder="1" applyAlignment="1">
      <alignment horizontal="center" vertical="center"/>
    </xf>
    <xf numFmtId="164" fontId="31" fillId="18" borderId="10" xfId="0" applyNumberFormat="1" applyFont="1" applyFill="1" applyBorder="1" applyAlignment="1">
      <alignment horizontal="center" vertical="center"/>
    </xf>
    <xf numFmtId="0" fontId="85" fillId="18" borderId="10" xfId="0" applyFont="1" applyFill="1" applyBorder="1" applyAlignment="1">
      <alignment horizontal="left" vertical="top" wrapText="1"/>
    </xf>
    <xf numFmtId="0" fontId="85" fillId="18" borderId="0" xfId="0" applyFont="1" applyFill="1" applyBorder="1" applyAlignment="1">
      <alignment horizontal="left" vertical="top" wrapText="1"/>
    </xf>
    <xf numFmtId="0" fontId="29" fillId="18" borderId="16" xfId="0" applyFont="1" applyFill="1" applyBorder="1" applyAlignment="1">
      <alignment horizontal="center" vertical="top" wrapText="1"/>
    </xf>
    <xf numFmtId="0" fontId="29" fillId="18" borderId="13" xfId="0" applyFont="1" applyFill="1" applyBorder="1" applyAlignment="1">
      <alignment horizontal="center" vertical="top" wrapText="1"/>
    </xf>
    <xf numFmtId="0" fontId="31" fillId="18" borderId="15" xfId="0" applyFont="1" applyFill="1" applyBorder="1" applyAlignment="1">
      <alignment horizontal="center" vertical="top" wrapText="1"/>
    </xf>
    <xf numFmtId="0" fontId="31" fillId="18" borderId="10" xfId="0" applyFont="1" applyFill="1" applyBorder="1" applyAlignment="1">
      <alignment horizontal="center" vertical="top" wrapText="1"/>
    </xf>
    <xf numFmtId="0" fontId="31" fillId="18" borderId="12" xfId="0" applyFont="1" applyFill="1" applyBorder="1" applyAlignment="1">
      <alignment horizontal="center" vertical="top" wrapText="1"/>
    </xf>
    <xf numFmtId="0" fontId="31" fillId="18" borderId="10" xfId="0" applyFont="1" applyFill="1" applyBorder="1" applyAlignment="1">
      <alignment horizontal="left" vertical="top"/>
    </xf>
    <xf numFmtId="0" fontId="31" fillId="18" borderId="0" xfId="0" applyFont="1" applyFill="1" applyBorder="1" applyAlignment="1">
      <alignment horizontal="left" vertical="top"/>
    </xf>
    <xf numFmtId="0" fontId="31" fillId="18" borderId="10" xfId="0" applyFont="1" applyFill="1" applyBorder="1" applyAlignment="1">
      <alignment horizontal="left" vertical="center" wrapText="1"/>
    </xf>
    <xf numFmtId="0" fontId="31" fillId="18" borderId="11" xfId="0" applyFont="1" applyFill="1" applyBorder="1" applyAlignment="1">
      <alignment horizontal="left" vertical="center" wrapText="1"/>
    </xf>
    <xf numFmtId="0" fontId="31" fillId="18" borderId="16" xfId="0" applyFont="1" applyFill="1" applyBorder="1" applyAlignment="1">
      <alignment horizontal="center" vertical="center"/>
    </xf>
    <xf numFmtId="0" fontId="31" fillId="18" borderId="0" xfId="0" applyFont="1" applyFill="1" applyBorder="1" applyAlignment="1">
      <alignment horizontal="center" vertical="center"/>
    </xf>
    <xf numFmtId="0" fontId="31" fillId="18" borderId="13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 wrapText="1"/>
    </xf>
    <xf numFmtId="0" fontId="85" fillId="18" borderId="10" xfId="0" applyFont="1" applyFill="1" applyBorder="1" applyAlignment="1">
      <alignment horizontal="left" vertical="top"/>
    </xf>
    <xf numFmtId="0" fontId="85" fillId="18" borderId="0" xfId="0" applyFont="1" applyFill="1" applyBorder="1" applyAlignment="1">
      <alignment horizontal="left" vertical="top"/>
    </xf>
    <xf numFmtId="0" fontId="31" fillId="18" borderId="15" xfId="0" applyFont="1" applyFill="1" applyBorder="1" applyAlignment="1">
      <alignment horizontal="center" vertical="center"/>
    </xf>
    <xf numFmtId="164" fontId="68" fillId="18" borderId="15" xfId="0" applyNumberFormat="1" applyFont="1" applyFill="1" applyBorder="1" applyAlignment="1">
      <alignment horizontal="center"/>
    </xf>
    <xf numFmtId="164" fontId="68" fillId="18" borderId="10" xfId="0" applyNumberFormat="1" applyFont="1" applyFill="1" applyBorder="1" applyAlignment="1">
      <alignment horizontal="center"/>
    </xf>
    <xf numFmtId="164" fontId="68" fillId="18" borderId="12" xfId="0" applyNumberFormat="1" applyFont="1" applyFill="1" applyBorder="1" applyAlignment="1">
      <alignment horizontal="center"/>
    </xf>
    <xf numFmtId="164" fontId="32" fillId="18" borderId="15" xfId="0" applyNumberFormat="1" applyFont="1" applyFill="1" applyBorder="1" applyAlignment="1">
      <alignment horizontal="center"/>
    </xf>
    <xf numFmtId="164" fontId="32" fillId="18" borderId="10" xfId="0" applyNumberFormat="1" applyFont="1" applyFill="1" applyBorder="1" applyAlignment="1">
      <alignment horizontal="center"/>
    </xf>
    <xf numFmtId="164" fontId="32" fillId="18" borderId="12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wrapText="1"/>
    </xf>
    <xf numFmtId="0" fontId="31" fillId="0" borderId="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left" vertical="center" wrapText="1"/>
    </xf>
    <xf numFmtId="0" fontId="31" fillId="0" borderId="11" xfId="0" applyFont="1" applyFill="1" applyBorder="1" applyAlignment="1">
      <alignment horizontal="left" vertical="center" wrapText="1"/>
    </xf>
    <xf numFmtId="0" fontId="31" fillId="0" borderId="10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0" xfId="0" applyNumberFormat="1" applyFont="1" applyFill="1" applyBorder="1" applyAlignment="1">
      <alignment horizontal="right" vertical="center"/>
    </xf>
    <xf numFmtId="164" fontId="31" fillId="0" borderId="11" xfId="0" applyNumberFormat="1" applyFont="1" applyFill="1" applyBorder="1" applyAlignment="1">
      <alignment horizontal="right" vertical="center"/>
    </xf>
    <xf numFmtId="0" fontId="31" fillId="0" borderId="15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vertical="top"/>
    </xf>
    <xf numFmtId="164" fontId="31" fillId="0" borderId="10" xfId="0" applyNumberFormat="1" applyFont="1" applyFill="1" applyBorder="1" applyAlignment="1">
      <alignment horizontal="left" vertical="center"/>
    </xf>
    <xf numFmtId="164" fontId="31" fillId="0" borderId="11" xfId="0" applyNumberFormat="1" applyFont="1" applyFill="1" applyBorder="1" applyAlignment="1">
      <alignment horizontal="left" vertical="center"/>
    </xf>
    <xf numFmtId="164" fontId="31" fillId="0" borderId="1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left" vertical="center"/>
    </xf>
    <xf numFmtId="0" fontId="31" fillId="0" borderId="1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31" fillId="0" borderId="18" xfId="0" applyFont="1" applyFill="1" applyBorder="1" applyAlignment="1">
      <alignment horizontal="center"/>
    </xf>
    <xf numFmtId="0" fontId="31" fillId="0" borderId="12" xfId="0" applyFont="1" applyFill="1" applyBorder="1" applyAlignment="1">
      <alignment horizontal="center"/>
    </xf>
    <xf numFmtId="0" fontId="29" fillId="0" borderId="13" xfId="0" applyFont="1" applyFill="1" applyBorder="1" applyAlignment="1">
      <alignment horizontal="center"/>
    </xf>
    <xf numFmtId="0" fontId="31" fillId="0" borderId="20" xfId="0" applyFont="1" applyFill="1" applyBorder="1" applyAlignment="1">
      <alignment horizontal="center"/>
    </xf>
    <xf numFmtId="0" fontId="31" fillId="0" borderId="19" xfId="0" applyFont="1" applyFill="1" applyBorder="1" applyAlignment="1">
      <alignment horizontal="center"/>
    </xf>
    <xf numFmtId="0" fontId="31" fillId="0" borderId="15" xfId="0" applyFont="1" applyFill="1" applyBorder="1" applyAlignment="1">
      <alignment horizontal="center"/>
    </xf>
    <xf numFmtId="0" fontId="29" fillId="0" borderId="17" xfId="0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/>
    </xf>
    <xf numFmtId="164" fontId="31" fillId="0" borderId="15" xfId="0" applyNumberFormat="1" applyFont="1" applyFill="1" applyBorder="1" applyAlignment="1">
      <alignment horizontal="center"/>
    </xf>
    <xf numFmtId="0" fontId="29" fillId="0" borderId="14" xfId="0" applyFont="1" applyFill="1" applyBorder="1" applyAlignment="1">
      <alignment horizontal="center"/>
    </xf>
    <xf numFmtId="164" fontId="31" fillId="0" borderId="12" xfId="0" applyNumberFormat="1" applyFont="1" applyFill="1" applyBorder="1" applyAlignment="1">
      <alignment horizontal="center"/>
    </xf>
    <xf numFmtId="0" fontId="30" fillId="0" borderId="10" xfId="0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31" fillId="0" borderId="12" xfId="0" applyFont="1" applyFill="1" applyBorder="1" applyAlignment="1">
      <alignment horizontal="left" vertical="center"/>
    </xf>
    <xf numFmtId="0" fontId="31" fillId="0" borderId="14" xfId="0" applyFont="1" applyFill="1" applyBorder="1" applyAlignment="1">
      <alignment horizontal="left" vertical="center"/>
    </xf>
    <xf numFmtId="164" fontId="31" fillId="18" borderId="10" xfId="0" applyNumberFormat="1" applyFont="1" applyFill="1" applyBorder="1" applyAlignment="1">
      <alignment horizontal="right" vertical="center"/>
    </xf>
    <xf numFmtId="164" fontId="31" fillId="18" borderId="11" xfId="0" applyNumberFormat="1" applyFont="1" applyFill="1" applyBorder="1" applyAlignment="1">
      <alignment horizontal="right" vertical="center"/>
    </xf>
    <xf numFmtId="168" fontId="88" fillId="0" borderId="0" xfId="0" applyNumberFormat="1" applyFont="1" applyFill="1" applyBorder="1" applyAlignment="1">
      <alignment horizontal="center"/>
    </xf>
    <xf numFmtId="168" fontId="87" fillId="0" borderId="0" xfId="0" applyNumberFormat="1" applyFont="1" applyFill="1" applyBorder="1" applyAlignment="1">
      <alignment horizontal="center"/>
    </xf>
    <xf numFmtId="168" fontId="87" fillId="0" borderId="0" xfId="0" applyNumberFormat="1" applyFont="1" applyFill="1" applyBorder="1" applyAlignment="1">
      <alignment horizontal="right"/>
    </xf>
    <xf numFmtId="168" fontId="31" fillId="0" borderId="0" xfId="0" applyNumberFormat="1" applyFont="1" applyFill="1" applyBorder="1" applyAlignment="1">
      <alignment horizontal="left"/>
    </xf>
    <xf numFmtId="0" fontId="29" fillId="18" borderId="11" xfId="0" applyFont="1" applyFill="1" applyBorder="1" applyAlignment="1">
      <alignment horizontal="left" indent="1"/>
    </xf>
    <xf numFmtId="0" fontId="29" fillId="18" borderId="0" xfId="0" applyFont="1" applyFill="1" applyBorder="1" applyAlignment="1">
      <alignment horizontal="left" indent="1"/>
    </xf>
    <xf numFmtId="0" fontId="29" fillId="18" borderId="10" xfId="0" applyFont="1" applyFill="1" applyBorder="1" applyAlignment="1">
      <alignment horizontal="left" indent="1"/>
    </xf>
    <xf numFmtId="0" fontId="29" fillId="18" borderId="0" xfId="48" applyFont="1" applyFill="1" applyBorder="1" applyAlignment="1">
      <alignment horizontal="left"/>
    </xf>
    <xf numFmtId="0" fontId="29" fillId="18" borderId="11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22" fontId="2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 vertical="top" wrapText="1"/>
    </xf>
    <xf numFmtId="0" fontId="33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 vertical="center" wrapText="1"/>
    </xf>
  </cellXfs>
  <cellStyles count="54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12 3" xfId="53" xr:uid="{362F98E2-39A1-4D9A-A62B-0662234CEE72}"/>
    <cellStyle name="Normální 19" xfId="45" xr:uid="{874C1E34-6034-40E1-8C0F-8EE75CACFCA0}"/>
    <cellStyle name="Normální 19 2" xfId="52" xr:uid="{7AD9A01D-B12A-4AFF-B696-1DAC2FEEE507}"/>
    <cellStyle name="Normální 2" xfId="43" xr:uid="{00000000-0005-0000-0000-00001C000000}"/>
    <cellStyle name="Normální 2 3" xfId="47" xr:uid="{75280641-D643-473B-AEF8-12FED73E5821}"/>
    <cellStyle name="Normální 2 7" xfId="46" xr:uid="{F74742B6-BD6C-4EC2-A670-CE0A94C0AD86}"/>
    <cellStyle name="Normální 3" xfId="48" xr:uid="{8942E11F-01EF-4470-8386-2BE7E30501E6}"/>
    <cellStyle name="Normální 4" xfId="50" xr:uid="{14F90B17-A8A4-4F51-824E-41411328244F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centa 2" xfId="49" xr:uid="{EDC6085C-8327-42E2-BC2A-E61A1084FB64}"/>
    <cellStyle name="Procenta 3" xfId="51" xr:uid="{94EFE485-6E5E-47A9-A346-08DC734A3AFF}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37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Light16"/>
  <colors>
    <mruColors>
      <color rgb="FFD0D0D0"/>
      <color rgb="FFF0948F"/>
      <color rgb="FF646363"/>
      <color rgb="FF9D9D9C"/>
      <color rgb="FFF7C9C7"/>
      <color rgb="FF233060"/>
      <color rgb="FFB9CD96"/>
      <color rgb="FFEBEB03"/>
      <color rgb="FF663300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rgbClr val="233060"/>
                </a:solidFill>
                <a:latin typeface="+mn-lt"/>
              </a:rPr>
              <a:t>Výroba elektřiny brutto 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(</a:t>
            </a:r>
            <a:r>
              <a:rPr lang="en-US" sz="1000">
                <a:solidFill>
                  <a:srgbClr val="233060"/>
                </a:solidFill>
                <a:latin typeface="+mn-lt"/>
              </a:rPr>
              <a:t>GWh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)</a:t>
            </a:r>
            <a:endParaRPr lang="en-US" sz="1000">
              <a:solidFill>
                <a:srgbClr val="233060"/>
              </a:solidFill>
              <a:latin typeface="+mn-lt"/>
            </a:endParaRPr>
          </a:p>
        </c:rich>
      </c:tx>
      <c:layout>
        <c:manualLayout>
          <c:xMode val="edge"/>
          <c:yMode val="edge"/>
          <c:x val="3.5811965811964456E-4"/>
          <c:y val="2.898550724637681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2701.6986499999998</c:v>
                </c:pt>
                <c:pt idx="1">
                  <c:v>2500.2061899999999</c:v>
                </c:pt>
                <c:pt idx="2">
                  <c:v>2754.1832400000003</c:v>
                </c:pt>
                <c:pt idx="3">
                  <c:v>2518.8992899999998</c:v>
                </c:pt>
                <c:pt idx="4">
                  <c:v>2742.4028899999998</c:v>
                </c:pt>
                <c:pt idx="5">
                  <c:v>2246.7362599999997</c:v>
                </c:pt>
                <c:pt idx="6">
                  <c:v>2283.1923199999997</c:v>
                </c:pt>
                <c:pt idx="7">
                  <c:v>3030.6519399999997</c:v>
                </c:pt>
                <c:pt idx="8">
                  <c:v>2645.54018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3814.7268249999997</c:v>
                </c:pt>
                <c:pt idx="1">
                  <c:v>3585.2841569999991</c:v>
                </c:pt>
                <c:pt idx="2">
                  <c:v>3237.6678280000001</c:v>
                </c:pt>
                <c:pt idx="3">
                  <c:v>2363.504664000001</c:v>
                </c:pt>
                <c:pt idx="4">
                  <c:v>1756.6662719999995</c:v>
                </c:pt>
                <c:pt idx="5">
                  <c:v>1214.7053879999996</c:v>
                </c:pt>
                <c:pt idx="6">
                  <c:v>2065.6313749999999</c:v>
                </c:pt>
                <c:pt idx="7">
                  <c:v>1813.5360089999999</c:v>
                </c:pt>
                <c:pt idx="8">
                  <c:v>1899.0167440000005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278.28093000000001</c:v>
                </c:pt>
                <c:pt idx="1">
                  <c:v>267.50252999999998</c:v>
                </c:pt>
                <c:pt idx="2">
                  <c:v>235.08686800000001</c:v>
                </c:pt>
                <c:pt idx="3">
                  <c:v>229.65503000000001</c:v>
                </c:pt>
                <c:pt idx="4">
                  <c:v>185.55563499999997</c:v>
                </c:pt>
                <c:pt idx="5">
                  <c:v>129.48113800000002</c:v>
                </c:pt>
                <c:pt idx="6">
                  <c:v>195.80183</c:v>
                </c:pt>
                <c:pt idx="7">
                  <c:v>61.138690000000004</c:v>
                </c:pt>
                <c:pt idx="8">
                  <c:v>29.520309999999998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387.26784799999984</c:v>
                </c:pt>
                <c:pt idx="1">
                  <c:v>353.83376799999928</c:v>
                </c:pt>
                <c:pt idx="2">
                  <c:v>361.04218499999956</c:v>
                </c:pt>
                <c:pt idx="3">
                  <c:v>310.60920024999939</c:v>
                </c:pt>
                <c:pt idx="4">
                  <c:v>300.75094100000007</c:v>
                </c:pt>
                <c:pt idx="5">
                  <c:v>272.74280099999982</c:v>
                </c:pt>
                <c:pt idx="6">
                  <c:v>283.04579799999988</c:v>
                </c:pt>
                <c:pt idx="7">
                  <c:v>283.14430400000083</c:v>
                </c:pt>
                <c:pt idx="8">
                  <c:v>282.41760799999992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203.12850986652631</c:v>
                </c:pt>
                <c:pt idx="1">
                  <c:v>157.58636230936671</c:v>
                </c:pt>
                <c:pt idx="2">
                  <c:v>158.71230304768144</c:v>
                </c:pt>
                <c:pt idx="3">
                  <c:v>145.03240988274845</c:v>
                </c:pt>
                <c:pt idx="4">
                  <c:v>111.17071398186346</c:v>
                </c:pt>
                <c:pt idx="5">
                  <c:v>108.92206543265974</c:v>
                </c:pt>
                <c:pt idx="6">
                  <c:v>96.478949510507789</c:v>
                </c:pt>
                <c:pt idx="7">
                  <c:v>94.400163639476517</c:v>
                </c:pt>
                <c:pt idx="8">
                  <c:v>103.66214790534281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83.849710000000002</c:v>
                </c:pt>
                <c:pt idx="1">
                  <c:v>88.240169999999992</c:v>
                </c:pt>
                <c:pt idx="2">
                  <c:v>91.883579999999981</c:v>
                </c:pt>
                <c:pt idx="3">
                  <c:v>90.725649999999987</c:v>
                </c:pt>
                <c:pt idx="4">
                  <c:v>88.818160000000006</c:v>
                </c:pt>
                <c:pt idx="5">
                  <c:v>70.530550000000005</c:v>
                </c:pt>
                <c:pt idx="6">
                  <c:v>86.520250000000004</c:v>
                </c:pt>
                <c:pt idx="7">
                  <c:v>113.81516999999999</c:v>
                </c:pt>
                <c:pt idx="8">
                  <c:v>72.132630000000006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'3.1'!$B$14:$M$14</c:f>
              <c:numCache>
                <c:formatCode>#\ ##0.0</c:formatCode>
                <c:ptCount val="12"/>
                <c:pt idx="0">
                  <c:v>89.553848025042569</c:v>
                </c:pt>
                <c:pt idx="1">
                  <c:v>43.26850995537383</c:v>
                </c:pt>
                <c:pt idx="2">
                  <c:v>48.865459076664038</c:v>
                </c:pt>
                <c:pt idx="3">
                  <c:v>57.666720843122384</c:v>
                </c:pt>
                <c:pt idx="4">
                  <c:v>47.797403531994298</c:v>
                </c:pt>
                <c:pt idx="5">
                  <c:v>49.612549383171874</c:v>
                </c:pt>
                <c:pt idx="6">
                  <c:v>40.214657797688375</c:v>
                </c:pt>
                <c:pt idx="7">
                  <c:v>34.300943532365068</c:v>
                </c:pt>
                <c:pt idx="8">
                  <c:v>56.104823893952506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'3.1'!$B$15:$M$15</c:f>
              <c:numCache>
                <c:formatCode>#\ ##0.0</c:formatCode>
                <c:ptCount val="12"/>
                <c:pt idx="0">
                  <c:v>97.731932349830871</c:v>
                </c:pt>
                <c:pt idx="1">
                  <c:v>228.47375709640369</c:v>
                </c:pt>
                <c:pt idx="2">
                  <c:v>408.627829746006</c:v>
                </c:pt>
                <c:pt idx="3">
                  <c:v>490.88541653481985</c:v>
                </c:pt>
                <c:pt idx="4">
                  <c:v>528.63795964546944</c:v>
                </c:pt>
                <c:pt idx="5">
                  <c:v>593.98844152618767</c:v>
                </c:pt>
                <c:pt idx="6">
                  <c:v>501.36410725006385</c:v>
                </c:pt>
                <c:pt idx="7">
                  <c:v>560.28840987542571</c:v>
                </c:pt>
                <c:pt idx="8">
                  <c:v>374.26476969995633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167360"/>
        <c:axId val="155173248"/>
      </c:barChart>
      <c:catAx>
        <c:axId val="155167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173248"/>
        <c:crossesAt val="-4000"/>
        <c:auto val="1"/>
        <c:lblAlgn val="ctr"/>
        <c:lblOffset val="100"/>
        <c:noMultiLvlLbl val="0"/>
      </c:catAx>
      <c:valAx>
        <c:axId val="155173248"/>
        <c:scaling>
          <c:orientation val="minMax"/>
          <c:max val="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16736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"/>
          <c:y val="0.80129118773946362"/>
          <c:w val="0.6357228632478632"/>
          <c:h val="0.1987088122605363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kategorií VE na </a:t>
            </a:r>
            <a:r>
              <a:rPr lang="en-US" sz="1000">
                <a:solidFill>
                  <a:srgbClr val="233060"/>
                </a:solidFill>
              </a:rPr>
              <a:t>instalovan</a:t>
            </a:r>
            <a:r>
              <a:rPr lang="cs-CZ" sz="1000">
                <a:solidFill>
                  <a:srgbClr val="233060"/>
                </a:solidFill>
              </a:rPr>
              <a:t>ém</a:t>
            </a:r>
            <a:r>
              <a:rPr lang="en-US" sz="1000">
                <a:solidFill>
                  <a:srgbClr val="233060"/>
                </a:solidFill>
              </a:rPr>
              <a:t> výkon</a:t>
            </a:r>
            <a:r>
              <a:rPr lang="cs-CZ" sz="1000">
                <a:solidFill>
                  <a:srgbClr val="233060"/>
                </a:solidFill>
              </a:rPr>
              <a:t>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2.9033516355535856E-3"/>
          <c:y val="4.58452859975741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6B4-42D5-8DCF-45A95E9066D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26B4-42D5-8DCF-45A95E9066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#\ ##0.0</c:formatCode>
                <c:ptCount val="3"/>
                <c:pt idx="0">
                  <c:v>157.6273800000005</c:v>
                </c:pt>
                <c:pt idx="1">
                  <c:v>184.41696000000002</c:v>
                </c:pt>
                <c:pt idx="2">
                  <c:v>771.78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83712"/>
        <c:axId val="166885248"/>
      </c:barChart>
      <c:catAx>
        <c:axId val="16688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85248"/>
        <c:crosses val="autoZero"/>
        <c:auto val="1"/>
        <c:lblAlgn val="ctr"/>
        <c:lblOffset val="100"/>
        <c:noMultiLvlLbl val="0"/>
      </c:catAx>
      <c:valAx>
        <c:axId val="166885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837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EDAC-433A-82AC-9DD00260E37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EDAC-433A-82AC-9DD00260E37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EDAC-433A-82AC-9DD00260E37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EDAC-433A-82AC-9DD00260E37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EDAC-433A-82AC-9DD00260E37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DAC-433A-82AC-9DD00260E37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479238.348</c:v>
                </c:pt>
                <c:pt idx="2">
                  <c:v>0</c:v>
                </c:pt>
                <c:pt idx="3">
                  <c:v>78780.900999999983</c:v>
                </c:pt>
                <c:pt idx="4">
                  <c:v>6382.7105823744396</c:v>
                </c:pt>
                <c:pt idx="5">
                  <c:v>0</c:v>
                </c:pt>
                <c:pt idx="6">
                  <c:v>3049.6984174412873</c:v>
                </c:pt>
                <c:pt idx="7">
                  <c:v>72731.299695392809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3.7391878533119399E-2</c:v>
                </c:pt>
                <c:pt idx="1">
                  <c:v>4.2228829646321388E-2</c:v>
                </c:pt>
                <c:pt idx="2">
                  <c:v>4.867466755807285E-2</c:v>
                </c:pt>
                <c:pt idx="3">
                  <c:v>4.6963235917419098E-2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16320"/>
        <c:axId val="167017856"/>
      </c:barChart>
      <c:catAx>
        <c:axId val="16701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17856"/>
        <c:crosses val="autoZero"/>
        <c:auto val="1"/>
        <c:lblAlgn val="ctr"/>
        <c:lblOffset val="100"/>
        <c:noMultiLvlLbl val="0"/>
      </c:catAx>
      <c:valAx>
        <c:axId val="1670178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163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0.14034667715402008</c:v>
                </c:pt>
                <c:pt idx="2">
                  <c:v>0</c:v>
                </c:pt>
                <c:pt idx="3">
                  <c:v>5.8691233174426503E-2</c:v>
                </c:pt>
                <c:pt idx="4">
                  <c:v>2.6849655664734358E-2</c:v>
                </c:pt>
                <c:pt idx="5">
                  <c:v>0</c:v>
                </c:pt>
                <c:pt idx="6">
                  <c:v>6.1809718549712754E-2</c:v>
                </c:pt>
                <c:pt idx="7">
                  <c:v>5.1621278141163435E-2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42432"/>
        <c:axId val="167453824"/>
      </c:barChart>
      <c:catAx>
        <c:axId val="16704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53824"/>
        <c:crosses val="autoZero"/>
        <c:auto val="1"/>
        <c:lblAlgn val="ctr"/>
        <c:lblOffset val="100"/>
        <c:noMultiLvlLbl val="0"/>
      </c:catAx>
      <c:valAx>
        <c:axId val="167453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542888812205247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'7.10'!$K$32:$M$32</c:f>
              <c:numCache>
                <c:formatCode>#\ ##0.0</c:formatCode>
                <c:ptCount val="3"/>
                <c:pt idx="0">
                  <c:v>151537.9</c:v>
                </c:pt>
                <c:pt idx="1">
                  <c:v>151067.1</c:v>
                </c:pt>
                <c:pt idx="2">
                  <c:v>176633.348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'7.10'!$K$34:$M$34</c:f>
              <c:numCache>
                <c:formatCode>#\ ##0.0</c:formatCode>
                <c:ptCount val="3"/>
                <c:pt idx="0">
                  <c:v>26454.711999999996</c:v>
                </c:pt>
                <c:pt idx="1">
                  <c:v>26681.73</c:v>
                </c:pt>
                <c:pt idx="2">
                  <c:v>25644.458999999995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'7.10'!$K$35:$M$35</c:f>
              <c:numCache>
                <c:formatCode>#\ ##0.0</c:formatCode>
                <c:ptCount val="3"/>
                <c:pt idx="0">
                  <c:v>1712.2497084104391</c:v>
                </c:pt>
                <c:pt idx="1">
                  <c:v>1745.6318664215098</c:v>
                </c:pt>
                <c:pt idx="2">
                  <c:v>2924.8290075424907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'7.10'!$K$37:$M$37</c:f>
              <c:numCache>
                <c:formatCode>#\ ##0.0</c:formatCode>
                <c:ptCount val="3"/>
                <c:pt idx="0">
                  <c:v>1004.6732532994339</c:v>
                </c:pt>
                <c:pt idx="1">
                  <c:v>888.74897284177075</c:v>
                </c:pt>
                <c:pt idx="2">
                  <c:v>1156.2761913000829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'7.10'!$K$38:$M$38</c:f>
              <c:numCache>
                <c:formatCode>#\ ##0.0</c:formatCode>
                <c:ptCount val="3"/>
                <c:pt idx="0">
                  <c:v>25998.857690889919</c:v>
                </c:pt>
                <c:pt idx="1">
                  <c:v>27922.18971143978</c:v>
                </c:pt>
                <c:pt idx="2">
                  <c:v>18810.252293063102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523840"/>
        <c:axId val="167525376"/>
      </c:barChart>
      <c:catAx>
        <c:axId val="1675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25376"/>
        <c:crosses val="autoZero"/>
        <c:auto val="1"/>
        <c:lblAlgn val="ctr"/>
        <c:lblOffset val="100"/>
        <c:noMultiLvlLbl val="0"/>
      </c:catAx>
      <c:valAx>
        <c:axId val="167525376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23840"/>
        <c:crosses val="autoZero"/>
        <c:crossBetween val="between"/>
        <c:majorUnit val="5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8.2939265586518873E-2</c:v>
                </c:pt>
                <c:pt idx="2">
                  <c:v>0</c:v>
                </c:pt>
                <c:pt idx="3">
                  <c:v>9.2835476359270835E-2</c:v>
                </c:pt>
                <c:pt idx="4">
                  <c:v>2.1670004940922347E-2</c:v>
                </c:pt>
                <c:pt idx="5">
                  <c:v>0</c:v>
                </c:pt>
                <c:pt idx="6">
                  <c:v>2.3347791221864762E-2</c:v>
                </c:pt>
                <c:pt idx="7">
                  <c:v>5.065145490113053E-2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546240"/>
        <c:axId val="167556224"/>
      </c:barChart>
      <c:catAx>
        <c:axId val="167546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6224"/>
        <c:crosses val="autoZero"/>
        <c:auto val="1"/>
        <c:lblAlgn val="ctr"/>
        <c:lblOffset val="100"/>
        <c:noMultiLvlLbl val="0"/>
      </c:catAx>
      <c:valAx>
        <c:axId val="1675562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462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18048"/>
        <c:axId val="167619584"/>
      </c:barChart>
      <c:catAx>
        <c:axId val="16761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619584"/>
        <c:crosses val="autoZero"/>
        <c:auto val="1"/>
        <c:lblAlgn val="ctr"/>
        <c:lblOffset val="100"/>
        <c:noMultiLvlLbl val="0"/>
      </c:catAx>
      <c:valAx>
        <c:axId val="167619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618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AC07-4BC5-9610-A1A6DC08787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AC07-4BC5-9610-A1A6DC08787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C07-4BC5-9610-A1A6DC08787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AC07-4BC5-9610-A1A6DC08787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AC07-4BC5-9610-A1A6DC08787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AC07-4BC5-9610-A1A6DC08787A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AC07-4BC5-9610-A1A6DC08787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91978.53300000001</c:v>
                </c:pt>
                <c:pt idx="2">
                  <c:v>0</c:v>
                </c:pt>
                <c:pt idx="3">
                  <c:v>56226.325999999986</c:v>
                </c:pt>
                <c:pt idx="4">
                  <c:v>8150.7073016696868</c:v>
                </c:pt>
                <c:pt idx="5">
                  <c:v>0</c:v>
                </c:pt>
                <c:pt idx="6">
                  <c:v>1678.1111461412047</c:v>
                </c:pt>
                <c:pt idx="7">
                  <c:v>113474.92935327618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1.7412427575028186E-2</c:v>
                </c:pt>
                <c:pt idx="1">
                  <c:v>6.5970924408545684E-2</c:v>
                </c:pt>
                <c:pt idx="2">
                  <c:v>6.1020296180492158E-2</c:v>
                </c:pt>
                <c:pt idx="3">
                  <c:v>5.7356745398357362E-2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60512"/>
        <c:axId val="166562048"/>
      </c:barChart>
      <c:catAx>
        <c:axId val="1665605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62048"/>
        <c:crosses val="autoZero"/>
        <c:auto val="1"/>
        <c:lblAlgn val="ctr"/>
        <c:lblOffset val="100"/>
        <c:noMultiLvlLbl val="0"/>
      </c:catAx>
      <c:valAx>
        <c:axId val="166562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605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2.8431997033269714E-2</c:v>
                </c:pt>
                <c:pt idx="2">
                  <c:v>0</c:v>
                </c:pt>
                <c:pt idx="3">
                  <c:v>5.2392154178376157E-2</c:v>
                </c:pt>
                <c:pt idx="4">
                  <c:v>1.9407009906068307E-2</c:v>
                </c:pt>
                <c:pt idx="5">
                  <c:v>1.2804097311139564E-3</c:v>
                </c:pt>
                <c:pt idx="6">
                  <c:v>1.4331853626639222E-2</c:v>
                </c:pt>
                <c:pt idx="7">
                  <c:v>8.19429189908982E-2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86624"/>
        <c:axId val="166588416"/>
      </c:barChart>
      <c:catAx>
        <c:axId val="16658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88416"/>
        <c:crosses val="autoZero"/>
        <c:auto val="1"/>
        <c:lblAlgn val="ctr"/>
        <c:lblOffset val="100"/>
        <c:noMultiLvlLbl val="0"/>
      </c:catAx>
      <c:valAx>
        <c:axId val="166588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866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VE (MWh)</a:t>
            </a:r>
          </a:p>
        </c:rich>
      </c:tx>
      <c:layout>
        <c:manualLayout>
          <c:xMode val="edge"/>
          <c:yMode val="edge"/>
          <c:x val="1.5230866705035072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'4.3'!$E$8:$G$8</c:f>
              <c:numCache>
                <c:formatCode>#\ ##0.0</c:formatCode>
                <c:ptCount val="3"/>
                <c:pt idx="0">
                  <c:v>20914.257990507813</c:v>
                </c:pt>
                <c:pt idx="1">
                  <c:v>20896.362439476648</c:v>
                </c:pt>
                <c:pt idx="2">
                  <c:v>24918.598985342946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'4.3'!$E$9:$G$9</c:f>
              <c:numCache>
                <c:formatCode>#\ ##0.0</c:formatCode>
                <c:ptCount val="3"/>
                <c:pt idx="0">
                  <c:v>27545.546519999993</c:v>
                </c:pt>
                <c:pt idx="1">
                  <c:v>26902.974200000004</c:v>
                </c:pt>
                <c:pt idx="2">
                  <c:v>30361.209920000012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'4.3'!$E$10:$G$10</c:f>
              <c:numCache>
                <c:formatCode>#\ ##0.0</c:formatCode>
                <c:ptCount val="3"/>
                <c:pt idx="0">
                  <c:v>48019.144999999997</c:v>
                </c:pt>
                <c:pt idx="1">
                  <c:v>46600.827000000005</c:v>
                </c:pt>
                <c:pt idx="2">
                  <c:v>48382.339000000007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907200"/>
        <c:axId val="135468160"/>
      </c:barChart>
      <c:catAx>
        <c:axId val="1599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68160"/>
        <c:crosses val="autoZero"/>
        <c:auto val="1"/>
        <c:lblAlgn val="ctr"/>
        <c:lblOffset val="100"/>
        <c:noMultiLvlLbl val="0"/>
      </c:catAx>
      <c:valAx>
        <c:axId val="135468160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907200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351875370417406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'7.11'!$K$32:$M$32</c:f>
              <c:numCache>
                <c:formatCode>#\ ##0.0</c:formatCode>
                <c:ptCount val="3"/>
                <c:pt idx="0">
                  <c:v>31728.624000000003</c:v>
                </c:pt>
                <c:pt idx="1">
                  <c:v>28373.4</c:v>
                </c:pt>
                <c:pt idx="2">
                  <c:v>31876.509000000005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'7.11'!$K$34:$M$34</c:f>
              <c:numCache>
                <c:formatCode>#\ ##0.0</c:formatCode>
                <c:ptCount val="3"/>
                <c:pt idx="0">
                  <c:v>19192.508999999991</c:v>
                </c:pt>
                <c:pt idx="1">
                  <c:v>18444.120999999996</c:v>
                </c:pt>
                <c:pt idx="2">
                  <c:v>18589.695999999993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'7.11'!$K$35:$M$35</c:f>
              <c:numCache>
                <c:formatCode>#\ ##0.0</c:formatCode>
                <c:ptCount val="3"/>
                <c:pt idx="0">
                  <c:v>3191.2783248502292</c:v>
                </c:pt>
                <c:pt idx="1">
                  <c:v>2957.4255699612631</c:v>
                </c:pt>
                <c:pt idx="2">
                  <c:v>2002.0034068581942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'7.11'!$K$37:$M$37</c:f>
              <c:numCache>
                <c:formatCode>#\ ##0.0</c:formatCode>
                <c:ptCount val="3"/>
                <c:pt idx="0">
                  <c:v>600.10519329943384</c:v>
                </c:pt>
                <c:pt idx="1">
                  <c:v>365.44670284177073</c:v>
                </c:pt>
                <c:pt idx="2">
                  <c:v>712.55925000000002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'7.11'!$K$38:$M$38</c:f>
              <c:numCache>
                <c:formatCode>#\ ##0.0</c:formatCode>
                <c:ptCount val="3"/>
                <c:pt idx="0">
                  <c:v>38374.797188806442</c:v>
                </c:pt>
                <c:pt idx="1">
                  <c:v>44834.456611036272</c:v>
                </c:pt>
                <c:pt idx="2">
                  <c:v>30265.675553433473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19872"/>
        <c:axId val="166721408"/>
      </c:barChart>
      <c:catAx>
        <c:axId val="1667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1408"/>
        <c:crosses val="autoZero"/>
        <c:auto val="1"/>
        <c:lblAlgn val="ctr"/>
        <c:lblOffset val="100"/>
        <c:noMultiLvlLbl val="0"/>
      </c:catAx>
      <c:valAx>
        <c:axId val="166721408"/>
        <c:scaling>
          <c:orientation val="minMax"/>
          <c:max val="1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19872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1.5918241953261619E-2</c:v>
                </c:pt>
                <c:pt idx="2">
                  <c:v>0</c:v>
                </c:pt>
                <c:pt idx="3">
                  <c:v>6.6257147251231052E-2</c:v>
                </c:pt>
                <c:pt idx="4">
                  <c:v>2.7672548397688304E-2</c:v>
                </c:pt>
                <c:pt idx="5">
                  <c:v>0</c:v>
                </c:pt>
                <c:pt idx="6">
                  <c:v>1.2847233832406752E-2</c:v>
                </c:pt>
                <c:pt idx="7">
                  <c:v>7.9026090426245046E-2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34208"/>
        <c:axId val="167936000"/>
      </c:barChart>
      <c:catAx>
        <c:axId val="1679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36000"/>
        <c:crosses val="autoZero"/>
        <c:auto val="1"/>
        <c:lblAlgn val="ctr"/>
        <c:lblOffset val="100"/>
        <c:noMultiLvlLbl val="0"/>
      </c:catAx>
      <c:valAx>
        <c:axId val="1679360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34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1104"/>
        <c:axId val="167712640"/>
      </c:barChart>
      <c:catAx>
        <c:axId val="16771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712640"/>
        <c:crosses val="autoZero"/>
        <c:auto val="1"/>
        <c:lblAlgn val="ctr"/>
        <c:lblOffset val="100"/>
        <c:noMultiLvlLbl val="0"/>
      </c:catAx>
      <c:valAx>
        <c:axId val="167712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7111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FDBD-45B0-9BB9-8FD0FDADDEB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DBD-45B0-9BB9-8FD0FDADDEB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FDBD-45B0-9BB9-8FD0FDADDEB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DBD-45B0-9BB9-8FD0FDADDEB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FDBD-45B0-9BB9-8FD0FDADDEB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DBD-45B0-9BB9-8FD0FDADDEB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647236.63800000004</c:v>
                </c:pt>
                <c:pt idx="2">
                  <c:v>0</c:v>
                </c:pt>
                <c:pt idx="3">
                  <c:v>89623.738999999987</c:v>
                </c:pt>
                <c:pt idx="4">
                  <c:v>140464.13594639534</c:v>
                </c:pt>
                <c:pt idx="5">
                  <c:v>18681.490000000002</c:v>
                </c:pt>
                <c:pt idx="6">
                  <c:v>1647.0153806224994</c:v>
                </c:pt>
                <c:pt idx="7">
                  <c:v>209169.8585694253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0.123334198678744</c:v>
                </c:pt>
                <c:pt idx="1">
                  <c:v>0.12850228961601426</c:v>
                </c:pt>
                <c:pt idx="2">
                  <c:v>0.13274583228118342</c:v>
                </c:pt>
                <c:pt idx="3">
                  <c:v>0.18020089785642815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87616"/>
        <c:axId val="167889152"/>
      </c:barChart>
      <c:catAx>
        <c:axId val="1678876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89152"/>
        <c:crosses val="autoZero"/>
        <c:auto val="1"/>
        <c:lblAlgn val="ctr"/>
        <c:lblOffset val="100"/>
        <c:noMultiLvlLbl val="0"/>
      </c:catAx>
      <c:valAx>
        <c:axId val="1678891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876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0.1249439409563045</c:v>
                </c:pt>
                <c:pt idx="2">
                  <c:v>0</c:v>
                </c:pt>
                <c:pt idx="3">
                  <c:v>0.20062754909344668</c:v>
                </c:pt>
                <c:pt idx="4">
                  <c:v>0.57886332417551567</c:v>
                </c:pt>
                <c:pt idx="5">
                  <c:v>3.8412291933418691E-2</c:v>
                </c:pt>
                <c:pt idx="6">
                  <c:v>1.6311667998048767E-2</c:v>
                </c:pt>
                <c:pt idx="7">
                  <c:v>0.1469179613931281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79264"/>
        <c:axId val="167989248"/>
      </c:barChart>
      <c:catAx>
        <c:axId val="16797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89248"/>
        <c:crosses val="autoZero"/>
        <c:auto val="1"/>
        <c:lblAlgn val="ctr"/>
        <c:lblOffset val="100"/>
        <c:noMultiLvlLbl val="0"/>
      </c:catAx>
      <c:valAx>
        <c:axId val="1679892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792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330405412470851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'7.12'!$K$32:$M$32</c:f>
              <c:numCache>
                <c:formatCode>#\ ##0.0</c:formatCode>
                <c:ptCount val="3"/>
                <c:pt idx="0">
                  <c:v>148568.318</c:v>
                </c:pt>
                <c:pt idx="1">
                  <c:v>248142.48100000003</c:v>
                </c:pt>
                <c:pt idx="2">
                  <c:v>250525.83900000001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'7.12'!$K$34:$M$34</c:f>
              <c:numCache>
                <c:formatCode>#\ ##0.0</c:formatCode>
                <c:ptCount val="3"/>
                <c:pt idx="0">
                  <c:v>29457.381999999991</c:v>
                </c:pt>
                <c:pt idx="1">
                  <c:v>29802.269999999997</c:v>
                </c:pt>
                <c:pt idx="2">
                  <c:v>30364.087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'7.12'!$K$35:$M$35</c:f>
              <c:numCache>
                <c:formatCode>#\ ##0.0</c:formatCode>
                <c:ptCount val="3"/>
                <c:pt idx="0">
                  <c:v>47471.041882645346</c:v>
                </c:pt>
                <c:pt idx="1">
                  <c:v>46336.796181191858</c:v>
                </c:pt>
                <c:pt idx="2">
                  <c:v>46656.29788255813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'7.12'!$K$36:$M$36</c:f>
              <c:numCache>
                <c:formatCode>#\ ##0.0</c:formatCode>
                <c:ptCount val="3"/>
                <c:pt idx="0">
                  <c:v>5564.96</c:v>
                </c:pt>
                <c:pt idx="1">
                  <c:v>6435.39</c:v>
                </c:pt>
                <c:pt idx="2">
                  <c:v>6681.14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'7.12'!$K$37:$M$37</c:f>
              <c:numCache>
                <c:formatCode>#\ ##0.0</c:formatCode>
                <c:ptCount val="3"/>
                <c:pt idx="0">
                  <c:v>648.99052515525261</c:v>
                </c:pt>
                <c:pt idx="1">
                  <c:v>373.5171577511374</c:v>
                </c:pt>
                <c:pt idx="2">
                  <c:v>624.50769771610942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'7.12'!$K$38:$M$38</c:f>
              <c:numCache>
                <c:formatCode>#\ ##0.0</c:formatCode>
                <c:ptCount val="3"/>
                <c:pt idx="0">
                  <c:v>71533.681789612048</c:v>
                </c:pt>
                <c:pt idx="1">
                  <c:v>81370.365184194554</c:v>
                </c:pt>
                <c:pt idx="2">
                  <c:v>56265.811595618688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313216"/>
        <c:axId val="168314752"/>
      </c:barChart>
      <c:catAx>
        <c:axId val="1683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14752"/>
        <c:crosses val="autoZero"/>
        <c:auto val="1"/>
        <c:lblAlgn val="ctr"/>
        <c:lblOffset val="100"/>
        <c:noMultiLvlLbl val="0"/>
      </c:catAx>
      <c:valAx>
        <c:axId val="16831475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3216"/>
        <c:crosses val="autoZero"/>
        <c:crossBetween val="between"/>
        <c:majorUnit val="1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0.11201384789100303</c:v>
                </c:pt>
                <c:pt idx="2">
                  <c:v>0</c:v>
                </c:pt>
                <c:pt idx="3">
                  <c:v>0.10561268527715824</c:v>
                </c:pt>
                <c:pt idx="4">
                  <c:v>0.47689120173899946</c:v>
                </c:pt>
                <c:pt idx="5">
                  <c:v>6.8563965573211247E-2</c:v>
                </c:pt>
                <c:pt idx="6">
                  <c:v>1.2609171787627936E-2</c:v>
                </c:pt>
                <c:pt idx="7">
                  <c:v>0.14566985193963508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331520"/>
        <c:axId val="168341504"/>
      </c:barChart>
      <c:catAx>
        <c:axId val="16833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41504"/>
        <c:crosses val="autoZero"/>
        <c:auto val="1"/>
        <c:lblAlgn val="ctr"/>
        <c:lblOffset val="100"/>
        <c:noMultiLvlLbl val="0"/>
      </c:catAx>
      <c:valAx>
        <c:axId val="1683415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315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37088"/>
        <c:axId val="168138624"/>
      </c:barChart>
      <c:catAx>
        <c:axId val="16813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138624"/>
        <c:crosses val="autoZero"/>
        <c:auto val="1"/>
        <c:lblAlgn val="ctr"/>
        <c:lblOffset val="100"/>
        <c:noMultiLvlLbl val="0"/>
      </c:catAx>
      <c:valAx>
        <c:axId val="168138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1370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E6D1-4935-8A54-9BF3F09788F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E6D1-4935-8A54-9BF3F09788F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E6D1-4935-8A54-9BF3F09788F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E6D1-4935-8A54-9BF3F09788F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E6D1-4935-8A54-9BF3F09788F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E6D1-4935-8A54-9BF3F09788F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E6D1-4935-8A54-9BF3F09788F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3783952.5799999996</c:v>
                </c:pt>
                <c:pt idx="2">
                  <c:v>239345.27</c:v>
                </c:pt>
                <c:pt idx="3">
                  <c:v>29575.536000000007</c:v>
                </c:pt>
                <c:pt idx="4">
                  <c:v>45407.474854937187</c:v>
                </c:pt>
                <c:pt idx="5">
                  <c:v>0</c:v>
                </c:pt>
                <c:pt idx="6">
                  <c:v>35301.610939999999</c:v>
                </c:pt>
                <c:pt idx="7">
                  <c:v>97312.946305055157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PVE (MWh)</a:t>
            </a:r>
          </a:p>
        </c:rich>
      </c:tx>
      <c:layout>
        <c:manualLayout>
          <c:xMode val="edge"/>
          <c:yMode val="edge"/>
          <c:x val="2.6837253255549243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'4.3'!$E$17:$G$17</c:f>
              <c:numCache>
                <c:formatCode>#\ ##0.0</c:formatCode>
                <c:ptCount val="3"/>
                <c:pt idx="0">
                  <c:v>86520.25</c:v>
                </c:pt>
                <c:pt idx="1">
                  <c:v>113815.17</c:v>
                </c:pt>
                <c:pt idx="2">
                  <c:v>72132.63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5488640"/>
        <c:axId val="135490176"/>
      </c:barChart>
      <c:catAx>
        <c:axId val="13548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90176"/>
        <c:crosses val="autoZero"/>
        <c:auto val="1"/>
        <c:lblAlgn val="ctr"/>
        <c:lblOffset val="100"/>
        <c:noMultiLvlLbl val="0"/>
      </c:catAx>
      <c:valAx>
        <c:axId val="13549017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488640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0.24614239088132353</c:v>
                </c:pt>
                <c:pt idx="1">
                  <c:v>6.7891763421718168E-2</c:v>
                </c:pt>
                <c:pt idx="2">
                  <c:v>6.8782271327094885E-2</c:v>
                </c:pt>
                <c:pt idx="3">
                  <c:v>6.6752916383370012E-2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53312"/>
        <c:axId val="168254848"/>
      </c:barChart>
      <c:catAx>
        <c:axId val="1682533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54848"/>
        <c:crosses val="autoZero"/>
        <c:auto val="1"/>
        <c:lblAlgn val="ctr"/>
        <c:lblOffset val="100"/>
        <c:noMultiLvlLbl val="0"/>
      </c:catAx>
      <c:valAx>
        <c:axId val="1682548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533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0.43918748569911287</c:v>
                </c:pt>
                <c:pt idx="2">
                  <c:v>0.61970074812967579</c:v>
                </c:pt>
                <c:pt idx="3">
                  <c:v>4.5416940056552897E-2</c:v>
                </c:pt>
                <c:pt idx="4">
                  <c:v>6.9184733384440117E-2</c:v>
                </c:pt>
                <c:pt idx="5">
                  <c:v>0</c:v>
                </c:pt>
                <c:pt idx="6">
                  <c:v>0.2336159426839971</c:v>
                </c:pt>
                <c:pt idx="7">
                  <c:v>7.9273720492806801E-2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71232"/>
        <c:axId val="168428672"/>
      </c:barChart>
      <c:catAx>
        <c:axId val="16827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28672"/>
        <c:crosses val="autoZero"/>
        <c:auto val="1"/>
        <c:lblAlgn val="ctr"/>
        <c:lblOffset val="100"/>
        <c:noMultiLvlLbl val="0"/>
      </c:catAx>
      <c:valAx>
        <c:axId val="168428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712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32791601049869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'7.13'!$K$32:$M$32</c:f>
              <c:numCache>
                <c:formatCode>#\ ##0.0</c:formatCode>
                <c:ptCount val="3"/>
                <c:pt idx="0">
                  <c:v>1489353.554</c:v>
                </c:pt>
                <c:pt idx="1">
                  <c:v>1137781.1670000001</c:v>
                </c:pt>
                <c:pt idx="2">
                  <c:v>1156817.8589999997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'7.13'!$K$33:$M$33</c:f>
              <c:numCache>
                <c:formatCode>#\ ##0.0</c:formatCode>
                <c:ptCount val="3"/>
                <c:pt idx="0">
                  <c:v>187961.4</c:v>
                </c:pt>
                <c:pt idx="1">
                  <c:v>51383.87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'7.13'!$K$34:$M$34</c:f>
              <c:numCache>
                <c:formatCode>#\ ##0.0</c:formatCode>
                <c:ptCount val="3"/>
                <c:pt idx="0">
                  <c:v>9476.0750000000025</c:v>
                </c:pt>
                <c:pt idx="1">
                  <c:v>9616.086000000003</c:v>
                </c:pt>
                <c:pt idx="2">
                  <c:v>10483.374999999998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'7.13'!$K$35:$M$35</c:f>
              <c:numCache>
                <c:formatCode>#\ ##0.0</c:formatCode>
                <c:ptCount val="3"/>
                <c:pt idx="0">
                  <c:v>14320.351644797298</c:v>
                </c:pt>
                <c:pt idx="1">
                  <c:v>14136.548727747255</c:v>
                </c:pt>
                <c:pt idx="2">
                  <c:v>16950.57448239264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'7.13'!$K$37:$M$37</c:f>
              <c:numCache>
                <c:formatCode>#\ ##0.0</c:formatCode>
                <c:ptCount val="3"/>
                <c:pt idx="0">
                  <c:v>13789.994079999999</c:v>
                </c:pt>
                <c:pt idx="1">
                  <c:v>8760.1152599999987</c:v>
                </c:pt>
                <c:pt idx="2">
                  <c:v>12751.501600000003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'7.13'!$K$38:$M$38</c:f>
              <c:numCache>
                <c:formatCode>#\ ##0.0</c:formatCode>
                <c:ptCount val="3"/>
                <c:pt idx="0">
                  <c:v>36443.153041295438</c:v>
                </c:pt>
                <c:pt idx="1">
                  <c:v>31797.998380000005</c:v>
                </c:pt>
                <c:pt idx="2">
                  <c:v>29071.794883759711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490496"/>
        <c:axId val="168492032"/>
      </c:barChart>
      <c:catAx>
        <c:axId val="168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92032"/>
        <c:crosses val="autoZero"/>
        <c:auto val="1"/>
        <c:lblAlgn val="ctr"/>
        <c:lblOffset val="100"/>
        <c:noMultiLvlLbl val="0"/>
      </c:catAx>
      <c:valAx>
        <c:axId val="168492032"/>
        <c:scaling>
          <c:orientation val="minMax"/>
          <c:max val="20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49049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0.65486881279252984</c:v>
                </c:pt>
                <c:pt idx="2">
                  <c:v>0.83552529677443166</c:v>
                </c:pt>
                <c:pt idx="3">
                  <c:v>3.4851835131217465E-2</c:v>
                </c:pt>
                <c:pt idx="4">
                  <c:v>0.15416337491136006</c:v>
                </c:pt>
                <c:pt idx="5">
                  <c:v>0</c:v>
                </c:pt>
                <c:pt idx="6">
                  <c:v>0.27026103214302005</c:v>
                </c:pt>
                <c:pt idx="7">
                  <c:v>6.7770579265186287E-2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75040"/>
        <c:axId val="168780928"/>
      </c:barChart>
      <c:catAx>
        <c:axId val="16877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780928"/>
        <c:crosses val="autoZero"/>
        <c:auto val="1"/>
        <c:lblAlgn val="ctr"/>
        <c:lblOffset val="100"/>
        <c:noMultiLvlLbl val="0"/>
      </c:catAx>
      <c:valAx>
        <c:axId val="168780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75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91904"/>
        <c:axId val="168893440"/>
      </c:barChart>
      <c:catAx>
        <c:axId val="16889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93440"/>
        <c:crosses val="autoZero"/>
        <c:auto val="1"/>
        <c:lblAlgn val="ctr"/>
        <c:lblOffset val="100"/>
        <c:noMultiLvlLbl val="0"/>
      </c:catAx>
      <c:valAx>
        <c:axId val="168893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8919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DA71-4779-9721-A5BA280AA48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DA71-4779-9721-A5BA280AA48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DA71-4779-9721-A5BA280AA48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DA71-4779-9721-A5BA280AA48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DA71-4779-9721-A5BA280AA48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DA71-4779-9721-A5BA280AA48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DA71-4779-9721-A5BA280AA48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23640.293000000001</c:v>
                </c:pt>
                <c:pt idx="2">
                  <c:v>0</c:v>
                </c:pt>
                <c:pt idx="3">
                  <c:v>27289.441999999995</c:v>
                </c:pt>
                <c:pt idx="4">
                  <c:v>3722.6305743264593</c:v>
                </c:pt>
                <c:pt idx="5">
                  <c:v>0</c:v>
                </c:pt>
                <c:pt idx="6">
                  <c:v>12.007</c:v>
                </c:pt>
                <c:pt idx="7">
                  <c:v>104731.21767492469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169681571815715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8.4528261949550376E-2</c:v>
                </c:pt>
                <c:pt idx="1">
                  <c:v>4.3245425713284665E-2</c:v>
                </c:pt>
                <c:pt idx="2">
                  <c:v>5.7088363480965056E-2</c:v>
                </c:pt>
                <c:pt idx="3">
                  <c:v>4.8588050537090817E-2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06464"/>
        <c:axId val="164208000"/>
      </c:barChart>
      <c:catAx>
        <c:axId val="164206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08000"/>
        <c:crosses val="autoZero"/>
        <c:auto val="1"/>
        <c:lblAlgn val="ctr"/>
        <c:lblOffset val="100"/>
        <c:noMultiLvlLbl val="0"/>
      </c:catAx>
      <c:valAx>
        <c:axId val="1642080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0646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1.4283204278742991E-2</c:v>
                </c:pt>
                <c:pt idx="2">
                  <c:v>0</c:v>
                </c:pt>
                <c:pt idx="3">
                  <c:v>3.0100366314302379E-2</c:v>
                </c:pt>
                <c:pt idx="4">
                  <c:v>6.9638449452451342E-3</c:v>
                </c:pt>
                <c:pt idx="5">
                  <c:v>0</c:v>
                </c:pt>
                <c:pt idx="6">
                  <c:v>7.401426755541384E-4</c:v>
                </c:pt>
                <c:pt idx="7">
                  <c:v>6.9357654329884194E-2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189312"/>
        <c:axId val="164959360"/>
      </c:barChart>
      <c:catAx>
        <c:axId val="16818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959360"/>
        <c:crosses val="autoZero"/>
        <c:auto val="1"/>
        <c:lblAlgn val="ctr"/>
        <c:lblOffset val="100"/>
        <c:noMultiLvlLbl val="0"/>
      </c:catAx>
      <c:valAx>
        <c:axId val="1649593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9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830729492146814"/>
          <c:y val="0.16035353535353536"/>
          <c:w val="0.7711636045494313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'7.14'!$K$32:$M$32</c:f>
              <c:numCache>
                <c:formatCode>#\ ##0.0</c:formatCode>
                <c:ptCount val="3"/>
                <c:pt idx="0">
                  <c:v>2797.7420000000002</c:v>
                </c:pt>
                <c:pt idx="1">
                  <c:v>8529.1740000000009</c:v>
                </c:pt>
                <c:pt idx="2">
                  <c:v>12313.377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'7.14'!$K$34:$M$34</c:f>
              <c:numCache>
                <c:formatCode>#\ ##0.0</c:formatCode>
                <c:ptCount val="3"/>
                <c:pt idx="0">
                  <c:v>9083.4239999999991</c:v>
                </c:pt>
                <c:pt idx="1">
                  <c:v>8999.7549999999974</c:v>
                </c:pt>
                <c:pt idx="2">
                  <c:v>9206.2630000000008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'7.14'!$K$35:$M$35</c:f>
              <c:numCache>
                <c:formatCode>#\ ##0.0</c:formatCode>
                <c:ptCount val="3"/>
                <c:pt idx="0">
                  <c:v>1323.1500667804878</c:v>
                </c:pt>
                <c:pt idx="1">
                  <c:v>904.74524204188469</c:v>
                </c:pt>
                <c:pt idx="2">
                  <c:v>1494.735265504087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'7.14'!$K$37:$M$37</c:f>
              <c:numCache>
                <c:formatCode>#\ ##0.0</c:formatCode>
                <c:ptCount val="3"/>
                <c:pt idx="0">
                  <c:v>0</c:v>
                </c:pt>
                <c:pt idx="1">
                  <c:v>7.8179999999999996</c:v>
                </c:pt>
                <c:pt idx="2">
                  <c:v>4.1890000000000001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'7.14'!$K$38:$M$38</c:f>
              <c:numCache>
                <c:formatCode>#\ ##0.0</c:formatCode>
                <c:ptCount val="3"/>
                <c:pt idx="0">
                  <c:v>38094.97147922642</c:v>
                </c:pt>
                <c:pt idx="1">
                  <c:v>40810.120586071156</c:v>
                </c:pt>
                <c:pt idx="2">
                  <c:v>25826.12560962711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012992"/>
        <c:axId val="165014528"/>
      </c:barChart>
      <c:catAx>
        <c:axId val="1650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014528"/>
        <c:crosses val="autoZero"/>
        <c:auto val="1"/>
        <c:lblAlgn val="ctr"/>
        <c:lblOffset val="100"/>
        <c:noMultiLvlLbl val="0"/>
      </c:catAx>
      <c:valAx>
        <c:axId val="165014528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12992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4.0913014324766078E-3</c:v>
                </c:pt>
                <c:pt idx="2">
                  <c:v>0</c:v>
                </c:pt>
                <c:pt idx="3">
                  <c:v>3.2157900144461321E-2</c:v>
                </c:pt>
                <c:pt idx="4">
                  <c:v>1.2638740531592934E-2</c:v>
                </c:pt>
                <c:pt idx="5">
                  <c:v>0</c:v>
                </c:pt>
                <c:pt idx="6">
                  <c:v>9.1922836565634682E-5</c:v>
                </c:pt>
                <c:pt idx="7">
                  <c:v>7.2936803975991185E-2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320960"/>
        <c:axId val="167347328"/>
      </c:barChart>
      <c:catAx>
        <c:axId val="16732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47328"/>
        <c:crosses val="autoZero"/>
        <c:auto val="1"/>
        <c:lblAlgn val="ctr"/>
        <c:lblOffset val="100"/>
        <c:noMultiLvlLbl val="0"/>
      </c:catAx>
      <c:valAx>
        <c:axId val="1673473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20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59840"/>
        <c:axId val="159861376"/>
      </c:barChart>
      <c:catAx>
        <c:axId val="15985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861376"/>
        <c:crosses val="autoZero"/>
        <c:auto val="1"/>
        <c:lblAlgn val="ctr"/>
        <c:lblOffset val="100"/>
        <c:noMultiLvlLbl val="0"/>
      </c:catAx>
      <c:valAx>
        <c:axId val="159861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8598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84704"/>
        <c:axId val="168586240"/>
      </c:barChart>
      <c:catAx>
        <c:axId val="16858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586240"/>
        <c:crosses val="autoZero"/>
        <c:auto val="1"/>
        <c:lblAlgn val="ctr"/>
        <c:lblOffset val="100"/>
        <c:noMultiLvlLbl val="0"/>
      </c:catAx>
      <c:valAx>
        <c:axId val="168586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5847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Přeshraniční fyzi</a:t>
            </a:r>
            <a:r>
              <a:rPr lang="cs-CZ" sz="1000">
                <a:solidFill>
                  <a:srgbClr val="233060"/>
                </a:solidFill>
              </a:rPr>
              <a:t>cké</a:t>
            </a:r>
            <a:r>
              <a:rPr lang="en-US" sz="1000">
                <a:solidFill>
                  <a:srgbClr val="233060"/>
                </a:solidFill>
              </a:rPr>
              <a:t> toky (GWh)</a:t>
            </a:r>
          </a:p>
        </c:rich>
      </c:tx>
      <c:layout>
        <c:manualLayout>
          <c:xMode val="edge"/>
          <c:yMode val="edge"/>
          <c:x val="1.9331697590754223E-3"/>
          <c:y val="1.42857519869493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'8'!$B$8:$M$8</c:f>
              <c:numCache>
                <c:formatCode>#\ ##0.0</c:formatCode>
                <c:ptCount val="12"/>
                <c:pt idx="0">
                  <c:v>-2818.1643241660349</c:v>
                </c:pt>
                <c:pt idx="1">
                  <c:v>-2434.9232779276576</c:v>
                </c:pt>
                <c:pt idx="2">
                  <c:v>-2386.7784515717444</c:v>
                </c:pt>
                <c:pt idx="3">
                  <c:v>-1769.2091428803556</c:v>
                </c:pt>
                <c:pt idx="4">
                  <c:v>-1718.3590591793757</c:v>
                </c:pt>
                <c:pt idx="5">
                  <c:v>-1281.1767374458952</c:v>
                </c:pt>
                <c:pt idx="6">
                  <c:v>-1699.5075872493696</c:v>
                </c:pt>
                <c:pt idx="7">
                  <c:v>-1735.6631432349741</c:v>
                </c:pt>
                <c:pt idx="8">
                  <c:v>-1576.320220826377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'8'!$B$13:$M$13</c:f>
              <c:numCache>
                <c:formatCode>#\ ##0.0</c:formatCode>
                <c:ptCount val="12"/>
                <c:pt idx="0">
                  <c:v>-1.674464</c:v>
                </c:pt>
                <c:pt idx="1">
                  <c:v>-0.55268899999999999</c:v>
                </c:pt>
                <c:pt idx="2">
                  <c:v>-7.1517979999999985</c:v>
                </c:pt>
                <c:pt idx="3">
                  <c:v>-28.315557999999999</c:v>
                </c:pt>
                <c:pt idx="4">
                  <c:v>-30.136303999999999</c:v>
                </c:pt>
                <c:pt idx="5">
                  <c:v>-32.365479000000001</c:v>
                </c:pt>
                <c:pt idx="6">
                  <c:v>-27.980688000000001</c:v>
                </c:pt>
                <c:pt idx="7">
                  <c:v>-28.020710000000001</c:v>
                </c:pt>
                <c:pt idx="8">
                  <c:v>-27.898005000000001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'8'!$B$19:$M$19</c:f>
              <c:numCache>
                <c:formatCode>#\ ##0.0</c:formatCode>
                <c:ptCount val="12"/>
                <c:pt idx="0">
                  <c:v>1893.8420670748328</c:v>
                </c:pt>
                <c:pt idx="1">
                  <c:v>1423.5297449255893</c:v>
                </c:pt>
                <c:pt idx="2">
                  <c:v>1266.6138559241017</c:v>
                </c:pt>
                <c:pt idx="3">
                  <c:v>999.57382606264582</c:v>
                </c:pt>
                <c:pt idx="4">
                  <c:v>1297.3948158894898</c:v>
                </c:pt>
                <c:pt idx="5">
                  <c:v>1626.3756730613402</c:v>
                </c:pt>
                <c:pt idx="6">
                  <c:v>1240.8968242296773</c:v>
                </c:pt>
                <c:pt idx="7">
                  <c:v>861.81014629773881</c:v>
                </c:pt>
                <c:pt idx="8">
                  <c:v>1291.6981815964602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'8'!$B$24:$M$24</c:f>
              <c:numCache>
                <c:formatCode>#\ ##0.0</c:formatCode>
                <c:ptCount val="12"/>
                <c:pt idx="0">
                  <c:v>46.272648000000004</c:v>
                </c:pt>
                <c:pt idx="1">
                  <c:v>60.675967</c:v>
                </c:pt>
                <c:pt idx="2">
                  <c:v>12.627773000000001</c:v>
                </c:pt>
                <c:pt idx="3">
                  <c:v>9.6838999999999995E-2</c:v>
                </c:pt>
                <c:pt idx="4">
                  <c:v>0.146036</c:v>
                </c:pt>
                <c:pt idx="5">
                  <c:v>0.19920199999999999</c:v>
                </c:pt>
                <c:pt idx="6">
                  <c:v>1.2060000000000002</c:v>
                </c:pt>
                <c:pt idx="7">
                  <c:v>0.11262899999999999</c:v>
                </c:pt>
                <c:pt idx="8">
                  <c:v>9.0180999999999997E-2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744832"/>
        <c:axId val="168746368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none"/>
          </c:marker>
          <c:val>
            <c:numRef>
              <c:f>'8'!$B$6:$J$6</c:f>
              <c:numCache>
                <c:formatCode>#\ ##0.0</c:formatCode>
                <c:ptCount val="9"/>
                <c:pt idx="0">
                  <c:v>-879.72407309120217</c:v>
                </c:pt>
                <c:pt idx="1">
                  <c:v>-951.27025500206855</c:v>
                </c:pt>
                <c:pt idx="2">
                  <c:v>-1114.6886206476427</c:v>
                </c:pt>
                <c:pt idx="3">
                  <c:v>-797.8540358177097</c:v>
                </c:pt>
                <c:pt idx="4">
                  <c:v>-450.95451128988589</c:v>
                </c:pt>
                <c:pt idx="5">
                  <c:v>313.03265861544492</c:v>
                </c:pt>
                <c:pt idx="6">
                  <c:v>-485.38545101969248</c:v>
                </c:pt>
                <c:pt idx="7">
                  <c:v>-901.76107793723531</c:v>
                </c:pt>
                <c:pt idx="8">
                  <c:v>-312.42986322991669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9696"/>
        <c:axId val="168748160"/>
      </c:lineChart>
      <c:catAx>
        <c:axId val="16874483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746368"/>
        <c:crosses val="autoZero"/>
        <c:auto val="1"/>
        <c:lblAlgn val="ctr"/>
        <c:lblOffset val="100"/>
        <c:noMultiLvlLbl val="0"/>
      </c:catAx>
      <c:valAx>
        <c:axId val="168746368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4832"/>
        <c:crosses val="autoZero"/>
        <c:crossBetween val="between"/>
        <c:majorUnit val="500"/>
        <c:minorUnit val="500"/>
      </c:valAx>
      <c:valAx>
        <c:axId val="168748160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8749696"/>
        <c:crosses val="max"/>
        <c:crossBetween val="between"/>
        <c:majorUnit val="500"/>
        <c:minorUnit val="500"/>
      </c:valAx>
      <c:catAx>
        <c:axId val="16874969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87481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1510068369763346E-3"/>
          <c:y val="0.89073352653959592"/>
          <c:w val="0.86307166797632973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35200"/>
        <c:axId val="169236736"/>
      </c:barChart>
      <c:catAx>
        <c:axId val="16923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236736"/>
        <c:crosses val="autoZero"/>
        <c:auto val="1"/>
        <c:lblAlgn val="ctr"/>
        <c:lblOffset val="100"/>
        <c:noMultiLvlLbl val="0"/>
      </c:catAx>
      <c:valAx>
        <c:axId val="169236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2352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6166666666666953E-3"/>
          <c:y val="5.19289812494767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4121599598846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45839</c:v>
                </c:pt>
                <c:pt idx="1">
                  <c:v>45840</c:v>
                </c:pt>
                <c:pt idx="2">
                  <c:v>45841</c:v>
                </c:pt>
                <c:pt idx="3">
                  <c:v>45842</c:v>
                </c:pt>
                <c:pt idx="4">
                  <c:v>45843</c:v>
                </c:pt>
                <c:pt idx="5">
                  <c:v>45844</c:v>
                </c:pt>
                <c:pt idx="6">
                  <c:v>45845</c:v>
                </c:pt>
                <c:pt idx="7">
                  <c:v>45846</c:v>
                </c:pt>
                <c:pt idx="8">
                  <c:v>45847</c:v>
                </c:pt>
                <c:pt idx="9">
                  <c:v>45848</c:v>
                </c:pt>
                <c:pt idx="10">
                  <c:v>45849</c:v>
                </c:pt>
                <c:pt idx="11">
                  <c:v>45850</c:v>
                </c:pt>
                <c:pt idx="12">
                  <c:v>45851</c:v>
                </c:pt>
                <c:pt idx="13">
                  <c:v>45852</c:v>
                </c:pt>
                <c:pt idx="14">
                  <c:v>45853</c:v>
                </c:pt>
                <c:pt idx="15">
                  <c:v>45854</c:v>
                </c:pt>
                <c:pt idx="16">
                  <c:v>45855</c:v>
                </c:pt>
                <c:pt idx="17">
                  <c:v>45856</c:v>
                </c:pt>
                <c:pt idx="18">
                  <c:v>45857</c:v>
                </c:pt>
                <c:pt idx="19">
                  <c:v>45858</c:v>
                </c:pt>
                <c:pt idx="20">
                  <c:v>45859</c:v>
                </c:pt>
                <c:pt idx="21">
                  <c:v>45860</c:v>
                </c:pt>
                <c:pt idx="22">
                  <c:v>45861</c:v>
                </c:pt>
                <c:pt idx="23">
                  <c:v>45862</c:v>
                </c:pt>
                <c:pt idx="24">
                  <c:v>45863</c:v>
                </c:pt>
                <c:pt idx="25">
                  <c:v>45864</c:v>
                </c:pt>
                <c:pt idx="26">
                  <c:v>45865</c:v>
                </c:pt>
                <c:pt idx="27">
                  <c:v>45866</c:v>
                </c:pt>
                <c:pt idx="28">
                  <c:v>45867</c:v>
                </c:pt>
                <c:pt idx="29">
                  <c:v>45868</c:v>
                </c:pt>
                <c:pt idx="30">
                  <c:v>45869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177929.84000000005</c:v>
                </c:pt>
                <c:pt idx="1">
                  <c:v>181500.95875000005</c:v>
                </c:pt>
                <c:pt idx="2">
                  <c:v>178408.58999999994</c:v>
                </c:pt>
                <c:pt idx="3">
                  <c:v>161021.89474999992</c:v>
                </c:pt>
                <c:pt idx="4">
                  <c:v>140049.86350000001</c:v>
                </c:pt>
                <c:pt idx="5">
                  <c:v>141813.14274999997</c:v>
                </c:pt>
                <c:pt idx="6">
                  <c:v>170669.94624999998</c:v>
                </c:pt>
                <c:pt idx="7">
                  <c:v>170904.92025000002</c:v>
                </c:pt>
                <c:pt idx="8">
                  <c:v>169124.7289999999</c:v>
                </c:pt>
                <c:pt idx="9">
                  <c:v>169137.76299999998</c:v>
                </c:pt>
                <c:pt idx="10">
                  <c:v>166686.24549999996</c:v>
                </c:pt>
                <c:pt idx="11">
                  <c:v>142904.19375000001</c:v>
                </c:pt>
                <c:pt idx="12">
                  <c:v>143957.96974999999</c:v>
                </c:pt>
                <c:pt idx="13">
                  <c:v>172577.18875</c:v>
                </c:pt>
                <c:pt idx="14">
                  <c:v>173378.42975000001</c:v>
                </c:pt>
                <c:pt idx="15">
                  <c:v>171478.06975</c:v>
                </c:pt>
                <c:pt idx="16">
                  <c:v>170511.55925000002</c:v>
                </c:pt>
                <c:pt idx="17">
                  <c:v>165501.80424999999</c:v>
                </c:pt>
                <c:pt idx="18">
                  <c:v>142428.83949999997</c:v>
                </c:pt>
                <c:pt idx="19">
                  <c:v>143446.09924999997</c:v>
                </c:pt>
                <c:pt idx="20">
                  <c:v>168329.34524999993</c:v>
                </c:pt>
                <c:pt idx="21">
                  <c:v>166817.34074999997</c:v>
                </c:pt>
                <c:pt idx="22">
                  <c:v>167917.02949999998</c:v>
                </c:pt>
                <c:pt idx="23">
                  <c:v>166821.42500000002</c:v>
                </c:pt>
                <c:pt idx="24">
                  <c:v>164570.64499999993</c:v>
                </c:pt>
                <c:pt idx="25">
                  <c:v>141996.51724999998</c:v>
                </c:pt>
                <c:pt idx="26">
                  <c:v>138556.3535</c:v>
                </c:pt>
                <c:pt idx="27">
                  <c:v>159850.40400000004</c:v>
                </c:pt>
                <c:pt idx="28">
                  <c:v>160090.28999999998</c:v>
                </c:pt>
                <c:pt idx="29">
                  <c:v>161455.67825</c:v>
                </c:pt>
                <c:pt idx="30">
                  <c:v>161362.03249999997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53120"/>
        <c:axId val="169287680"/>
      </c:scatterChart>
      <c:valAx>
        <c:axId val="169253120"/>
        <c:scaling>
          <c:orientation val="minMax"/>
          <c:max val="45869"/>
          <c:min val="45839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287680"/>
        <c:crosses val="autoZero"/>
        <c:crossBetween val="midCat"/>
        <c:majorUnit val="1"/>
      </c:valAx>
      <c:valAx>
        <c:axId val="1692876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253120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68692810457517E-3"/>
          <c:y val="1.1789637147121959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4653543505848283"/>
          <c:w val="0.85184609771312214"/>
          <c:h val="0.485811863624994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45839</c:v>
                </c:pt>
                <c:pt idx="1">
                  <c:v>45840</c:v>
                </c:pt>
                <c:pt idx="2">
                  <c:v>45841</c:v>
                </c:pt>
                <c:pt idx="3">
                  <c:v>45842</c:v>
                </c:pt>
                <c:pt idx="4">
                  <c:v>45843</c:v>
                </c:pt>
                <c:pt idx="5">
                  <c:v>45844</c:v>
                </c:pt>
                <c:pt idx="6">
                  <c:v>45845</c:v>
                </c:pt>
                <c:pt idx="7">
                  <c:v>45846</c:v>
                </c:pt>
                <c:pt idx="8">
                  <c:v>45847</c:v>
                </c:pt>
                <c:pt idx="9">
                  <c:v>45848</c:v>
                </c:pt>
                <c:pt idx="10">
                  <c:v>45849</c:v>
                </c:pt>
                <c:pt idx="11">
                  <c:v>45850</c:v>
                </c:pt>
                <c:pt idx="12">
                  <c:v>45851</c:v>
                </c:pt>
                <c:pt idx="13">
                  <c:v>45852</c:v>
                </c:pt>
                <c:pt idx="14">
                  <c:v>45853</c:v>
                </c:pt>
                <c:pt idx="15">
                  <c:v>45854</c:v>
                </c:pt>
                <c:pt idx="16">
                  <c:v>45855</c:v>
                </c:pt>
                <c:pt idx="17">
                  <c:v>45856</c:v>
                </c:pt>
                <c:pt idx="18">
                  <c:v>45857</c:v>
                </c:pt>
                <c:pt idx="19">
                  <c:v>45858</c:v>
                </c:pt>
                <c:pt idx="20">
                  <c:v>45859</c:v>
                </c:pt>
                <c:pt idx="21">
                  <c:v>45860</c:v>
                </c:pt>
                <c:pt idx="22">
                  <c:v>45861</c:v>
                </c:pt>
                <c:pt idx="23">
                  <c:v>45862</c:v>
                </c:pt>
                <c:pt idx="24">
                  <c:v>45863</c:v>
                </c:pt>
                <c:pt idx="25">
                  <c:v>45864</c:v>
                </c:pt>
                <c:pt idx="26">
                  <c:v>45865</c:v>
                </c:pt>
                <c:pt idx="27">
                  <c:v>45866</c:v>
                </c:pt>
                <c:pt idx="28">
                  <c:v>45867</c:v>
                </c:pt>
                <c:pt idx="29">
                  <c:v>45868</c:v>
                </c:pt>
                <c:pt idx="30">
                  <c:v>45869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8790.1570000000011</c:v>
                </c:pt>
                <c:pt idx="1">
                  <c:v>8934.6039999999994</c:v>
                </c:pt>
                <c:pt idx="2">
                  <c:v>8991.5849999999991</c:v>
                </c:pt>
                <c:pt idx="3">
                  <c:v>8416.8690000000006</c:v>
                </c:pt>
                <c:pt idx="4">
                  <c:v>7202.8590000000004</c:v>
                </c:pt>
                <c:pt idx="5">
                  <c:v>7123.3059999999996</c:v>
                </c:pt>
                <c:pt idx="6">
                  <c:v>8481.7970000000005</c:v>
                </c:pt>
                <c:pt idx="7">
                  <c:v>8453.6829999999991</c:v>
                </c:pt>
                <c:pt idx="8">
                  <c:v>8396.0449999999983</c:v>
                </c:pt>
                <c:pt idx="9">
                  <c:v>8345.9180000000015</c:v>
                </c:pt>
                <c:pt idx="10">
                  <c:v>8370.1660000000011</c:v>
                </c:pt>
                <c:pt idx="11">
                  <c:v>7230.817</c:v>
                </c:pt>
                <c:pt idx="12">
                  <c:v>7281.4390000000012</c:v>
                </c:pt>
                <c:pt idx="13">
                  <c:v>8699.15</c:v>
                </c:pt>
                <c:pt idx="14">
                  <c:v>8635.0060000000012</c:v>
                </c:pt>
                <c:pt idx="15">
                  <c:v>8514.6440000000002</c:v>
                </c:pt>
                <c:pt idx="16">
                  <c:v>8529.2680000000018</c:v>
                </c:pt>
                <c:pt idx="17">
                  <c:v>8341.2019999999993</c:v>
                </c:pt>
                <c:pt idx="18">
                  <c:v>7235.3219999999992</c:v>
                </c:pt>
                <c:pt idx="19">
                  <c:v>7231.2359999999999</c:v>
                </c:pt>
                <c:pt idx="20">
                  <c:v>8599.4830000000002</c:v>
                </c:pt>
                <c:pt idx="21">
                  <c:v>8318.601999999999</c:v>
                </c:pt>
                <c:pt idx="22">
                  <c:v>8380.982</c:v>
                </c:pt>
                <c:pt idx="23">
                  <c:v>8282.1689999999999</c:v>
                </c:pt>
                <c:pt idx="24">
                  <c:v>8308.1509999999998</c:v>
                </c:pt>
                <c:pt idx="25">
                  <c:v>7030.603000000001</c:v>
                </c:pt>
                <c:pt idx="26">
                  <c:v>6907.6229999999996</c:v>
                </c:pt>
                <c:pt idx="27">
                  <c:v>8086.1949999999979</c:v>
                </c:pt>
                <c:pt idx="28">
                  <c:v>8079.0149999999985</c:v>
                </c:pt>
                <c:pt idx="29">
                  <c:v>8083.4270000000006</c:v>
                </c:pt>
                <c:pt idx="30">
                  <c:v>8072.0330000000013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45839</c:v>
                </c:pt>
                <c:pt idx="1">
                  <c:v>45840</c:v>
                </c:pt>
                <c:pt idx="2">
                  <c:v>45841</c:v>
                </c:pt>
                <c:pt idx="3">
                  <c:v>45842</c:v>
                </c:pt>
                <c:pt idx="4">
                  <c:v>45843</c:v>
                </c:pt>
                <c:pt idx="5">
                  <c:v>45844</c:v>
                </c:pt>
                <c:pt idx="6">
                  <c:v>45845</c:v>
                </c:pt>
                <c:pt idx="7">
                  <c:v>45846</c:v>
                </c:pt>
                <c:pt idx="8">
                  <c:v>45847</c:v>
                </c:pt>
                <c:pt idx="9">
                  <c:v>45848</c:v>
                </c:pt>
                <c:pt idx="10">
                  <c:v>45849</c:v>
                </c:pt>
                <c:pt idx="11">
                  <c:v>45850</c:v>
                </c:pt>
                <c:pt idx="12">
                  <c:v>45851</c:v>
                </c:pt>
                <c:pt idx="13">
                  <c:v>45852</c:v>
                </c:pt>
                <c:pt idx="14">
                  <c:v>45853</c:v>
                </c:pt>
                <c:pt idx="15">
                  <c:v>45854</c:v>
                </c:pt>
                <c:pt idx="16">
                  <c:v>45855</c:v>
                </c:pt>
                <c:pt idx="17">
                  <c:v>45856</c:v>
                </c:pt>
                <c:pt idx="18">
                  <c:v>45857</c:v>
                </c:pt>
                <c:pt idx="19">
                  <c:v>45858</c:v>
                </c:pt>
                <c:pt idx="20">
                  <c:v>45859</c:v>
                </c:pt>
                <c:pt idx="21">
                  <c:v>45860</c:v>
                </c:pt>
                <c:pt idx="22">
                  <c:v>45861</c:v>
                </c:pt>
                <c:pt idx="23">
                  <c:v>45862</c:v>
                </c:pt>
                <c:pt idx="24">
                  <c:v>45863</c:v>
                </c:pt>
                <c:pt idx="25">
                  <c:v>45864</c:v>
                </c:pt>
                <c:pt idx="26">
                  <c:v>45865</c:v>
                </c:pt>
                <c:pt idx="27">
                  <c:v>45866</c:v>
                </c:pt>
                <c:pt idx="28">
                  <c:v>45867</c:v>
                </c:pt>
                <c:pt idx="29">
                  <c:v>45868</c:v>
                </c:pt>
                <c:pt idx="30">
                  <c:v>45869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5750.9309999999996</c:v>
                </c:pt>
                <c:pt idx="1">
                  <c:v>5811.2620000000006</c:v>
                </c:pt>
                <c:pt idx="2">
                  <c:v>5729.81</c:v>
                </c:pt>
                <c:pt idx="3">
                  <c:v>5206.0430000000006</c:v>
                </c:pt>
                <c:pt idx="4">
                  <c:v>4700.6890000000003</c:v>
                </c:pt>
                <c:pt idx="5">
                  <c:v>4519.4290000000001</c:v>
                </c:pt>
                <c:pt idx="6">
                  <c:v>5300.7829999999994</c:v>
                </c:pt>
                <c:pt idx="7">
                  <c:v>5530.2420000000002</c:v>
                </c:pt>
                <c:pt idx="8">
                  <c:v>5430.5880000000006</c:v>
                </c:pt>
                <c:pt idx="9">
                  <c:v>5485.8020000000006</c:v>
                </c:pt>
                <c:pt idx="10">
                  <c:v>5253.2059999999992</c:v>
                </c:pt>
                <c:pt idx="11">
                  <c:v>4907.9250000000002</c:v>
                </c:pt>
                <c:pt idx="12">
                  <c:v>4746.6270000000013</c:v>
                </c:pt>
                <c:pt idx="13">
                  <c:v>5384.8219999999983</c:v>
                </c:pt>
                <c:pt idx="14">
                  <c:v>5615.4670000000006</c:v>
                </c:pt>
                <c:pt idx="15">
                  <c:v>5561.8200000000006</c:v>
                </c:pt>
                <c:pt idx="16">
                  <c:v>5547.5149999999994</c:v>
                </c:pt>
                <c:pt idx="17">
                  <c:v>5266.9980000000014</c:v>
                </c:pt>
                <c:pt idx="18">
                  <c:v>4947.598</c:v>
                </c:pt>
                <c:pt idx="19">
                  <c:v>4661.1250000000009</c:v>
                </c:pt>
                <c:pt idx="20">
                  <c:v>5172.0399999999972</c:v>
                </c:pt>
                <c:pt idx="21">
                  <c:v>5366.9130000000005</c:v>
                </c:pt>
                <c:pt idx="22">
                  <c:v>5333.206000000001</c:v>
                </c:pt>
                <c:pt idx="23">
                  <c:v>5357.6900000000005</c:v>
                </c:pt>
                <c:pt idx="24">
                  <c:v>5210.8790000000008</c:v>
                </c:pt>
                <c:pt idx="25">
                  <c:v>4866.107</c:v>
                </c:pt>
                <c:pt idx="26">
                  <c:v>4671.87</c:v>
                </c:pt>
                <c:pt idx="27">
                  <c:v>5006.9279999999999</c:v>
                </c:pt>
                <c:pt idx="28">
                  <c:v>5096.21</c:v>
                </c:pt>
                <c:pt idx="29">
                  <c:v>5195.6140000000005</c:v>
                </c:pt>
                <c:pt idx="30">
                  <c:v>5174.112000000001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'9.1'!$I$6</c:f>
              <c:numCache>
                <c:formatCode>d/\ m/</c:formatCode>
                <c:ptCount val="1"/>
                <c:pt idx="0">
                  <c:v>45841</c:v>
                </c:pt>
              </c:numCache>
            </c:numRef>
          </c:xVal>
          <c:yVal>
            <c:numRef>
              <c:f>'9.1'!$I$5</c:f>
              <c:numCache>
                <c:formatCode>#\ ##0.0</c:formatCode>
                <c:ptCount val="1"/>
                <c:pt idx="0">
                  <c:v>8991.5849999999991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'9.1'!$I$9</c:f>
              <c:numCache>
                <c:formatCode>d/\ m/</c:formatCode>
                <c:ptCount val="1"/>
                <c:pt idx="0">
                  <c:v>45844</c:v>
                </c:pt>
              </c:numCache>
            </c:numRef>
          </c:xVal>
          <c:yVal>
            <c:numRef>
              <c:f>'9.1'!$I$8</c:f>
              <c:numCache>
                <c:formatCode>#\ ##0.0</c:formatCode>
                <c:ptCount val="1"/>
                <c:pt idx="0">
                  <c:v>4519.4290000000001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323520"/>
        <c:axId val="169325696"/>
      </c:scatterChart>
      <c:valAx>
        <c:axId val="169323520"/>
        <c:scaling>
          <c:orientation val="minMax"/>
          <c:max val="45869"/>
          <c:min val="45839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325696"/>
        <c:crosses val="autoZero"/>
        <c:crossBetween val="midCat"/>
        <c:majorUnit val="1"/>
      </c:valAx>
      <c:valAx>
        <c:axId val="169325696"/>
        <c:scaling>
          <c:orientation val="minMax"/>
          <c:max val="1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2352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5173784307100859E-3"/>
          <c:y val="3.951713954876275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485124851196879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45870</c:v>
                </c:pt>
                <c:pt idx="1">
                  <c:v>45871</c:v>
                </c:pt>
                <c:pt idx="2">
                  <c:v>45872</c:v>
                </c:pt>
                <c:pt idx="3">
                  <c:v>45873</c:v>
                </c:pt>
                <c:pt idx="4">
                  <c:v>45874</c:v>
                </c:pt>
                <c:pt idx="5">
                  <c:v>45875</c:v>
                </c:pt>
                <c:pt idx="6">
                  <c:v>45876</c:v>
                </c:pt>
                <c:pt idx="7">
                  <c:v>45877</c:v>
                </c:pt>
                <c:pt idx="8">
                  <c:v>45878</c:v>
                </c:pt>
                <c:pt idx="9">
                  <c:v>45879</c:v>
                </c:pt>
                <c:pt idx="10">
                  <c:v>45880</c:v>
                </c:pt>
                <c:pt idx="11">
                  <c:v>45881</c:v>
                </c:pt>
                <c:pt idx="12">
                  <c:v>45882</c:v>
                </c:pt>
                <c:pt idx="13">
                  <c:v>45883</c:v>
                </c:pt>
                <c:pt idx="14">
                  <c:v>45884</c:v>
                </c:pt>
                <c:pt idx="15">
                  <c:v>45885</c:v>
                </c:pt>
                <c:pt idx="16">
                  <c:v>45886</c:v>
                </c:pt>
                <c:pt idx="17">
                  <c:v>45887</c:v>
                </c:pt>
                <c:pt idx="18">
                  <c:v>45888</c:v>
                </c:pt>
                <c:pt idx="19">
                  <c:v>45889</c:v>
                </c:pt>
                <c:pt idx="20">
                  <c:v>45890</c:v>
                </c:pt>
                <c:pt idx="21">
                  <c:v>45891</c:v>
                </c:pt>
                <c:pt idx="22">
                  <c:v>45892</c:v>
                </c:pt>
                <c:pt idx="23">
                  <c:v>45893</c:v>
                </c:pt>
                <c:pt idx="24">
                  <c:v>45894</c:v>
                </c:pt>
                <c:pt idx="25">
                  <c:v>45895</c:v>
                </c:pt>
                <c:pt idx="26">
                  <c:v>45896</c:v>
                </c:pt>
                <c:pt idx="27">
                  <c:v>45897</c:v>
                </c:pt>
                <c:pt idx="28">
                  <c:v>45898</c:v>
                </c:pt>
                <c:pt idx="29">
                  <c:v>45899</c:v>
                </c:pt>
                <c:pt idx="30">
                  <c:v>45900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8064.4049999999997</c:v>
                </c:pt>
                <c:pt idx="1">
                  <c:v>7125.4380000000001</c:v>
                </c:pt>
                <c:pt idx="2">
                  <c:v>6910.4699999999993</c:v>
                </c:pt>
                <c:pt idx="3">
                  <c:v>7931.1149999999998</c:v>
                </c:pt>
                <c:pt idx="4">
                  <c:v>8197.1849999999995</c:v>
                </c:pt>
                <c:pt idx="5">
                  <c:v>8114.2839999999987</c:v>
                </c:pt>
                <c:pt idx="6">
                  <c:v>8331.996000000001</c:v>
                </c:pt>
                <c:pt idx="7">
                  <c:v>8381.0360000000001</c:v>
                </c:pt>
                <c:pt idx="8">
                  <c:v>7250.6280000000015</c:v>
                </c:pt>
                <c:pt idx="9">
                  <c:v>7307.66</c:v>
                </c:pt>
                <c:pt idx="10">
                  <c:v>8677.1259999999984</c:v>
                </c:pt>
                <c:pt idx="11">
                  <c:v>8680.9610000000011</c:v>
                </c:pt>
                <c:pt idx="12">
                  <c:v>8868.4269999999997</c:v>
                </c:pt>
                <c:pt idx="13">
                  <c:v>9038.8779999999988</c:v>
                </c:pt>
                <c:pt idx="14">
                  <c:v>8939.8459999999995</c:v>
                </c:pt>
                <c:pt idx="15">
                  <c:v>7549.6380000000008</c:v>
                </c:pt>
                <c:pt idx="16">
                  <c:v>7044.8869999999997</c:v>
                </c:pt>
                <c:pt idx="17">
                  <c:v>8653.6929999999993</c:v>
                </c:pt>
                <c:pt idx="18">
                  <c:v>8678.9149999999991</c:v>
                </c:pt>
                <c:pt idx="19">
                  <c:v>8888.7580000000016</c:v>
                </c:pt>
                <c:pt idx="20">
                  <c:v>8820.0820000000003</c:v>
                </c:pt>
                <c:pt idx="21">
                  <c:v>8462.8300000000017</c:v>
                </c:pt>
                <c:pt idx="22">
                  <c:v>7222.2790000000005</c:v>
                </c:pt>
                <c:pt idx="23">
                  <c:v>7367.5739999999987</c:v>
                </c:pt>
                <c:pt idx="24">
                  <c:v>8698.134</c:v>
                </c:pt>
                <c:pt idx="25">
                  <c:v>8708.4440000000013</c:v>
                </c:pt>
                <c:pt idx="26">
                  <c:v>8792.4560000000019</c:v>
                </c:pt>
                <c:pt idx="27">
                  <c:v>9085.0010000000002</c:v>
                </c:pt>
                <c:pt idx="28">
                  <c:v>8940.5059999999994</c:v>
                </c:pt>
                <c:pt idx="29">
                  <c:v>7600.3139999999994</c:v>
                </c:pt>
                <c:pt idx="30">
                  <c:v>7411.5749999999989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45870</c:v>
                </c:pt>
                <c:pt idx="1">
                  <c:v>45871</c:v>
                </c:pt>
                <c:pt idx="2">
                  <c:v>45872</c:v>
                </c:pt>
                <c:pt idx="3">
                  <c:v>45873</c:v>
                </c:pt>
                <c:pt idx="4">
                  <c:v>45874</c:v>
                </c:pt>
                <c:pt idx="5">
                  <c:v>45875</c:v>
                </c:pt>
                <c:pt idx="6">
                  <c:v>45876</c:v>
                </c:pt>
                <c:pt idx="7">
                  <c:v>45877</c:v>
                </c:pt>
                <c:pt idx="8">
                  <c:v>45878</c:v>
                </c:pt>
                <c:pt idx="9">
                  <c:v>45879</c:v>
                </c:pt>
                <c:pt idx="10">
                  <c:v>45880</c:v>
                </c:pt>
                <c:pt idx="11">
                  <c:v>45881</c:v>
                </c:pt>
                <c:pt idx="12">
                  <c:v>45882</c:v>
                </c:pt>
                <c:pt idx="13">
                  <c:v>45883</c:v>
                </c:pt>
                <c:pt idx="14">
                  <c:v>45884</c:v>
                </c:pt>
                <c:pt idx="15">
                  <c:v>45885</c:v>
                </c:pt>
                <c:pt idx="16">
                  <c:v>45886</c:v>
                </c:pt>
                <c:pt idx="17">
                  <c:v>45887</c:v>
                </c:pt>
                <c:pt idx="18">
                  <c:v>45888</c:v>
                </c:pt>
                <c:pt idx="19">
                  <c:v>45889</c:v>
                </c:pt>
                <c:pt idx="20">
                  <c:v>45890</c:v>
                </c:pt>
                <c:pt idx="21">
                  <c:v>45891</c:v>
                </c:pt>
                <c:pt idx="22">
                  <c:v>45892</c:v>
                </c:pt>
                <c:pt idx="23">
                  <c:v>45893</c:v>
                </c:pt>
                <c:pt idx="24">
                  <c:v>45894</c:v>
                </c:pt>
                <c:pt idx="25">
                  <c:v>45895</c:v>
                </c:pt>
                <c:pt idx="26">
                  <c:v>45896</c:v>
                </c:pt>
                <c:pt idx="27">
                  <c:v>45897</c:v>
                </c:pt>
                <c:pt idx="28">
                  <c:v>45898</c:v>
                </c:pt>
                <c:pt idx="29">
                  <c:v>45899</c:v>
                </c:pt>
                <c:pt idx="30">
                  <c:v>45900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5039.2810000000009</c:v>
                </c:pt>
                <c:pt idx="1">
                  <c:v>4693.1590000000006</c:v>
                </c:pt>
                <c:pt idx="2">
                  <c:v>4466.857</c:v>
                </c:pt>
                <c:pt idx="3">
                  <c:v>4749.4639999999999</c:v>
                </c:pt>
                <c:pt idx="4">
                  <c:v>4954.0139999999983</c:v>
                </c:pt>
                <c:pt idx="5">
                  <c:v>5004.371000000001</c:v>
                </c:pt>
                <c:pt idx="6">
                  <c:v>5113.5010000000002</c:v>
                </c:pt>
                <c:pt idx="7">
                  <c:v>5080.0010000000002</c:v>
                </c:pt>
                <c:pt idx="8">
                  <c:v>4893.003999999999</c:v>
                </c:pt>
                <c:pt idx="9">
                  <c:v>4650.5309999999999</c:v>
                </c:pt>
                <c:pt idx="10">
                  <c:v>5039.6070000000009</c:v>
                </c:pt>
                <c:pt idx="11">
                  <c:v>5409.7629999999999</c:v>
                </c:pt>
                <c:pt idx="12">
                  <c:v>5587.7659999999996</c:v>
                </c:pt>
                <c:pt idx="13">
                  <c:v>5677.1850000000013</c:v>
                </c:pt>
                <c:pt idx="14">
                  <c:v>5353.795000000001</c:v>
                </c:pt>
                <c:pt idx="15">
                  <c:v>4869.8199999999988</c:v>
                </c:pt>
                <c:pt idx="16">
                  <c:v>4690.7830000000013</c:v>
                </c:pt>
                <c:pt idx="17">
                  <c:v>5265.6009999999997</c:v>
                </c:pt>
                <c:pt idx="18">
                  <c:v>5543.5480000000007</c:v>
                </c:pt>
                <c:pt idx="19">
                  <c:v>5669.2739999999985</c:v>
                </c:pt>
                <c:pt idx="20">
                  <c:v>5709.5299999999988</c:v>
                </c:pt>
                <c:pt idx="21">
                  <c:v>5067.2359999999981</c:v>
                </c:pt>
                <c:pt idx="22">
                  <c:v>4832.6409999999996</c:v>
                </c:pt>
                <c:pt idx="23">
                  <c:v>4713.9880000000003</c:v>
                </c:pt>
                <c:pt idx="24">
                  <c:v>5375.0040000000008</c:v>
                </c:pt>
                <c:pt idx="25">
                  <c:v>5704.7219999999998</c:v>
                </c:pt>
                <c:pt idx="26">
                  <c:v>5775.5819999999994</c:v>
                </c:pt>
                <c:pt idx="27">
                  <c:v>5734.4509999999982</c:v>
                </c:pt>
                <c:pt idx="28">
                  <c:v>5414.3440000000001</c:v>
                </c:pt>
                <c:pt idx="29">
                  <c:v>4950.6660000000002</c:v>
                </c:pt>
                <c:pt idx="30">
                  <c:v>4762.628999999999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'9.1'!$J$6</c:f>
              <c:numCache>
                <c:formatCode>d/\ m/</c:formatCode>
                <c:ptCount val="1"/>
                <c:pt idx="0">
                  <c:v>45897</c:v>
                </c:pt>
              </c:numCache>
            </c:numRef>
          </c:xVal>
          <c:yVal>
            <c:numRef>
              <c:f>'9.1'!$J$5</c:f>
              <c:numCache>
                <c:formatCode>#\ ##0.0</c:formatCode>
                <c:ptCount val="1"/>
                <c:pt idx="0">
                  <c:v>9085.0010000000002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'9.1'!$J$9</c:f>
              <c:numCache>
                <c:formatCode>d/\ m/</c:formatCode>
                <c:ptCount val="1"/>
                <c:pt idx="0">
                  <c:v>45872</c:v>
                </c:pt>
              </c:numCache>
            </c:numRef>
          </c:xVal>
          <c:yVal>
            <c:numRef>
              <c:f>'9.1'!$J$8</c:f>
              <c:numCache>
                <c:formatCode>#\ ##0.0</c:formatCode>
                <c:ptCount val="1"/>
                <c:pt idx="0">
                  <c:v>4466.857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31424"/>
        <c:axId val="169433344"/>
      </c:scatterChart>
      <c:valAx>
        <c:axId val="169431424"/>
        <c:scaling>
          <c:orientation val="minMax"/>
          <c:max val="45900"/>
          <c:min val="45870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433344"/>
        <c:crosses val="autoZero"/>
        <c:crossBetween val="midCat"/>
        <c:majorUnit val="1"/>
      </c:valAx>
      <c:valAx>
        <c:axId val="169433344"/>
        <c:scaling>
          <c:orientation val="minMax"/>
          <c:max val="1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4314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4437511382983937E-3"/>
          <c:y val="3.861403883792284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5390153153932687"/>
          <c:w val="0.85184609771312214"/>
          <c:h val="0.485491621239652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45901</c:v>
                </c:pt>
                <c:pt idx="1">
                  <c:v>45902</c:v>
                </c:pt>
                <c:pt idx="2">
                  <c:v>45903</c:v>
                </c:pt>
                <c:pt idx="3">
                  <c:v>45904</c:v>
                </c:pt>
                <c:pt idx="4">
                  <c:v>45905</c:v>
                </c:pt>
                <c:pt idx="5">
                  <c:v>45906</c:v>
                </c:pt>
                <c:pt idx="6">
                  <c:v>45907</c:v>
                </c:pt>
                <c:pt idx="7">
                  <c:v>45908</c:v>
                </c:pt>
                <c:pt idx="8">
                  <c:v>45909</c:v>
                </c:pt>
                <c:pt idx="9">
                  <c:v>45910</c:v>
                </c:pt>
                <c:pt idx="10">
                  <c:v>45911</c:v>
                </c:pt>
                <c:pt idx="11">
                  <c:v>45912</c:v>
                </c:pt>
                <c:pt idx="12">
                  <c:v>45913</c:v>
                </c:pt>
                <c:pt idx="13">
                  <c:v>45914</c:v>
                </c:pt>
                <c:pt idx="14">
                  <c:v>45915</c:v>
                </c:pt>
                <c:pt idx="15">
                  <c:v>45916</c:v>
                </c:pt>
                <c:pt idx="16">
                  <c:v>45917</c:v>
                </c:pt>
                <c:pt idx="17">
                  <c:v>45918</c:v>
                </c:pt>
                <c:pt idx="18">
                  <c:v>45919</c:v>
                </c:pt>
                <c:pt idx="19">
                  <c:v>45920</c:v>
                </c:pt>
                <c:pt idx="20">
                  <c:v>45921</c:v>
                </c:pt>
                <c:pt idx="21">
                  <c:v>45922</c:v>
                </c:pt>
                <c:pt idx="22">
                  <c:v>45923</c:v>
                </c:pt>
                <c:pt idx="23">
                  <c:v>45924</c:v>
                </c:pt>
                <c:pt idx="24">
                  <c:v>45925</c:v>
                </c:pt>
                <c:pt idx="25">
                  <c:v>45926</c:v>
                </c:pt>
                <c:pt idx="26">
                  <c:v>45927</c:v>
                </c:pt>
                <c:pt idx="27">
                  <c:v>45928</c:v>
                </c:pt>
                <c:pt idx="28">
                  <c:v>45929</c:v>
                </c:pt>
                <c:pt idx="29">
                  <c:v>45930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8882.8539999999994</c:v>
                </c:pt>
                <c:pt idx="1">
                  <c:v>8769.599000000002</c:v>
                </c:pt>
                <c:pt idx="2">
                  <c:v>9010.9799999999977</c:v>
                </c:pt>
                <c:pt idx="3">
                  <c:v>9113.3769999999986</c:v>
                </c:pt>
                <c:pt idx="4">
                  <c:v>8579.4199999999983</c:v>
                </c:pt>
                <c:pt idx="5">
                  <c:v>7699.4900000000016</c:v>
                </c:pt>
                <c:pt idx="6">
                  <c:v>7564.24</c:v>
                </c:pt>
                <c:pt idx="7">
                  <c:v>8841.6290000000008</c:v>
                </c:pt>
                <c:pt idx="8">
                  <c:v>9013.6540000000005</c:v>
                </c:pt>
                <c:pt idx="9">
                  <c:v>9227.7179999999989</c:v>
                </c:pt>
                <c:pt idx="10">
                  <c:v>8830.1290000000008</c:v>
                </c:pt>
                <c:pt idx="11">
                  <c:v>8388.612000000001</c:v>
                </c:pt>
                <c:pt idx="12">
                  <c:v>7436.1059999999998</c:v>
                </c:pt>
                <c:pt idx="13">
                  <c:v>7267.0370000000003</c:v>
                </c:pt>
                <c:pt idx="14">
                  <c:v>8505.0120000000006</c:v>
                </c:pt>
                <c:pt idx="15">
                  <c:v>8533.9480000000003</c:v>
                </c:pt>
                <c:pt idx="16">
                  <c:v>8540.2520000000004</c:v>
                </c:pt>
                <c:pt idx="17">
                  <c:v>8689.9340000000011</c:v>
                </c:pt>
                <c:pt idx="18">
                  <c:v>8742.2800000000025</c:v>
                </c:pt>
                <c:pt idx="19">
                  <c:v>7444.009</c:v>
                </c:pt>
                <c:pt idx="20">
                  <c:v>7317.4970000000012</c:v>
                </c:pt>
                <c:pt idx="21">
                  <c:v>8738.384</c:v>
                </c:pt>
                <c:pt idx="22">
                  <c:v>8776.3970000000008</c:v>
                </c:pt>
                <c:pt idx="23">
                  <c:v>8950.3759999999984</c:v>
                </c:pt>
                <c:pt idx="24">
                  <c:v>9090.505000000001</c:v>
                </c:pt>
                <c:pt idx="25">
                  <c:v>8944.4459999999999</c:v>
                </c:pt>
                <c:pt idx="26">
                  <c:v>7811.9759999999997</c:v>
                </c:pt>
                <c:pt idx="27">
                  <c:v>7300.3339999999989</c:v>
                </c:pt>
                <c:pt idx="28">
                  <c:v>8899.6329999999998</c:v>
                </c:pt>
                <c:pt idx="29">
                  <c:v>9110.8060000000005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45901</c:v>
                </c:pt>
                <c:pt idx="1">
                  <c:v>45902</c:v>
                </c:pt>
                <c:pt idx="2">
                  <c:v>45903</c:v>
                </c:pt>
                <c:pt idx="3">
                  <c:v>45904</c:v>
                </c:pt>
                <c:pt idx="4">
                  <c:v>45905</c:v>
                </c:pt>
                <c:pt idx="5">
                  <c:v>45906</c:v>
                </c:pt>
                <c:pt idx="6">
                  <c:v>45907</c:v>
                </c:pt>
                <c:pt idx="7">
                  <c:v>45908</c:v>
                </c:pt>
                <c:pt idx="8">
                  <c:v>45909</c:v>
                </c:pt>
                <c:pt idx="9">
                  <c:v>45910</c:v>
                </c:pt>
                <c:pt idx="10">
                  <c:v>45911</c:v>
                </c:pt>
                <c:pt idx="11">
                  <c:v>45912</c:v>
                </c:pt>
                <c:pt idx="12">
                  <c:v>45913</c:v>
                </c:pt>
                <c:pt idx="13">
                  <c:v>45914</c:v>
                </c:pt>
                <c:pt idx="14">
                  <c:v>45915</c:v>
                </c:pt>
                <c:pt idx="15">
                  <c:v>45916</c:v>
                </c:pt>
                <c:pt idx="16">
                  <c:v>45917</c:v>
                </c:pt>
                <c:pt idx="17">
                  <c:v>45918</c:v>
                </c:pt>
                <c:pt idx="18">
                  <c:v>45919</c:v>
                </c:pt>
                <c:pt idx="19">
                  <c:v>45920</c:v>
                </c:pt>
                <c:pt idx="20">
                  <c:v>45921</c:v>
                </c:pt>
                <c:pt idx="21">
                  <c:v>45922</c:v>
                </c:pt>
                <c:pt idx="22">
                  <c:v>45923</c:v>
                </c:pt>
                <c:pt idx="23">
                  <c:v>45924</c:v>
                </c:pt>
                <c:pt idx="24">
                  <c:v>45925</c:v>
                </c:pt>
                <c:pt idx="25">
                  <c:v>45926</c:v>
                </c:pt>
                <c:pt idx="26">
                  <c:v>45927</c:v>
                </c:pt>
                <c:pt idx="27">
                  <c:v>45928</c:v>
                </c:pt>
                <c:pt idx="28">
                  <c:v>45929</c:v>
                </c:pt>
                <c:pt idx="29">
                  <c:v>45930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5360.2530000000006</c:v>
                </c:pt>
                <c:pt idx="1">
                  <c:v>5728.4520000000011</c:v>
                </c:pt>
                <c:pt idx="2">
                  <c:v>5787.3530000000001</c:v>
                </c:pt>
                <c:pt idx="3">
                  <c:v>5641.665</c:v>
                </c:pt>
                <c:pt idx="4">
                  <c:v>5294.1500000000015</c:v>
                </c:pt>
                <c:pt idx="5">
                  <c:v>4805.9849999999988</c:v>
                </c:pt>
                <c:pt idx="6">
                  <c:v>4687.878999999999</c:v>
                </c:pt>
                <c:pt idx="7">
                  <c:v>5409.7620000000006</c:v>
                </c:pt>
                <c:pt idx="8">
                  <c:v>5673.4800000000005</c:v>
                </c:pt>
                <c:pt idx="9">
                  <c:v>5758.93</c:v>
                </c:pt>
                <c:pt idx="10">
                  <c:v>5693.9299999999994</c:v>
                </c:pt>
                <c:pt idx="11">
                  <c:v>5294.030999999999</c:v>
                </c:pt>
                <c:pt idx="12">
                  <c:v>4877.201</c:v>
                </c:pt>
                <c:pt idx="13">
                  <c:v>4754.4650000000001</c:v>
                </c:pt>
                <c:pt idx="14">
                  <c:v>5319.87</c:v>
                </c:pt>
                <c:pt idx="15">
                  <c:v>5485.2290000000003</c:v>
                </c:pt>
                <c:pt idx="16">
                  <c:v>5508.2929999999997</c:v>
                </c:pt>
                <c:pt idx="17">
                  <c:v>5557.826</c:v>
                </c:pt>
                <c:pt idx="18">
                  <c:v>5289.1060000000007</c:v>
                </c:pt>
                <c:pt idx="19">
                  <c:v>4788.1549999999997</c:v>
                </c:pt>
                <c:pt idx="20">
                  <c:v>4696.494999999999</c:v>
                </c:pt>
                <c:pt idx="21">
                  <c:v>5408.9819999999991</c:v>
                </c:pt>
                <c:pt idx="22">
                  <c:v>5732.0730000000003</c:v>
                </c:pt>
                <c:pt idx="23">
                  <c:v>5853.6119999999992</c:v>
                </c:pt>
                <c:pt idx="24">
                  <c:v>5861.7010000000009</c:v>
                </c:pt>
                <c:pt idx="25">
                  <c:v>5519.4039999999986</c:v>
                </c:pt>
                <c:pt idx="26">
                  <c:v>5063.9549999999999</c:v>
                </c:pt>
                <c:pt idx="27">
                  <c:v>4899.8620000000001</c:v>
                </c:pt>
                <c:pt idx="28">
                  <c:v>5604.8159999999998</c:v>
                </c:pt>
                <c:pt idx="29">
                  <c:v>6101.2690000000002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'9.1'!$K$6</c:f>
              <c:numCache>
                <c:formatCode>d/\ m/</c:formatCode>
                <c:ptCount val="1"/>
                <c:pt idx="0">
                  <c:v>45910</c:v>
                </c:pt>
              </c:numCache>
            </c:numRef>
          </c:xVal>
          <c:yVal>
            <c:numRef>
              <c:f>'9.1'!$K$5</c:f>
              <c:numCache>
                <c:formatCode>#\ ##0.0</c:formatCode>
                <c:ptCount val="1"/>
                <c:pt idx="0">
                  <c:v>9227.7179999999898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'9.1'!$K$9</c:f>
              <c:numCache>
                <c:formatCode>d/\ m/</c:formatCode>
                <c:ptCount val="1"/>
                <c:pt idx="0">
                  <c:v>45907</c:v>
                </c:pt>
              </c:numCache>
            </c:numRef>
          </c:xVal>
          <c:yVal>
            <c:numRef>
              <c:f>'9.1'!$K$8</c:f>
              <c:numCache>
                <c:formatCode>#\ ##0.0</c:formatCode>
                <c:ptCount val="1"/>
                <c:pt idx="0">
                  <c:v>4687.8789999999899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05312"/>
        <c:axId val="169807232"/>
      </c:scatterChart>
      <c:valAx>
        <c:axId val="169805312"/>
        <c:scaling>
          <c:orientation val="minMax"/>
          <c:max val="45930"/>
          <c:min val="45901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07232"/>
        <c:crosses val="autoZero"/>
        <c:crossBetween val="midCat"/>
        <c:majorUnit val="1"/>
      </c:valAx>
      <c:valAx>
        <c:axId val="169807232"/>
        <c:scaling>
          <c:orientation val="minMax"/>
          <c:max val="1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0531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5118355781603093E-3"/>
          <c:y val="4.575207267569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45870</c:v>
                </c:pt>
                <c:pt idx="1">
                  <c:v>45871</c:v>
                </c:pt>
                <c:pt idx="2">
                  <c:v>45872</c:v>
                </c:pt>
                <c:pt idx="3">
                  <c:v>45873</c:v>
                </c:pt>
                <c:pt idx="4">
                  <c:v>45874</c:v>
                </c:pt>
                <c:pt idx="5">
                  <c:v>45875</c:v>
                </c:pt>
                <c:pt idx="6">
                  <c:v>45876</c:v>
                </c:pt>
                <c:pt idx="7">
                  <c:v>45877</c:v>
                </c:pt>
                <c:pt idx="8">
                  <c:v>45878</c:v>
                </c:pt>
                <c:pt idx="9">
                  <c:v>45879</c:v>
                </c:pt>
                <c:pt idx="10">
                  <c:v>45880</c:v>
                </c:pt>
                <c:pt idx="11">
                  <c:v>45881</c:v>
                </c:pt>
                <c:pt idx="12">
                  <c:v>45882</c:v>
                </c:pt>
                <c:pt idx="13">
                  <c:v>45883</c:v>
                </c:pt>
                <c:pt idx="14">
                  <c:v>45884</c:v>
                </c:pt>
                <c:pt idx="15">
                  <c:v>45885</c:v>
                </c:pt>
                <c:pt idx="16">
                  <c:v>45886</c:v>
                </c:pt>
                <c:pt idx="17">
                  <c:v>45887</c:v>
                </c:pt>
                <c:pt idx="18">
                  <c:v>45888</c:v>
                </c:pt>
                <c:pt idx="19">
                  <c:v>45889</c:v>
                </c:pt>
                <c:pt idx="20">
                  <c:v>45890</c:v>
                </c:pt>
                <c:pt idx="21">
                  <c:v>45891</c:v>
                </c:pt>
                <c:pt idx="22">
                  <c:v>45892</c:v>
                </c:pt>
                <c:pt idx="23">
                  <c:v>45893</c:v>
                </c:pt>
                <c:pt idx="24">
                  <c:v>45894</c:v>
                </c:pt>
                <c:pt idx="25">
                  <c:v>45895</c:v>
                </c:pt>
                <c:pt idx="26">
                  <c:v>45896</c:v>
                </c:pt>
                <c:pt idx="27">
                  <c:v>45897</c:v>
                </c:pt>
                <c:pt idx="28">
                  <c:v>45898</c:v>
                </c:pt>
                <c:pt idx="29">
                  <c:v>45899</c:v>
                </c:pt>
                <c:pt idx="30">
                  <c:v>45900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158612.96325000006</c:v>
                </c:pt>
                <c:pt idx="1">
                  <c:v>138529.04175000006</c:v>
                </c:pt>
                <c:pt idx="2">
                  <c:v>134646.20375000004</c:v>
                </c:pt>
                <c:pt idx="3">
                  <c:v>155151.4599999999</c:v>
                </c:pt>
                <c:pt idx="4">
                  <c:v>159450.12450000003</c:v>
                </c:pt>
                <c:pt idx="5">
                  <c:v>160688.71025000006</c:v>
                </c:pt>
                <c:pt idx="6">
                  <c:v>163742.76550000001</c:v>
                </c:pt>
                <c:pt idx="7">
                  <c:v>162400.94375000009</c:v>
                </c:pt>
                <c:pt idx="8">
                  <c:v>144783.81024999998</c:v>
                </c:pt>
                <c:pt idx="9">
                  <c:v>143654.3965</c:v>
                </c:pt>
                <c:pt idx="10">
                  <c:v>168742.37750000003</c:v>
                </c:pt>
                <c:pt idx="11">
                  <c:v>173532.51024999996</c:v>
                </c:pt>
                <c:pt idx="12">
                  <c:v>178180.42299999998</c:v>
                </c:pt>
                <c:pt idx="13">
                  <c:v>180216.73799999995</c:v>
                </c:pt>
                <c:pt idx="14">
                  <c:v>172730.91574999999</c:v>
                </c:pt>
                <c:pt idx="15">
                  <c:v>145499.67949999997</c:v>
                </c:pt>
                <c:pt idx="16">
                  <c:v>141324.70000000001</c:v>
                </c:pt>
                <c:pt idx="17">
                  <c:v>171373.53750000003</c:v>
                </c:pt>
                <c:pt idx="18">
                  <c:v>174955.09350000002</c:v>
                </c:pt>
                <c:pt idx="19">
                  <c:v>177352.64824999997</c:v>
                </c:pt>
                <c:pt idx="20">
                  <c:v>176769.07575000005</c:v>
                </c:pt>
                <c:pt idx="21">
                  <c:v>165651.34099999993</c:v>
                </c:pt>
                <c:pt idx="22">
                  <c:v>141559.2525</c:v>
                </c:pt>
                <c:pt idx="23">
                  <c:v>144034.46624999997</c:v>
                </c:pt>
                <c:pt idx="24">
                  <c:v>173086.34974999996</c:v>
                </c:pt>
                <c:pt idx="25">
                  <c:v>177446.21525000004</c:v>
                </c:pt>
                <c:pt idx="26">
                  <c:v>178659.49724999999</c:v>
                </c:pt>
                <c:pt idx="27">
                  <c:v>180395.95200000002</c:v>
                </c:pt>
                <c:pt idx="28">
                  <c:v>174958.21150000003</c:v>
                </c:pt>
                <c:pt idx="29">
                  <c:v>146801.57649999997</c:v>
                </c:pt>
                <c:pt idx="30">
                  <c:v>145255.11324999994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35904"/>
        <c:axId val="169854080"/>
      </c:scatterChart>
      <c:valAx>
        <c:axId val="169835904"/>
        <c:scaling>
          <c:orientation val="minMax"/>
          <c:max val="45900"/>
          <c:min val="45870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54080"/>
        <c:crosses val="autoZero"/>
        <c:crossBetween val="midCat"/>
        <c:majorUnit val="1"/>
      </c:valAx>
      <c:valAx>
        <c:axId val="1698540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35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2.8475571782293312E-3"/>
          <c:y val="5.19290013122325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45901</c:v>
                </c:pt>
                <c:pt idx="1">
                  <c:v>45902</c:v>
                </c:pt>
                <c:pt idx="2">
                  <c:v>45903</c:v>
                </c:pt>
                <c:pt idx="3">
                  <c:v>45904</c:v>
                </c:pt>
                <c:pt idx="4">
                  <c:v>45905</c:v>
                </c:pt>
                <c:pt idx="5">
                  <c:v>45906</c:v>
                </c:pt>
                <c:pt idx="6">
                  <c:v>45907</c:v>
                </c:pt>
                <c:pt idx="7">
                  <c:v>45908</c:v>
                </c:pt>
                <c:pt idx="8">
                  <c:v>45909</c:v>
                </c:pt>
                <c:pt idx="9">
                  <c:v>45910</c:v>
                </c:pt>
                <c:pt idx="10">
                  <c:v>45911</c:v>
                </c:pt>
                <c:pt idx="11">
                  <c:v>45912</c:v>
                </c:pt>
                <c:pt idx="12">
                  <c:v>45913</c:v>
                </c:pt>
                <c:pt idx="13">
                  <c:v>45914</c:v>
                </c:pt>
                <c:pt idx="14">
                  <c:v>45915</c:v>
                </c:pt>
                <c:pt idx="15">
                  <c:v>45916</c:v>
                </c:pt>
                <c:pt idx="16">
                  <c:v>45917</c:v>
                </c:pt>
                <c:pt idx="17">
                  <c:v>45918</c:v>
                </c:pt>
                <c:pt idx="18">
                  <c:v>45919</c:v>
                </c:pt>
                <c:pt idx="19">
                  <c:v>45920</c:v>
                </c:pt>
                <c:pt idx="20">
                  <c:v>45921</c:v>
                </c:pt>
                <c:pt idx="21">
                  <c:v>45922</c:v>
                </c:pt>
                <c:pt idx="22">
                  <c:v>45923</c:v>
                </c:pt>
                <c:pt idx="23">
                  <c:v>45924</c:v>
                </c:pt>
                <c:pt idx="24">
                  <c:v>45925</c:v>
                </c:pt>
                <c:pt idx="25">
                  <c:v>45926</c:v>
                </c:pt>
                <c:pt idx="26">
                  <c:v>45927</c:v>
                </c:pt>
                <c:pt idx="27">
                  <c:v>45928</c:v>
                </c:pt>
                <c:pt idx="28">
                  <c:v>45929</c:v>
                </c:pt>
                <c:pt idx="29">
                  <c:v>45930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176310.85924999992</c:v>
                </c:pt>
                <c:pt idx="1">
                  <c:v>179685.91150000005</c:v>
                </c:pt>
                <c:pt idx="2">
                  <c:v>179626.05899999995</c:v>
                </c:pt>
                <c:pt idx="3">
                  <c:v>180068.85799999995</c:v>
                </c:pt>
                <c:pt idx="4">
                  <c:v>172527.79274999994</c:v>
                </c:pt>
                <c:pt idx="5">
                  <c:v>145090.91499999998</c:v>
                </c:pt>
                <c:pt idx="6">
                  <c:v>145022.90724999993</c:v>
                </c:pt>
                <c:pt idx="7">
                  <c:v>176135.14225</c:v>
                </c:pt>
                <c:pt idx="8">
                  <c:v>180140.86025</c:v>
                </c:pt>
                <c:pt idx="9">
                  <c:v>182516.28849999994</c:v>
                </c:pt>
                <c:pt idx="10">
                  <c:v>176420.26024999993</c:v>
                </c:pt>
                <c:pt idx="11">
                  <c:v>168585.93125000011</c:v>
                </c:pt>
                <c:pt idx="12">
                  <c:v>144135.65075000003</c:v>
                </c:pt>
                <c:pt idx="13">
                  <c:v>143404.94375000006</c:v>
                </c:pt>
                <c:pt idx="14">
                  <c:v>170996.09599999996</c:v>
                </c:pt>
                <c:pt idx="15">
                  <c:v>172317.16575000004</c:v>
                </c:pt>
                <c:pt idx="16">
                  <c:v>172754.98050000009</c:v>
                </c:pt>
                <c:pt idx="17">
                  <c:v>174281.68950000001</c:v>
                </c:pt>
                <c:pt idx="18">
                  <c:v>172345.67550000004</c:v>
                </c:pt>
                <c:pt idx="19">
                  <c:v>144415.2795</c:v>
                </c:pt>
                <c:pt idx="20">
                  <c:v>144969.89575000003</c:v>
                </c:pt>
                <c:pt idx="21">
                  <c:v>177575.06450000004</c:v>
                </c:pt>
                <c:pt idx="22">
                  <c:v>181336.47249999997</c:v>
                </c:pt>
                <c:pt idx="23">
                  <c:v>183700.76425000004</c:v>
                </c:pt>
                <c:pt idx="24">
                  <c:v>185610.47300000003</c:v>
                </c:pt>
                <c:pt idx="25">
                  <c:v>181570.05575000012</c:v>
                </c:pt>
                <c:pt idx="26">
                  <c:v>151595.58775000006</c:v>
                </c:pt>
                <c:pt idx="27">
                  <c:v>145080.80100000001</c:v>
                </c:pt>
                <c:pt idx="28">
                  <c:v>181418.10150000002</c:v>
                </c:pt>
                <c:pt idx="29">
                  <c:v>181358.10149999996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5072"/>
        <c:axId val="169556608"/>
      </c:scatterChart>
      <c:valAx>
        <c:axId val="169555072"/>
        <c:scaling>
          <c:orientation val="minMax"/>
          <c:max val="45930"/>
          <c:min val="45901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556608"/>
        <c:crosses val="autoZero"/>
        <c:crossBetween val="midCat"/>
        <c:majorUnit val="1"/>
      </c:valAx>
      <c:valAx>
        <c:axId val="1695566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550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Měsíční maxima a minima zatížení</a:t>
            </a:r>
            <a:r>
              <a:rPr lang="cs-CZ" sz="1000">
                <a:solidFill>
                  <a:srgbClr val="233060"/>
                </a:solidFill>
              </a:rPr>
              <a:t> brutto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3.8762204774920835E-4"/>
          <c:y val="7.166607823195569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7857895652082267"/>
          <c:w val="0.94502581265147034"/>
          <c:h val="0.67937597816292428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spPr>
            <a:solidFill>
              <a:schemeClr val="accent5"/>
            </a:solidFill>
          </c:spPr>
          <c:invertIfNegative val="0"/>
          <c:val>
            <c:numRef>
              <c:f>'9.1'!$C$8:$N$8</c:f>
              <c:numCache>
                <c:formatCode>#\ ##0.0</c:formatCode>
                <c:ptCount val="12"/>
                <c:pt idx="0">
                  <c:v>6044.3360000000002</c:v>
                </c:pt>
                <c:pt idx="1">
                  <c:v>6983.2669999999898</c:v>
                </c:pt>
                <c:pt idx="2">
                  <c:v>5666.4899999999898</c:v>
                </c:pt>
                <c:pt idx="3">
                  <c:v>4734.0439999999999</c:v>
                </c:pt>
                <c:pt idx="4">
                  <c:v>4787.9059999999999</c:v>
                </c:pt>
                <c:pt idx="5">
                  <c:v>4574.3369999999904</c:v>
                </c:pt>
                <c:pt idx="6">
                  <c:v>4519.4290000000001</c:v>
                </c:pt>
                <c:pt idx="7">
                  <c:v>4466.857</c:v>
                </c:pt>
                <c:pt idx="8">
                  <c:v>4687.8789999999899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spPr>
            <a:solidFill>
              <a:schemeClr val="accent1"/>
            </a:solidFill>
          </c:spPr>
          <c:invertIfNegative val="0"/>
          <c:val>
            <c:numRef>
              <c:f>'9.1'!$C$5:$N$5</c:f>
              <c:numCache>
                <c:formatCode>#\ ##0.0</c:formatCode>
                <c:ptCount val="12"/>
                <c:pt idx="0">
                  <c:v>11289.829</c:v>
                </c:pt>
                <c:pt idx="1">
                  <c:v>11720.22</c:v>
                </c:pt>
                <c:pt idx="2">
                  <c:v>10471.4389999999</c:v>
                </c:pt>
                <c:pt idx="3">
                  <c:v>9793.3539999999994</c:v>
                </c:pt>
                <c:pt idx="4">
                  <c:v>9026.7800000000007</c:v>
                </c:pt>
                <c:pt idx="5">
                  <c:v>9167.3490000000002</c:v>
                </c:pt>
                <c:pt idx="6">
                  <c:v>8991.5849999999991</c:v>
                </c:pt>
                <c:pt idx="7">
                  <c:v>9085.0010000000002</c:v>
                </c:pt>
                <c:pt idx="8">
                  <c:v>9227.7179999999898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590784"/>
        <c:axId val="169592320"/>
      </c:barChart>
      <c:catAx>
        <c:axId val="16959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592320"/>
        <c:crosses val="autoZero"/>
        <c:auto val="1"/>
        <c:lblAlgn val="ctr"/>
        <c:lblOffset val="100"/>
        <c:noMultiLvlLbl val="0"/>
      </c:catAx>
      <c:valAx>
        <c:axId val="169592320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9078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kategorií FVE na instalovaném výkonu</a:t>
            </a:r>
          </a:p>
        </c:rich>
      </c:tx>
      <c:layout>
        <c:manualLayout>
          <c:xMode val="edge"/>
          <c:yMode val="edge"/>
          <c:x val="3.4218462053945313E-3"/>
          <c:y val="5.0793667722757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3.3598556086002346E-3"/>
                  <c:y val="-1.84372913509332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1"/>
              <c:layout>
                <c:manualLayout>
                  <c:x val="3.4995625546806008E-3"/>
                  <c:y val="-2.5236601418018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1F-4490-A0E9-B832BA6E3346}"/>
                </c:ext>
              </c:extLst>
            </c:dLbl>
            <c:dLbl>
              <c:idx val="2"/>
              <c:layout>
                <c:manualLayout>
                  <c:x val="1.5021941154993357E-2"/>
                  <c:y val="1.57486990896275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#\ ##0.0</c:formatCode>
                <c:ptCount val="6"/>
                <c:pt idx="0">
                  <c:v>1480.6282000001295</c:v>
                </c:pt>
                <c:pt idx="1">
                  <c:v>404.60947399998656</c:v>
                </c:pt>
                <c:pt idx="2">
                  <c:v>248.85030399999977</c:v>
                </c:pt>
                <c:pt idx="3">
                  <c:v>754.70379000000037</c:v>
                </c:pt>
                <c:pt idx="4">
                  <c:v>1081.4942299999993</c:v>
                </c:pt>
                <c:pt idx="5">
                  <c:v>402.07671999999991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68563245608101"/>
          <c:w val="0.71371310811430433"/>
          <c:h val="0.71162212750603249"/>
        </c:manualLayout>
      </c:layout>
      <c:areaChart>
        <c:grouping val="stacked"/>
        <c:varyColors val="0"/>
        <c:ser>
          <c:idx val="0"/>
          <c:order val="0"/>
          <c:tx>
            <c:strRef>
              <c:f>'9.3'!$B$52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'9.3'!$B$54:$B$149</c:f>
              <c:numCache>
                <c:formatCode>#,##0</c:formatCode>
                <c:ptCount val="96"/>
                <c:pt idx="0">
                  <c:v>3037.5140000000001</c:v>
                </c:pt>
                <c:pt idx="1">
                  <c:v>3039.384</c:v>
                </c:pt>
                <c:pt idx="2">
                  <c:v>3039.26</c:v>
                </c:pt>
                <c:pt idx="3">
                  <c:v>3040.201</c:v>
                </c:pt>
                <c:pt idx="4">
                  <c:v>3040.76</c:v>
                </c:pt>
                <c:pt idx="5">
                  <c:v>3045.0039999999999</c:v>
                </c:pt>
                <c:pt idx="6">
                  <c:v>3047.951</c:v>
                </c:pt>
                <c:pt idx="7">
                  <c:v>3049.1410000000001</c:v>
                </c:pt>
                <c:pt idx="8">
                  <c:v>3050.5329999999999</c:v>
                </c:pt>
                <c:pt idx="9">
                  <c:v>3050.6210000000001</c:v>
                </c:pt>
                <c:pt idx="10">
                  <c:v>3051.4540000000002</c:v>
                </c:pt>
                <c:pt idx="11">
                  <c:v>3056.2220000000002</c:v>
                </c:pt>
                <c:pt idx="12">
                  <c:v>3060.6329999999998</c:v>
                </c:pt>
                <c:pt idx="13">
                  <c:v>3061.4679999999998</c:v>
                </c:pt>
                <c:pt idx="14">
                  <c:v>3062.01</c:v>
                </c:pt>
                <c:pt idx="15">
                  <c:v>3061.6930000000002</c:v>
                </c:pt>
                <c:pt idx="16">
                  <c:v>3060.7020000000002</c:v>
                </c:pt>
                <c:pt idx="17">
                  <c:v>3062.777</c:v>
                </c:pt>
                <c:pt idx="18">
                  <c:v>3064.502</c:v>
                </c:pt>
                <c:pt idx="19">
                  <c:v>3065.9839999999999</c:v>
                </c:pt>
                <c:pt idx="20">
                  <c:v>3065.127</c:v>
                </c:pt>
                <c:pt idx="21">
                  <c:v>3064.9160000000002</c:v>
                </c:pt>
                <c:pt idx="22">
                  <c:v>3065.154</c:v>
                </c:pt>
                <c:pt idx="23">
                  <c:v>3067.71</c:v>
                </c:pt>
                <c:pt idx="24">
                  <c:v>3071.3789999999999</c:v>
                </c:pt>
                <c:pt idx="25">
                  <c:v>3071.8150000000001</c:v>
                </c:pt>
                <c:pt idx="26">
                  <c:v>3071.3629999999998</c:v>
                </c:pt>
                <c:pt idx="27">
                  <c:v>3071.654</c:v>
                </c:pt>
                <c:pt idx="28">
                  <c:v>3071.962</c:v>
                </c:pt>
                <c:pt idx="29">
                  <c:v>3071.91</c:v>
                </c:pt>
                <c:pt idx="30">
                  <c:v>3071.6120000000001</c:v>
                </c:pt>
                <c:pt idx="31">
                  <c:v>3068.5529999999999</c:v>
                </c:pt>
                <c:pt idx="32">
                  <c:v>3066.6280000000002</c:v>
                </c:pt>
                <c:pt idx="33">
                  <c:v>3064.5070000000001</c:v>
                </c:pt>
                <c:pt idx="34">
                  <c:v>3060.2370000000001</c:v>
                </c:pt>
                <c:pt idx="35">
                  <c:v>3059.248</c:v>
                </c:pt>
                <c:pt idx="36">
                  <c:v>3057.8829999999998</c:v>
                </c:pt>
                <c:pt idx="37">
                  <c:v>3054.7919999999999</c:v>
                </c:pt>
                <c:pt idx="38">
                  <c:v>3052.2759999999998</c:v>
                </c:pt>
                <c:pt idx="39">
                  <c:v>3048.6570000000002</c:v>
                </c:pt>
                <c:pt idx="40">
                  <c:v>3045.2730000000001</c:v>
                </c:pt>
                <c:pt idx="41">
                  <c:v>3045.0050000000001</c:v>
                </c:pt>
                <c:pt idx="42">
                  <c:v>3041.21</c:v>
                </c:pt>
                <c:pt idx="43">
                  <c:v>3038.7919999999999</c:v>
                </c:pt>
                <c:pt idx="44">
                  <c:v>3036.165</c:v>
                </c:pt>
                <c:pt idx="45">
                  <c:v>3032.067</c:v>
                </c:pt>
                <c:pt idx="46">
                  <c:v>3028.2719999999999</c:v>
                </c:pt>
                <c:pt idx="47">
                  <c:v>3025.7719999999999</c:v>
                </c:pt>
                <c:pt idx="48">
                  <c:v>3023.1210000000001</c:v>
                </c:pt>
                <c:pt idx="49">
                  <c:v>3020.3690000000001</c:v>
                </c:pt>
                <c:pt idx="50">
                  <c:v>3017.8029999999999</c:v>
                </c:pt>
                <c:pt idx="51">
                  <c:v>3015.1590000000001</c:v>
                </c:pt>
                <c:pt idx="52">
                  <c:v>3010.8339999999998</c:v>
                </c:pt>
                <c:pt idx="53">
                  <c:v>3007.9659999999999</c:v>
                </c:pt>
                <c:pt idx="54">
                  <c:v>3005.212</c:v>
                </c:pt>
                <c:pt idx="55">
                  <c:v>3001.7179999999998</c:v>
                </c:pt>
                <c:pt idx="56">
                  <c:v>2999.55</c:v>
                </c:pt>
                <c:pt idx="57">
                  <c:v>2997.828</c:v>
                </c:pt>
                <c:pt idx="58">
                  <c:v>2997.4940000000001</c:v>
                </c:pt>
                <c:pt idx="59">
                  <c:v>2997.1610000000001</c:v>
                </c:pt>
                <c:pt idx="60">
                  <c:v>2996.011</c:v>
                </c:pt>
                <c:pt idx="61">
                  <c:v>2995.7559999999999</c:v>
                </c:pt>
                <c:pt idx="62">
                  <c:v>2997.7289999999998</c:v>
                </c:pt>
                <c:pt idx="63">
                  <c:v>3003.13</c:v>
                </c:pt>
                <c:pt idx="64">
                  <c:v>3008.9879999999998</c:v>
                </c:pt>
                <c:pt idx="65">
                  <c:v>3013.4789999999998</c:v>
                </c:pt>
                <c:pt idx="66">
                  <c:v>3016.9670000000001</c:v>
                </c:pt>
                <c:pt idx="67">
                  <c:v>3020.5790000000002</c:v>
                </c:pt>
                <c:pt idx="68">
                  <c:v>3024.5169999999998</c:v>
                </c:pt>
                <c:pt idx="69">
                  <c:v>3027.7370000000001</c:v>
                </c:pt>
                <c:pt idx="70">
                  <c:v>3030.5230000000001</c:v>
                </c:pt>
                <c:pt idx="71">
                  <c:v>3033.52</c:v>
                </c:pt>
                <c:pt idx="72">
                  <c:v>3033.5459999999998</c:v>
                </c:pt>
                <c:pt idx="73">
                  <c:v>3030.9389999999999</c:v>
                </c:pt>
                <c:pt idx="74">
                  <c:v>3029.0129999999999</c:v>
                </c:pt>
                <c:pt idx="75">
                  <c:v>3026.9789999999998</c:v>
                </c:pt>
                <c:pt idx="76">
                  <c:v>3025.5940000000001</c:v>
                </c:pt>
                <c:pt idx="77">
                  <c:v>3023.9360000000001</c:v>
                </c:pt>
                <c:pt idx="78">
                  <c:v>3021.0949999999998</c:v>
                </c:pt>
                <c:pt idx="79">
                  <c:v>3020.357</c:v>
                </c:pt>
                <c:pt idx="80">
                  <c:v>3020.75</c:v>
                </c:pt>
                <c:pt idx="81">
                  <c:v>3021.7930000000001</c:v>
                </c:pt>
                <c:pt idx="82">
                  <c:v>3026.9630000000002</c:v>
                </c:pt>
                <c:pt idx="83">
                  <c:v>3033.002</c:v>
                </c:pt>
                <c:pt idx="84">
                  <c:v>3036.6179999999999</c:v>
                </c:pt>
                <c:pt idx="85">
                  <c:v>3038.3380000000002</c:v>
                </c:pt>
                <c:pt idx="86">
                  <c:v>3038.2489999999998</c:v>
                </c:pt>
                <c:pt idx="87">
                  <c:v>3039.3719999999998</c:v>
                </c:pt>
                <c:pt idx="88">
                  <c:v>3041.569</c:v>
                </c:pt>
                <c:pt idx="89">
                  <c:v>3045.451</c:v>
                </c:pt>
                <c:pt idx="90">
                  <c:v>3047.7570000000001</c:v>
                </c:pt>
                <c:pt idx="91">
                  <c:v>3048.1410000000001</c:v>
                </c:pt>
                <c:pt idx="92">
                  <c:v>3046.0819999999999</c:v>
                </c:pt>
                <c:pt idx="93">
                  <c:v>3045.1790000000001</c:v>
                </c:pt>
                <c:pt idx="94">
                  <c:v>3045.6060000000002</c:v>
                </c:pt>
                <c:pt idx="95">
                  <c:v>3047.422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B-4482-8B16-8421C9325C28}"/>
            </c:ext>
          </c:extLst>
        </c:ser>
        <c:ser>
          <c:idx val="1"/>
          <c:order val="1"/>
          <c:tx>
            <c:strRef>
              <c:f>'9.3'!$C$52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'9.3'!$C$54:$C$149</c:f>
              <c:numCache>
                <c:formatCode>#,##0</c:formatCode>
                <c:ptCount val="96"/>
                <c:pt idx="0">
                  <c:v>3055.6030000000001</c:v>
                </c:pt>
                <c:pt idx="1">
                  <c:v>2975.9989999999998</c:v>
                </c:pt>
                <c:pt idx="2">
                  <c:v>2936.42</c:v>
                </c:pt>
                <c:pt idx="3">
                  <c:v>2944.44</c:v>
                </c:pt>
                <c:pt idx="4">
                  <c:v>2842.5169999999998</c:v>
                </c:pt>
                <c:pt idx="5">
                  <c:v>2841.3710000000001</c:v>
                </c:pt>
                <c:pt idx="6">
                  <c:v>2836.5940000000001</c:v>
                </c:pt>
                <c:pt idx="7">
                  <c:v>2814.12</c:v>
                </c:pt>
                <c:pt idx="8">
                  <c:v>2810.3960000000002</c:v>
                </c:pt>
                <c:pt idx="9">
                  <c:v>2800.846</c:v>
                </c:pt>
                <c:pt idx="10">
                  <c:v>2799.6779999999999</c:v>
                </c:pt>
                <c:pt idx="11">
                  <c:v>2765.3319999999999</c:v>
                </c:pt>
                <c:pt idx="12">
                  <c:v>2660.1790000000001</c:v>
                </c:pt>
                <c:pt idx="13">
                  <c:v>2664.29</c:v>
                </c:pt>
                <c:pt idx="14">
                  <c:v>2661.3589999999999</c:v>
                </c:pt>
                <c:pt idx="15">
                  <c:v>2634.8890000000001</c:v>
                </c:pt>
                <c:pt idx="16">
                  <c:v>2559.4949999999999</c:v>
                </c:pt>
                <c:pt idx="17">
                  <c:v>2595.3829999999998</c:v>
                </c:pt>
                <c:pt idx="18">
                  <c:v>2616.7339999999999</c:v>
                </c:pt>
                <c:pt idx="19">
                  <c:v>2634.6950000000002</c:v>
                </c:pt>
                <c:pt idx="20">
                  <c:v>2573.6480000000001</c:v>
                </c:pt>
                <c:pt idx="21">
                  <c:v>2578.4499999999998</c:v>
                </c:pt>
                <c:pt idx="22">
                  <c:v>2574.627</c:v>
                </c:pt>
                <c:pt idx="23">
                  <c:v>2569.54</c:v>
                </c:pt>
                <c:pt idx="24">
                  <c:v>2596.634</c:v>
                </c:pt>
                <c:pt idx="25">
                  <c:v>2621.5619999999999</c:v>
                </c:pt>
                <c:pt idx="26">
                  <c:v>2657.5050000000001</c:v>
                </c:pt>
                <c:pt idx="27">
                  <c:v>2658.21</c:v>
                </c:pt>
                <c:pt idx="28">
                  <c:v>2663.107</c:v>
                </c:pt>
                <c:pt idx="29">
                  <c:v>2655.7869999999998</c:v>
                </c:pt>
                <c:pt idx="30">
                  <c:v>2626.3229999999999</c:v>
                </c:pt>
                <c:pt idx="31">
                  <c:v>2623.2260000000001</c:v>
                </c:pt>
                <c:pt idx="32">
                  <c:v>2626.3049999999998</c:v>
                </c:pt>
                <c:pt idx="33">
                  <c:v>2613.7420000000002</c:v>
                </c:pt>
                <c:pt idx="34">
                  <c:v>2601.4859999999999</c:v>
                </c:pt>
                <c:pt idx="35">
                  <c:v>2625.3449999999998</c:v>
                </c:pt>
                <c:pt idx="36">
                  <c:v>2480.6660000000002</c:v>
                </c:pt>
                <c:pt idx="37">
                  <c:v>2493.5619999999999</c:v>
                </c:pt>
                <c:pt idx="38">
                  <c:v>2449.654</c:v>
                </c:pt>
                <c:pt idx="39">
                  <c:v>2404.7089999999998</c:v>
                </c:pt>
                <c:pt idx="40">
                  <c:v>2262.3270000000002</c:v>
                </c:pt>
                <c:pt idx="41">
                  <c:v>2125.5479999999998</c:v>
                </c:pt>
                <c:pt idx="42">
                  <c:v>2103.2759999999998</c:v>
                </c:pt>
                <c:pt idx="43">
                  <c:v>2048.0500000000002</c:v>
                </c:pt>
                <c:pt idx="44">
                  <c:v>2037.3689999999999</c:v>
                </c:pt>
                <c:pt idx="45">
                  <c:v>1993.3340000000001</c:v>
                </c:pt>
                <c:pt idx="46">
                  <c:v>1955.127</c:v>
                </c:pt>
                <c:pt idx="47">
                  <c:v>1904.74</c:v>
                </c:pt>
                <c:pt idx="48">
                  <c:v>1921.65</c:v>
                </c:pt>
                <c:pt idx="49">
                  <c:v>1942.251</c:v>
                </c:pt>
                <c:pt idx="50">
                  <c:v>2010.1579999999999</c:v>
                </c:pt>
                <c:pt idx="51">
                  <c:v>2046.134</c:v>
                </c:pt>
                <c:pt idx="52">
                  <c:v>1924.2429999999999</c:v>
                </c:pt>
                <c:pt idx="53">
                  <c:v>1905.452</c:v>
                </c:pt>
                <c:pt idx="54">
                  <c:v>1871.8530000000001</c:v>
                </c:pt>
                <c:pt idx="55">
                  <c:v>1901.4849999999999</c:v>
                </c:pt>
                <c:pt idx="56">
                  <c:v>2023.798</c:v>
                </c:pt>
                <c:pt idx="57">
                  <c:v>1899.76</c:v>
                </c:pt>
                <c:pt idx="58">
                  <c:v>1971.598</c:v>
                </c:pt>
                <c:pt idx="59">
                  <c:v>1998.4849999999999</c:v>
                </c:pt>
                <c:pt idx="60">
                  <c:v>2081.1010000000001</c:v>
                </c:pt>
                <c:pt idx="61">
                  <c:v>2107.9470000000001</c:v>
                </c:pt>
                <c:pt idx="62">
                  <c:v>2133.3000000000002</c:v>
                </c:pt>
                <c:pt idx="63">
                  <c:v>2175.5630000000001</c:v>
                </c:pt>
                <c:pt idx="64">
                  <c:v>2280.8409999999999</c:v>
                </c:pt>
                <c:pt idx="65">
                  <c:v>2349.6039999999998</c:v>
                </c:pt>
                <c:pt idx="66">
                  <c:v>2415.2939999999999</c:v>
                </c:pt>
                <c:pt idx="67">
                  <c:v>2340.1</c:v>
                </c:pt>
                <c:pt idx="68">
                  <c:v>2603.634</c:v>
                </c:pt>
                <c:pt idx="69">
                  <c:v>2664.2049999999999</c:v>
                </c:pt>
                <c:pt idx="70">
                  <c:v>2639.165</c:v>
                </c:pt>
                <c:pt idx="71">
                  <c:v>2625.627</c:v>
                </c:pt>
                <c:pt idx="72">
                  <c:v>2702.3090000000002</c:v>
                </c:pt>
                <c:pt idx="73">
                  <c:v>2715.7579999999998</c:v>
                </c:pt>
                <c:pt idx="74">
                  <c:v>2840.3209999999999</c:v>
                </c:pt>
                <c:pt idx="75">
                  <c:v>2876.7620000000002</c:v>
                </c:pt>
                <c:pt idx="76">
                  <c:v>2912.2269999999999</c:v>
                </c:pt>
                <c:pt idx="77">
                  <c:v>2909.7</c:v>
                </c:pt>
                <c:pt idx="78">
                  <c:v>2927.2420000000002</c:v>
                </c:pt>
                <c:pt idx="79">
                  <c:v>2940.6550000000002</c:v>
                </c:pt>
                <c:pt idx="80">
                  <c:v>2984.1680000000001</c:v>
                </c:pt>
                <c:pt idx="81">
                  <c:v>3036.1729999999998</c:v>
                </c:pt>
                <c:pt idx="82">
                  <c:v>3036.9229999999998</c:v>
                </c:pt>
                <c:pt idx="83">
                  <c:v>3023.1089999999999</c:v>
                </c:pt>
                <c:pt idx="84">
                  <c:v>3020.66</c:v>
                </c:pt>
                <c:pt idx="85">
                  <c:v>3016.1880000000001</c:v>
                </c:pt>
                <c:pt idx="86">
                  <c:v>3014.1640000000002</c:v>
                </c:pt>
                <c:pt idx="87">
                  <c:v>3011.9259999999999</c:v>
                </c:pt>
                <c:pt idx="88">
                  <c:v>3016.8629999999998</c:v>
                </c:pt>
                <c:pt idx="89">
                  <c:v>3021.8020000000001</c:v>
                </c:pt>
                <c:pt idx="90">
                  <c:v>3023.9720000000002</c:v>
                </c:pt>
                <c:pt idx="91">
                  <c:v>3015.8629999999998</c:v>
                </c:pt>
                <c:pt idx="92">
                  <c:v>3013.451</c:v>
                </c:pt>
                <c:pt idx="93">
                  <c:v>3020.7080000000001</c:v>
                </c:pt>
                <c:pt idx="94">
                  <c:v>3019.5360000000001</c:v>
                </c:pt>
                <c:pt idx="95">
                  <c:v>3011.7420000000002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B-4482-8B16-8421C9325C28}"/>
            </c:ext>
          </c:extLst>
        </c:ser>
        <c:ser>
          <c:idx val="2"/>
          <c:order val="2"/>
          <c:tx>
            <c:strRef>
              <c:f>'9.3'!$D$52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'9.3'!$D$54:$D$149</c:f>
              <c:numCache>
                <c:formatCode>#,##0</c:formatCode>
                <c:ptCount val="96"/>
                <c:pt idx="0">
                  <c:v>-0.85899999999999999</c:v>
                </c:pt>
                <c:pt idx="1">
                  <c:v>-0.878</c:v>
                </c:pt>
                <c:pt idx="2">
                  <c:v>-0.878</c:v>
                </c:pt>
                <c:pt idx="3">
                  <c:v>-0.94499999999999995</c:v>
                </c:pt>
                <c:pt idx="4">
                  <c:v>-0.93700000000000006</c:v>
                </c:pt>
                <c:pt idx="5">
                  <c:v>-0.90800000000000003</c:v>
                </c:pt>
                <c:pt idx="6">
                  <c:v>-0.91500000000000004</c:v>
                </c:pt>
                <c:pt idx="7">
                  <c:v>-0.92500000000000004</c:v>
                </c:pt>
                <c:pt idx="8">
                  <c:v>-0.94</c:v>
                </c:pt>
                <c:pt idx="9">
                  <c:v>-0.97699999999999998</c:v>
                </c:pt>
                <c:pt idx="10">
                  <c:v>-0.85699999999999998</c:v>
                </c:pt>
                <c:pt idx="11">
                  <c:v>-0.91900000000000004</c:v>
                </c:pt>
                <c:pt idx="12">
                  <c:v>-0.876</c:v>
                </c:pt>
                <c:pt idx="13">
                  <c:v>-0.94499999999999995</c:v>
                </c:pt>
                <c:pt idx="14">
                  <c:v>-0.82599999999999996</c:v>
                </c:pt>
                <c:pt idx="15">
                  <c:v>-0.90600000000000003</c:v>
                </c:pt>
                <c:pt idx="16">
                  <c:v>-0.93</c:v>
                </c:pt>
                <c:pt idx="17">
                  <c:v>-0.877</c:v>
                </c:pt>
                <c:pt idx="18">
                  <c:v>-0.88</c:v>
                </c:pt>
                <c:pt idx="19">
                  <c:v>-0.85499999999999998</c:v>
                </c:pt>
                <c:pt idx="20">
                  <c:v>-0.92700000000000005</c:v>
                </c:pt>
                <c:pt idx="21">
                  <c:v>-0.89500000000000002</c:v>
                </c:pt>
                <c:pt idx="22">
                  <c:v>-0.81100000000000005</c:v>
                </c:pt>
                <c:pt idx="23">
                  <c:v>-0.79200000000000004</c:v>
                </c:pt>
                <c:pt idx="24">
                  <c:v>-0.999</c:v>
                </c:pt>
                <c:pt idx="25">
                  <c:v>-0.96599999999999997</c:v>
                </c:pt>
                <c:pt idx="26">
                  <c:v>-0.91300000000000003</c:v>
                </c:pt>
                <c:pt idx="27">
                  <c:v>-0.95899999999999996</c:v>
                </c:pt>
                <c:pt idx="28">
                  <c:v>-0.92600000000000005</c:v>
                </c:pt>
                <c:pt idx="29">
                  <c:v>-0.85099999999999998</c:v>
                </c:pt>
                <c:pt idx="30">
                  <c:v>-0.92300000000000004</c:v>
                </c:pt>
                <c:pt idx="31">
                  <c:v>-0.84499999999999997</c:v>
                </c:pt>
                <c:pt idx="32">
                  <c:v>-0.90500000000000003</c:v>
                </c:pt>
                <c:pt idx="33">
                  <c:v>-0.83899999999999997</c:v>
                </c:pt>
                <c:pt idx="34">
                  <c:v>-0.98899999999999999</c:v>
                </c:pt>
                <c:pt idx="35">
                  <c:v>-0.88</c:v>
                </c:pt>
                <c:pt idx="36">
                  <c:v>-0.97199999999999998</c:v>
                </c:pt>
                <c:pt idx="37">
                  <c:v>-0.93400000000000005</c:v>
                </c:pt>
                <c:pt idx="38">
                  <c:v>-0.95499999999999996</c:v>
                </c:pt>
                <c:pt idx="39">
                  <c:v>-0.876</c:v>
                </c:pt>
                <c:pt idx="40">
                  <c:v>-0.94099999999999995</c:v>
                </c:pt>
                <c:pt idx="41">
                  <c:v>-0.78200000000000003</c:v>
                </c:pt>
                <c:pt idx="42">
                  <c:v>-0.90200000000000002</c:v>
                </c:pt>
                <c:pt idx="43">
                  <c:v>-0.96699999999999997</c:v>
                </c:pt>
                <c:pt idx="44">
                  <c:v>-0.84699999999999998</c:v>
                </c:pt>
                <c:pt idx="45">
                  <c:v>-0.79600000000000004</c:v>
                </c:pt>
                <c:pt idx="46">
                  <c:v>-0.86699999999999999</c:v>
                </c:pt>
                <c:pt idx="47">
                  <c:v>-0.93899999999999995</c:v>
                </c:pt>
                <c:pt idx="48">
                  <c:v>-0.95499999999999996</c:v>
                </c:pt>
                <c:pt idx="49">
                  <c:v>-0.92100000000000004</c:v>
                </c:pt>
                <c:pt idx="50">
                  <c:v>-0.80300000000000005</c:v>
                </c:pt>
                <c:pt idx="51">
                  <c:v>-0.93</c:v>
                </c:pt>
                <c:pt idx="52">
                  <c:v>-0.92</c:v>
                </c:pt>
                <c:pt idx="53">
                  <c:v>0.39900000000000002</c:v>
                </c:pt>
                <c:pt idx="54">
                  <c:v>1.157</c:v>
                </c:pt>
                <c:pt idx="55">
                  <c:v>-0.80900000000000005</c:v>
                </c:pt>
                <c:pt idx="56">
                  <c:v>-0.88300000000000001</c:v>
                </c:pt>
                <c:pt idx="57">
                  <c:v>0.32700000000000001</c:v>
                </c:pt>
                <c:pt idx="58">
                  <c:v>1.4139999999999999</c:v>
                </c:pt>
                <c:pt idx="59">
                  <c:v>-0.95599999999999996</c:v>
                </c:pt>
                <c:pt idx="60">
                  <c:v>-0.89200000000000002</c:v>
                </c:pt>
                <c:pt idx="61">
                  <c:v>-0.88900000000000001</c:v>
                </c:pt>
                <c:pt idx="62">
                  <c:v>-0.94199999999999995</c:v>
                </c:pt>
                <c:pt idx="63">
                  <c:v>-0.91</c:v>
                </c:pt>
                <c:pt idx="64">
                  <c:v>-1.0069999999999999</c:v>
                </c:pt>
                <c:pt idx="65">
                  <c:v>-0.89200000000000002</c:v>
                </c:pt>
                <c:pt idx="66">
                  <c:v>-0.93700000000000006</c:v>
                </c:pt>
                <c:pt idx="67">
                  <c:v>-1.984</c:v>
                </c:pt>
                <c:pt idx="68">
                  <c:v>34.654000000000003</c:v>
                </c:pt>
                <c:pt idx="69">
                  <c:v>120.40900000000001</c:v>
                </c:pt>
                <c:pt idx="70">
                  <c:v>318.084</c:v>
                </c:pt>
                <c:pt idx="71">
                  <c:v>440.79500000000002</c:v>
                </c:pt>
                <c:pt idx="72">
                  <c:v>643.71500000000003</c:v>
                </c:pt>
                <c:pt idx="73">
                  <c:v>754.88099999999997</c:v>
                </c:pt>
                <c:pt idx="74">
                  <c:v>781.55</c:v>
                </c:pt>
                <c:pt idx="75">
                  <c:v>808.50900000000001</c:v>
                </c:pt>
                <c:pt idx="76">
                  <c:v>815.91200000000003</c:v>
                </c:pt>
                <c:pt idx="77">
                  <c:v>817.50199999999995</c:v>
                </c:pt>
                <c:pt idx="78">
                  <c:v>816.09299999999996</c:v>
                </c:pt>
                <c:pt idx="79">
                  <c:v>817.55600000000004</c:v>
                </c:pt>
                <c:pt idx="80">
                  <c:v>817.65800000000002</c:v>
                </c:pt>
                <c:pt idx="81">
                  <c:v>817.59900000000005</c:v>
                </c:pt>
                <c:pt idx="82">
                  <c:v>817.49199999999996</c:v>
                </c:pt>
                <c:pt idx="83">
                  <c:v>817.47199999999998</c:v>
                </c:pt>
                <c:pt idx="84">
                  <c:v>820.755</c:v>
                </c:pt>
                <c:pt idx="85">
                  <c:v>821.74</c:v>
                </c:pt>
                <c:pt idx="86">
                  <c:v>821.67600000000004</c:v>
                </c:pt>
                <c:pt idx="87">
                  <c:v>822.00800000000004</c:v>
                </c:pt>
                <c:pt idx="88">
                  <c:v>829.08799999999997</c:v>
                </c:pt>
                <c:pt idx="89">
                  <c:v>830.08299999999997</c:v>
                </c:pt>
                <c:pt idx="90">
                  <c:v>830.07299999999998</c:v>
                </c:pt>
                <c:pt idx="91">
                  <c:v>830.01300000000003</c:v>
                </c:pt>
                <c:pt idx="92">
                  <c:v>835.577</c:v>
                </c:pt>
                <c:pt idx="93">
                  <c:v>836.45600000000002</c:v>
                </c:pt>
                <c:pt idx="94">
                  <c:v>835.63499999999999</c:v>
                </c:pt>
                <c:pt idx="95">
                  <c:v>836.47900000000004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5B-4482-8B16-8421C9325C28}"/>
            </c:ext>
          </c:extLst>
        </c:ser>
        <c:ser>
          <c:idx val="3"/>
          <c:order val="3"/>
          <c:tx>
            <c:strRef>
              <c:f>'9.3'!$E$52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'9.3'!$E$54:$E$149</c:f>
              <c:numCache>
                <c:formatCode>#,##0</c:formatCode>
                <c:ptCount val="96"/>
                <c:pt idx="0">
                  <c:v>385.34899999999999</c:v>
                </c:pt>
                <c:pt idx="1">
                  <c:v>375.07299999999998</c:v>
                </c:pt>
                <c:pt idx="2">
                  <c:v>375.99700000000001</c:v>
                </c:pt>
                <c:pt idx="3">
                  <c:v>375.387</c:v>
                </c:pt>
                <c:pt idx="4">
                  <c:v>365.54899999999998</c:v>
                </c:pt>
                <c:pt idx="5">
                  <c:v>361.60199999999998</c:v>
                </c:pt>
                <c:pt idx="6">
                  <c:v>361.71600000000001</c:v>
                </c:pt>
                <c:pt idx="7">
                  <c:v>362.161</c:v>
                </c:pt>
                <c:pt idx="8">
                  <c:v>362.95499999999998</c:v>
                </c:pt>
                <c:pt idx="9">
                  <c:v>361.38</c:v>
                </c:pt>
                <c:pt idx="10">
                  <c:v>366.98500000000001</c:v>
                </c:pt>
                <c:pt idx="11">
                  <c:v>365.09300000000002</c:v>
                </c:pt>
                <c:pt idx="12">
                  <c:v>389.32299999999998</c:v>
                </c:pt>
                <c:pt idx="13">
                  <c:v>404.14400000000001</c:v>
                </c:pt>
                <c:pt idx="14">
                  <c:v>406.16399999999999</c:v>
                </c:pt>
                <c:pt idx="15">
                  <c:v>382.154</c:v>
                </c:pt>
                <c:pt idx="16">
                  <c:v>368.73599999999999</c:v>
                </c:pt>
                <c:pt idx="17">
                  <c:v>369.41399999999999</c:v>
                </c:pt>
                <c:pt idx="18">
                  <c:v>371.02699999999999</c:v>
                </c:pt>
                <c:pt idx="19">
                  <c:v>419.43299999999999</c:v>
                </c:pt>
                <c:pt idx="20">
                  <c:v>375.34699999999998</c:v>
                </c:pt>
                <c:pt idx="21">
                  <c:v>375.64400000000001</c:v>
                </c:pt>
                <c:pt idx="22">
                  <c:v>374.85300000000001</c:v>
                </c:pt>
                <c:pt idx="23">
                  <c:v>382.803</c:v>
                </c:pt>
                <c:pt idx="24">
                  <c:v>450.44600000000003</c:v>
                </c:pt>
                <c:pt idx="25">
                  <c:v>467.55700000000002</c:v>
                </c:pt>
                <c:pt idx="26">
                  <c:v>464.18900000000002</c:v>
                </c:pt>
                <c:pt idx="27">
                  <c:v>462.30099999999999</c:v>
                </c:pt>
                <c:pt idx="28">
                  <c:v>454.87299999999999</c:v>
                </c:pt>
                <c:pt idx="29">
                  <c:v>458.83800000000002</c:v>
                </c:pt>
                <c:pt idx="30">
                  <c:v>454.25599999999997</c:v>
                </c:pt>
                <c:pt idx="31">
                  <c:v>445.68</c:v>
                </c:pt>
                <c:pt idx="32">
                  <c:v>443.15600000000001</c:v>
                </c:pt>
                <c:pt idx="33">
                  <c:v>445.62799999999999</c:v>
                </c:pt>
                <c:pt idx="34">
                  <c:v>440.70299999999997</c:v>
                </c:pt>
                <c:pt idx="35">
                  <c:v>437.36099999999999</c:v>
                </c:pt>
                <c:pt idx="36">
                  <c:v>401.87200000000001</c:v>
                </c:pt>
                <c:pt idx="37">
                  <c:v>397.83199999999999</c:v>
                </c:pt>
                <c:pt idx="38">
                  <c:v>397.91800000000001</c:v>
                </c:pt>
                <c:pt idx="39">
                  <c:v>395.66800000000001</c:v>
                </c:pt>
                <c:pt idx="40">
                  <c:v>362.82600000000002</c:v>
                </c:pt>
                <c:pt idx="41">
                  <c:v>359.87900000000002</c:v>
                </c:pt>
                <c:pt idx="42">
                  <c:v>358.22300000000001</c:v>
                </c:pt>
                <c:pt idx="43">
                  <c:v>357.31900000000002</c:v>
                </c:pt>
                <c:pt idx="44">
                  <c:v>357.274</c:v>
                </c:pt>
                <c:pt idx="45">
                  <c:v>355.20100000000002</c:v>
                </c:pt>
                <c:pt idx="46">
                  <c:v>355.79899999999998</c:v>
                </c:pt>
                <c:pt idx="47">
                  <c:v>357.84800000000001</c:v>
                </c:pt>
                <c:pt idx="48">
                  <c:v>359.89699999999999</c:v>
                </c:pt>
                <c:pt idx="49">
                  <c:v>363.81799999999998</c:v>
                </c:pt>
                <c:pt idx="50">
                  <c:v>361.76600000000002</c:v>
                </c:pt>
                <c:pt idx="51">
                  <c:v>360.19799999999998</c:v>
                </c:pt>
                <c:pt idx="52">
                  <c:v>357.37099999999998</c:v>
                </c:pt>
                <c:pt idx="53">
                  <c:v>358.95400000000001</c:v>
                </c:pt>
                <c:pt idx="54">
                  <c:v>357.93599999999998</c:v>
                </c:pt>
                <c:pt idx="55">
                  <c:v>360.48099999999999</c:v>
                </c:pt>
                <c:pt idx="56">
                  <c:v>356.88900000000001</c:v>
                </c:pt>
                <c:pt idx="57">
                  <c:v>357.69299999999998</c:v>
                </c:pt>
                <c:pt idx="58">
                  <c:v>354.59199999999998</c:v>
                </c:pt>
                <c:pt idx="59">
                  <c:v>350.94900000000001</c:v>
                </c:pt>
                <c:pt idx="60">
                  <c:v>354.66199999999998</c:v>
                </c:pt>
                <c:pt idx="61">
                  <c:v>353.49900000000002</c:v>
                </c:pt>
                <c:pt idx="62">
                  <c:v>348.637</c:v>
                </c:pt>
                <c:pt idx="63">
                  <c:v>343.38799999999998</c:v>
                </c:pt>
                <c:pt idx="64">
                  <c:v>348.73599999999999</c:v>
                </c:pt>
                <c:pt idx="65">
                  <c:v>350.62400000000002</c:v>
                </c:pt>
                <c:pt idx="66">
                  <c:v>347.13799999999998</c:v>
                </c:pt>
                <c:pt idx="67">
                  <c:v>356.94</c:v>
                </c:pt>
                <c:pt idx="68">
                  <c:v>398.37900000000002</c:v>
                </c:pt>
                <c:pt idx="69">
                  <c:v>392.94600000000003</c:v>
                </c:pt>
                <c:pt idx="70">
                  <c:v>428.18099999999998</c:v>
                </c:pt>
                <c:pt idx="71">
                  <c:v>488.34100000000001</c:v>
                </c:pt>
                <c:pt idx="72">
                  <c:v>561.65899999999999</c:v>
                </c:pt>
                <c:pt idx="73">
                  <c:v>626.97</c:v>
                </c:pt>
                <c:pt idx="74">
                  <c:v>662.34699999999998</c:v>
                </c:pt>
                <c:pt idx="75">
                  <c:v>772.46400000000006</c:v>
                </c:pt>
                <c:pt idx="76">
                  <c:v>875.68899999999996</c:v>
                </c:pt>
                <c:pt idx="77">
                  <c:v>886.98</c:v>
                </c:pt>
                <c:pt idx="78">
                  <c:v>882.74300000000005</c:v>
                </c:pt>
                <c:pt idx="79">
                  <c:v>884.02</c:v>
                </c:pt>
                <c:pt idx="80">
                  <c:v>892.99800000000005</c:v>
                </c:pt>
                <c:pt idx="81">
                  <c:v>896.33500000000004</c:v>
                </c:pt>
                <c:pt idx="82">
                  <c:v>899.35900000000004</c:v>
                </c:pt>
                <c:pt idx="83">
                  <c:v>894.63400000000001</c:v>
                </c:pt>
                <c:pt idx="84">
                  <c:v>885.76099999999997</c:v>
                </c:pt>
                <c:pt idx="85">
                  <c:v>887.88800000000003</c:v>
                </c:pt>
                <c:pt idx="86">
                  <c:v>884.02499999999998</c:v>
                </c:pt>
                <c:pt idx="87">
                  <c:v>877.03899999999999</c:v>
                </c:pt>
                <c:pt idx="88">
                  <c:v>819.76599999999996</c:v>
                </c:pt>
                <c:pt idx="89">
                  <c:v>809.86599999999999</c:v>
                </c:pt>
                <c:pt idx="90">
                  <c:v>810.80499999999995</c:v>
                </c:pt>
                <c:pt idx="91">
                  <c:v>808.78</c:v>
                </c:pt>
                <c:pt idx="92">
                  <c:v>520.654</c:v>
                </c:pt>
                <c:pt idx="93">
                  <c:v>372.92500000000001</c:v>
                </c:pt>
                <c:pt idx="94">
                  <c:v>374.29899999999998</c:v>
                </c:pt>
                <c:pt idx="95">
                  <c:v>373.26600000000002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5B-4482-8B16-8421C9325C28}"/>
            </c:ext>
          </c:extLst>
        </c:ser>
        <c:ser>
          <c:idx val="6"/>
          <c:order val="4"/>
          <c:tx>
            <c:strRef>
              <c:f>'9.3'!$I$52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'9.3'!$I$54:$I$149</c:f>
              <c:numCache>
                <c:formatCode>#,##0</c:formatCode>
                <c:ptCount val="96"/>
                <c:pt idx="0">
                  <c:v>95.015000000000001</c:v>
                </c:pt>
                <c:pt idx="1">
                  <c:v>95.519000000000005</c:v>
                </c:pt>
                <c:pt idx="2">
                  <c:v>92.721999999999994</c:v>
                </c:pt>
                <c:pt idx="3">
                  <c:v>91.001999999999995</c:v>
                </c:pt>
                <c:pt idx="4">
                  <c:v>86.781000000000006</c:v>
                </c:pt>
                <c:pt idx="5">
                  <c:v>89.111999999999995</c:v>
                </c:pt>
                <c:pt idx="6">
                  <c:v>88.518000000000001</c:v>
                </c:pt>
                <c:pt idx="7">
                  <c:v>92.748000000000005</c:v>
                </c:pt>
                <c:pt idx="8">
                  <c:v>94.063999999999993</c:v>
                </c:pt>
                <c:pt idx="9">
                  <c:v>99.334999999999994</c:v>
                </c:pt>
                <c:pt idx="10">
                  <c:v>105.416</c:v>
                </c:pt>
                <c:pt idx="11">
                  <c:v>111.307</c:v>
                </c:pt>
                <c:pt idx="12">
                  <c:v>125.565</c:v>
                </c:pt>
                <c:pt idx="13">
                  <c:v>123.532</c:v>
                </c:pt>
                <c:pt idx="14">
                  <c:v>119.411</c:v>
                </c:pt>
                <c:pt idx="15">
                  <c:v>113.042</c:v>
                </c:pt>
                <c:pt idx="16">
                  <c:v>111.355</c:v>
                </c:pt>
                <c:pt idx="17">
                  <c:v>93.822999999999993</c:v>
                </c:pt>
                <c:pt idx="18">
                  <c:v>80.864999999999995</c:v>
                </c:pt>
                <c:pt idx="19">
                  <c:v>78.257999999999996</c:v>
                </c:pt>
                <c:pt idx="20">
                  <c:v>78.873999999999995</c:v>
                </c:pt>
                <c:pt idx="21">
                  <c:v>94.382999999999996</c:v>
                </c:pt>
                <c:pt idx="22">
                  <c:v>102.678</c:v>
                </c:pt>
                <c:pt idx="23">
                  <c:v>95.784000000000006</c:v>
                </c:pt>
                <c:pt idx="24">
                  <c:v>89.132000000000005</c:v>
                </c:pt>
                <c:pt idx="25">
                  <c:v>83.897000000000006</c:v>
                </c:pt>
                <c:pt idx="26">
                  <c:v>87.730999999999995</c:v>
                </c:pt>
                <c:pt idx="27">
                  <c:v>84.384</c:v>
                </c:pt>
                <c:pt idx="28">
                  <c:v>92.572999999999993</c:v>
                </c:pt>
                <c:pt idx="29">
                  <c:v>112.137</c:v>
                </c:pt>
                <c:pt idx="30">
                  <c:v>114.36199999999999</c:v>
                </c:pt>
                <c:pt idx="31">
                  <c:v>105.486</c:v>
                </c:pt>
                <c:pt idx="32">
                  <c:v>92.403000000000006</c:v>
                </c:pt>
                <c:pt idx="33">
                  <c:v>92.016000000000005</c:v>
                </c:pt>
                <c:pt idx="34">
                  <c:v>100.22199999999999</c:v>
                </c:pt>
                <c:pt idx="35">
                  <c:v>100.85</c:v>
                </c:pt>
                <c:pt idx="36">
                  <c:v>97.65</c:v>
                </c:pt>
                <c:pt idx="37">
                  <c:v>110.73399999999999</c:v>
                </c:pt>
                <c:pt idx="38">
                  <c:v>122.58199999999999</c:v>
                </c:pt>
                <c:pt idx="39">
                  <c:v>123.176</c:v>
                </c:pt>
                <c:pt idx="40">
                  <c:v>115.07</c:v>
                </c:pt>
                <c:pt idx="41">
                  <c:v>109.729</c:v>
                </c:pt>
                <c:pt idx="42">
                  <c:v>107.691</c:v>
                </c:pt>
                <c:pt idx="43">
                  <c:v>108.04</c:v>
                </c:pt>
                <c:pt idx="44">
                  <c:v>103.255</c:v>
                </c:pt>
                <c:pt idx="45">
                  <c:v>97.876000000000005</c:v>
                </c:pt>
                <c:pt idx="46">
                  <c:v>84.3</c:v>
                </c:pt>
                <c:pt idx="47">
                  <c:v>76.293999999999997</c:v>
                </c:pt>
                <c:pt idx="48">
                  <c:v>76.658000000000001</c:v>
                </c:pt>
                <c:pt idx="49">
                  <c:v>80.686999999999998</c:v>
                </c:pt>
                <c:pt idx="50">
                  <c:v>80.126999999999995</c:v>
                </c:pt>
                <c:pt idx="51">
                  <c:v>77.781999999999996</c:v>
                </c:pt>
                <c:pt idx="52">
                  <c:v>73.478999999999999</c:v>
                </c:pt>
                <c:pt idx="53">
                  <c:v>81.897999999999996</c:v>
                </c:pt>
                <c:pt idx="54">
                  <c:v>83.760999999999996</c:v>
                </c:pt>
                <c:pt idx="55">
                  <c:v>85.513999999999996</c:v>
                </c:pt>
                <c:pt idx="56">
                  <c:v>82.123000000000005</c:v>
                </c:pt>
                <c:pt idx="57">
                  <c:v>83.664000000000001</c:v>
                </c:pt>
                <c:pt idx="58">
                  <c:v>87.429000000000002</c:v>
                </c:pt>
                <c:pt idx="59">
                  <c:v>80.376000000000005</c:v>
                </c:pt>
                <c:pt idx="60">
                  <c:v>86.308000000000007</c:v>
                </c:pt>
                <c:pt idx="61">
                  <c:v>87.549000000000007</c:v>
                </c:pt>
                <c:pt idx="62">
                  <c:v>84.483000000000004</c:v>
                </c:pt>
                <c:pt idx="63">
                  <c:v>88.147999999999996</c:v>
                </c:pt>
                <c:pt idx="64">
                  <c:v>90.93</c:v>
                </c:pt>
                <c:pt idx="65">
                  <c:v>86.379000000000005</c:v>
                </c:pt>
                <c:pt idx="66">
                  <c:v>96.052999999999997</c:v>
                </c:pt>
                <c:pt idx="67">
                  <c:v>91.415000000000006</c:v>
                </c:pt>
                <c:pt idx="68">
                  <c:v>87.334000000000003</c:v>
                </c:pt>
                <c:pt idx="69">
                  <c:v>82.858999999999995</c:v>
                </c:pt>
                <c:pt idx="70">
                  <c:v>78.061000000000007</c:v>
                </c:pt>
                <c:pt idx="71">
                  <c:v>70.135999999999996</c:v>
                </c:pt>
                <c:pt idx="72">
                  <c:v>65.441999999999993</c:v>
                </c:pt>
                <c:pt idx="73">
                  <c:v>68.885999999999996</c:v>
                </c:pt>
                <c:pt idx="74">
                  <c:v>68.018000000000001</c:v>
                </c:pt>
                <c:pt idx="75">
                  <c:v>62.761000000000003</c:v>
                </c:pt>
                <c:pt idx="76">
                  <c:v>54.877000000000002</c:v>
                </c:pt>
                <c:pt idx="77">
                  <c:v>51.468000000000004</c:v>
                </c:pt>
                <c:pt idx="78">
                  <c:v>58.101999999999997</c:v>
                </c:pt>
                <c:pt idx="79">
                  <c:v>58.274000000000001</c:v>
                </c:pt>
                <c:pt idx="80">
                  <c:v>55.006</c:v>
                </c:pt>
                <c:pt idx="81">
                  <c:v>57.463999999999999</c:v>
                </c:pt>
                <c:pt idx="82">
                  <c:v>56.923999999999999</c:v>
                </c:pt>
                <c:pt idx="83">
                  <c:v>51.838999999999999</c:v>
                </c:pt>
                <c:pt idx="84">
                  <c:v>51.734000000000002</c:v>
                </c:pt>
                <c:pt idx="85">
                  <c:v>56.076000000000001</c:v>
                </c:pt>
                <c:pt idx="86">
                  <c:v>53.206000000000003</c:v>
                </c:pt>
                <c:pt idx="87">
                  <c:v>56.689</c:v>
                </c:pt>
                <c:pt idx="88">
                  <c:v>60.003</c:v>
                </c:pt>
                <c:pt idx="89">
                  <c:v>58.448</c:v>
                </c:pt>
                <c:pt idx="90">
                  <c:v>55.633000000000003</c:v>
                </c:pt>
                <c:pt idx="91">
                  <c:v>53.83</c:v>
                </c:pt>
                <c:pt idx="92">
                  <c:v>54.631999999999998</c:v>
                </c:pt>
                <c:pt idx="93">
                  <c:v>59.302</c:v>
                </c:pt>
                <c:pt idx="94">
                  <c:v>61.868000000000002</c:v>
                </c:pt>
                <c:pt idx="95">
                  <c:v>63.033999999999999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5B-4482-8B16-8421C9325C28}"/>
            </c:ext>
          </c:extLst>
        </c:ser>
        <c:ser>
          <c:idx val="7"/>
          <c:order val="5"/>
          <c:tx>
            <c:strRef>
              <c:f>'9.3'!$H$52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5.7469999999999999</c:v>
                </c:pt>
                <c:pt idx="16">
                  <c:v>86.281999999999996</c:v>
                </c:pt>
                <c:pt idx="17">
                  <c:v>86.185000000000002</c:v>
                </c:pt>
                <c:pt idx="18">
                  <c:v>86.167000000000002</c:v>
                </c:pt>
                <c:pt idx="19">
                  <c:v>86.5</c:v>
                </c:pt>
                <c:pt idx="20">
                  <c:v>90.524000000000001</c:v>
                </c:pt>
                <c:pt idx="21">
                  <c:v>103.821</c:v>
                </c:pt>
                <c:pt idx="22">
                  <c:v>129.56</c:v>
                </c:pt>
                <c:pt idx="23">
                  <c:v>160.22499999999999</c:v>
                </c:pt>
                <c:pt idx="24">
                  <c:v>192.11</c:v>
                </c:pt>
                <c:pt idx="25">
                  <c:v>236.738</c:v>
                </c:pt>
                <c:pt idx="26">
                  <c:v>302.11900000000003</c:v>
                </c:pt>
                <c:pt idx="27">
                  <c:v>387.39699999999999</c:v>
                </c:pt>
                <c:pt idx="28">
                  <c:v>508.54700000000003</c:v>
                </c:pt>
                <c:pt idx="29">
                  <c:v>641.56700000000001</c:v>
                </c:pt>
                <c:pt idx="30">
                  <c:v>793.58900000000006</c:v>
                </c:pt>
                <c:pt idx="31">
                  <c:v>920.6</c:v>
                </c:pt>
                <c:pt idx="32">
                  <c:v>1078.6949999999999</c:v>
                </c:pt>
                <c:pt idx="33">
                  <c:v>1228.7159999999999</c:v>
                </c:pt>
                <c:pt idx="34">
                  <c:v>1365.127</c:v>
                </c:pt>
                <c:pt idx="35">
                  <c:v>1509.7729999999999</c:v>
                </c:pt>
                <c:pt idx="36">
                  <c:v>1616.8340000000001</c:v>
                </c:pt>
                <c:pt idx="37">
                  <c:v>1716.848</c:v>
                </c:pt>
                <c:pt idx="38">
                  <c:v>1820.414</c:v>
                </c:pt>
                <c:pt idx="39">
                  <c:v>1940.048</c:v>
                </c:pt>
                <c:pt idx="40">
                  <c:v>2083.5239999999999</c:v>
                </c:pt>
                <c:pt idx="41">
                  <c:v>2174.973</c:v>
                </c:pt>
                <c:pt idx="42">
                  <c:v>2260.6950000000002</c:v>
                </c:pt>
                <c:pt idx="43">
                  <c:v>2329.739</c:v>
                </c:pt>
                <c:pt idx="44">
                  <c:v>2365.0059999999999</c:v>
                </c:pt>
                <c:pt idx="45">
                  <c:v>2349.0050000000001</c:v>
                </c:pt>
                <c:pt idx="46">
                  <c:v>2361.5</c:v>
                </c:pt>
                <c:pt idx="47">
                  <c:v>2324.9079999999999</c:v>
                </c:pt>
                <c:pt idx="48">
                  <c:v>2336.2600000000002</c:v>
                </c:pt>
                <c:pt idx="49">
                  <c:v>2306.5650000000001</c:v>
                </c:pt>
                <c:pt idx="50">
                  <c:v>2210.2829999999999</c:v>
                </c:pt>
                <c:pt idx="51">
                  <c:v>2178.0970000000002</c:v>
                </c:pt>
                <c:pt idx="52">
                  <c:v>2152.7710000000002</c:v>
                </c:pt>
                <c:pt idx="53">
                  <c:v>2135.319</c:v>
                </c:pt>
                <c:pt idx="54">
                  <c:v>2101.6909999999998</c:v>
                </c:pt>
                <c:pt idx="55">
                  <c:v>1962.6320000000001</c:v>
                </c:pt>
                <c:pt idx="56">
                  <c:v>1823.8430000000001</c:v>
                </c:pt>
                <c:pt idx="57">
                  <c:v>1795.627</c:v>
                </c:pt>
                <c:pt idx="58">
                  <c:v>1739.204</c:v>
                </c:pt>
                <c:pt idx="59">
                  <c:v>1679.9590000000001</c:v>
                </c:pt>
                <c:pt idx="60">
                  <c:v>1599.252</c:v>
                </c:pt>
                <c:pt idx="61">
                  <c:v>1535.252</c:v>
                </c:pt>
                <c:pt idx="62">
                  <c:v>1512.4179999999999</c:v>
                </c:pt>
                <c:pt idx="63">
                  <c:v>1434.8910000000001</c:v>
                </c:pt>
                <c:pt idx="64">
                  <c:v>1269.6990000000001</c:v>
                </c:pt>
                <c:pt idx="65">
                  <c:v>1092.664</c:v>
                </c:pt>
                <c:pt idx="66">
                  <c:v>957.44200000000001</c:v>
                </c:pt>
                <c:pt idx="67">
                  <c:v>811.51400000000001</c:v>
                </c:pt>
                <c:pt idx="68">
                  <c:v>731.94</c:v>
                </c:pt>
                <c:pt idx="69">
                  <c:v>707.44299999999998</c:v>
                </c:pt>
                <c:pt idx="70">
                  <c:v>667.82899999999995</c:v>
                </c:pt>
                <c:pt idx="71">
                  <c:v>656.54899999999998</c:v>
                </c:pt>
                <c:pt idx="72">
                  <c:v>623.62599999999998</c:v>
                </c:pt>
                <c:pt idx="73">
                  <c:v>559.05200000000002</c:v>
                </c:pt>
                <c:pt idx="74">
                  <c:v>518.86300000000006</c:v>
                </c:pt>
                <c:pt idx="75">
                  <c:v>458.46199999999999</c:v>
                </c:pt>
                <c:pt idx="76">
                  <c:v>384.60599999999999</c:v>
                </c:pt>
                <c:pt idx="77">
                  <c:v>324.327</c:v>
                </c:pt>
                <c:pt idx="78">
                  <c:v>278.06900000000002</c:v>
                </c:pt>
                <c:pt idx="79">
                  <c:v>233.364</c:v>
                </c:pt>
                <c:pt idx="80">
                  <c:v>196.453</c:v>
                </c:pt>
                <c:pt idx="81">
                  <c:v>162.67599999999999</c:v>
                </c:pt>
                <c:pt idx="82">
                  <c:v>132.501</c:v>
                </c:pt>
                <c:pt idx="83">
                  <c:v>111.096</c:v>
                </c:pt>
                <c:pt idx="84">
                  <c:v>101.611</c:v>
                </c:pt>
                <c:pt idx="85">
                  <c:v>98.566999999999993</c:v>
                </c:pt>
                <c:pt idx="86">
                  <c:v>98.513999999999996</c:v>
                </c:pt>
                <c:pt idx="87">
                  <c:v>98.545000000000002</c:v>
                </c:pt>
                <c:pt idx="88">
                  <c:v>45.938000000000002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5B-4482-8B16-8421C9325C28}"/>
            </c:ext>
          </c:extLst>
        </c:ser>
        <c:ser>
          <c:idx val="4"/>
          <c:order val="6"/>
          <c:tx>
            <c:strRef>
              <c:f>'9.3'!$F$52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'9.3'!$F$54:$F$149</c:f>
              <c:numCache>
                <c:formatCode>#,##0</c:formatCode>
                <c:ptCount val="96"/>
                <c:pt idx="0">
                  <c:v>101.58499999999999</c:v>
                </c:pt>
                <c:pt idx="1">
                  <c:v>83.51</c:v>
                </c:pt>
                <c:pt idx="2">
                  <c:v>83.445999999999998</c:v>
                </c:pt>
                <c:pt idx="3">
                  <c:v>82.174000000000007</c:v>
                </c:pt>
                <c:pt idx="4">
                  <c:v>72.593000000000004</c:v>
                </c:pt>
                <c:pt idx="5">
                  <c:v>72.242999999999995</c:v>
                </c:pt>
                <c:pt idx="6">
                  <c:v>72.239999999999995</c:v>
                </c:pt>
                <c:pt idx="7">
                  <c:v>72.218999999999994</c:v>
                </c:pt>
                <c:pt idx="8">
                  <c:v>71.355000000000004</c:v>
                </c:pt>
                <c:pt idx="9">
                  <c:v>71.372</c:v>
                </c:pt>
                <c:pt idx="10">
                  <c:v>71.349999999999994</c:v>
                </c:pt>
                <c:pt idx="11">
                  <c:v>71.356999999999999</c:v>
                </c:pt>
                <c:pt idx="12">
                  <c:v>70.207999999999998</c:v>
                </c:pt>
                <c:pt idx="13">
                  <c:v>70.206000000000003</c:v>
                </c:pt>
                <c:pt idx="14">
                  <c:v>70.200999999999993</c:v>
                </c:pt>
                <c:pt idx="15">
                  <c:v>70.197000000000003</c:v>
                </c:pt>
                <c:pt idx="16">
                  <c:v>70.744</c:v>
                </c:pt>
                <c:pt idx="17">
                  <c:v>70.73</c:v>
                </c:pt>
                <c:pt idx="18">
                  <c:v>71.099999999999994</c:v>
                </c:pt>
                <c:pt idx="19">
                  <c:v>75.638999999999996</c:v>
                </c:pt>
                <c:pt idx="20">
                  <c:v>70.933999999999997</c:v>
                </c:pt>
                <c:pt idx="21">
                  <c:v>70.141999999999996</c:v>
                </c:pt>
                <c:pt idx="22">
                  <c:v>70.131</c:v>
                </c:pt>
                <c:pt idx="23">
                  <c:v>74.72</c:v>
                </c:pt>
                <c:pt idx="24">
                  <c:v>134.26</c:v>
                </c:pt>
                <c:pt idx="25">
                  <c:v>140.047</c:v>
                </c:pt>
                <c:pt idx="26">
                  <c:v>139.999</c:v>
                </c:pt>
                <c:pt idx="27">
                  <c:v>139.33600000000001</c:v>
                </c:pt>
                <c:pt idx="28">
                  <c:v>135.26499999999999</c:v>
                </c:pt>
                <c:pt idx="29">
                  <c:v>134.05799999999999</c:v>
                </c:pt>
                <c:pt idx="30">
                  <c:v>134.15</c:v>
                </c:pt>
                <c:pt idx="31">
                  <c:v>131.30500000000001</c:v>
                </c:pt>
                <c:pt idx="32">
                  <c:v>78.3</c:v>
                </c:pt>
                <c:pt idx="33">
                  <c:v>76.42</c:v>
                </c:pt>
                <c:pt idx="34">
                  <c:v>76.421000000000006</c:v>
                </c:pt>
                <c:pt idx="35">
                  <c:v>76.382000000000005</c:v>
                </c:pt>
                <c:pt idx="36">
                  <c:v>77.947999999999993</c:v>
                </c:pt>
                <c:pt idx="37">
                  <c:v>78.179000000000002</c:v>
                </c:pt>
                <c:pt idx="38">
                  <c:v>78.203000000000003</c:v>
                </c:pt>
                <c:pt idx="39">
                  <c:v>78.19</c:v>
                </c:pt>
                <c:pt idx="40">
                  <c:v>69.888999999999996</c:v>
                </c:pt>
                <c:pt idx="41">
                  <c:v>69.212999999999994</c:v>
                </c:pt>
                <c:pt idx="42">
                  <c:v>69.186999999999998</c:v>
                </c:pt>
                <c:pt idx="43">
                  <c:v>69.161000000000001</c:v>
                </c:pt>
                <c:pt idx="44">
                  <c:v>68.581999999999994</c:v>
                </c:pt>
                <c:pt idx="45">
                  <c:v>68.590999999999994</c:v>
                </c:pt>
                <c:pt idx="46">
                  <c:v>68.576999999999998</c:v>
                </c:pt>
                <c:pt idx="47">
                  <c:v>68.552999999999997</c:v>
                </c:pt>
                <c:pt idx="48">
                  <c:v>65.736999999999995</c:v>
                </c:pt>
                <c:pt idx="49">
                  <c:v>65.727999999999994</c:v>
                </c:pt>
                <c:pt idx="50">
                  <c:v>65.715999999999994</c:v>
                </c:pt>
                <c:pt idx="51">
                  <c:v>65.695999999999998</c:v>
                </c:pt>
                <c:pt idx="52">
                  <c:v>67.036000000000001</c:v>
                </c:pt>
                <c:pt idx="53">
                  <c:v>67.265000000000001</c:v>
                </c:pt>
                <c:pt idx="54">
                  <c:v>67.242000000000004</c:v>
                </c:pt>
                <c:pt idx="55">
                  <c:v>67.230999999999995</c:v>
                </c:pt>
                <c:pt idx="56">
                  <c:v>67.483000000000004</c:v>
                </c:pt>
                <c:pt idx="57">
                  <c:v>66.644000000000005</c:v>
                </c:pt>
                <c:pt idx="58">
                  <c:v>67.516999999999996</c:v>
                </c:pt>
                <c:pt idx="59">
                  <c:v>68.298000000000002</c:v>
                </c:pt>
                <c:pt idx="60">
                  <c:v>67.697999999999993</c:v>
                </c:pt>
                <c:pt idx="61">
                  <c:v>67.665000000000006</c:v>
                </c:pt>
                <c:pt idx="62">
                  <c:v>67.641000000000005</c:v>
                </c:pt>
                <c:pt idx="63">
                  <c:v>68.561999999999998</c:v>
                </c:pt>
                <c:pt idx="64">
                  <c:v>77.837999999999994</c:v>
                </c:pt>
                <c:pt idx="65">
                  <c:v>78.626999999999995</c:v>
                </c:pt>
                <c:pt idx="66">
                  <c:v>77.63</c:v>
                </c:pt>
                <c:pt idx="67">
                  <c:v>78.436999999999998</c:v>
                </c:pt>
                <c:pt idx="68">
                  <c:v>82.69</c:v>
                </c:pt>
                <c:pt idx="69">
                  <c:v>82.728999999999999</c:v>
                </c:pt>
                <c:pt idx="70">
                  <c:v>82.108999999999995</c:v>
                </c:pt>
                <c:pt idx="71">
                  <c:v>81.028000000000006</c:v>
                </c:pt>
                <c:pt idx="72">
                  <c:v>81.459000000000003</c:v>
                </c:pt>
                <c:pt idx="73">
                  <c:v>81.456000000000003</c:v>
                </c:pt>
                <c:pt idx="74">
                  <c:v>81.52</c:v>
                </c:pt>
                <c:pt idx="75">
                  <c:v>85.935000000000002</c:v>
                </c:pt>
                <c:pt idx="76">
                  <c:v>126.88200000000001</c:v>
                </c:pt>
                <c:pt idx="77">
                  <c:v>132.00200000000001</c:v>
                </c:pt>
                <c:pt idx="78">
                  <c:v>131.82499999999999</c:v>
                </c:pt>
                <c:pt idx="79">
                  <c:v>147.649</c:v>
                </c:pt>
                <c:pt idx="80">
                  <c:v>357.79</c:v>
                </c:pt>
                <c:pt idx="81">
                  <c:v>388.48099999999999</c:v>
                </c:pt>
                <c:pt idx="82">
                  <c:v>388.17500000000001</c:v>
                </c:pt>
                <c:pt idx="83">
                  <c:v>379.43200000000002</c:v>
                </c:pt>
                <c:pt idx="84">
                  <c:v>263.05</c:v>
                </c:pt>
                <c:pt idx="85">
                  <c:v>249.333</c:v>
                </c:pt>
                <c:pt idx="86">
                  <c:v>249.321</c:v>
                </c:pt>
                <c:pt idx="87">
                  <c:v>244.56</c:v>
                </c:pt>
                <c:pt idx="88">
                  <c:v>179.11600000000001</c:v>
                </c:pt>
                <c:pt idx="89">
                  <c:v>174.35900000000001</c:v>
                </c:pt>
                <c:pt idx="90">
                  <c:v>174.61</c:v>
                </c:pt>
                <c:pt idx="91">
                  <c:v>170.39400000000001</c:v>
                </c:pt>
                <c:pt idx="92">
                  <c:v>114.143</c:v>
                </c:pt>
                <c:pt idx="93">
                  <c:v>107.77800000000001</c:v>
                </c:pt>
                <c:pt idx="94">
                  <c:v>108.143</c:v>
                </c:pt>
                <c:pt idx="95">
                  <c:v>105.51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5B-4482-8B16-8421C9325C28}"/>
            </c:ext>
          </c:extLst>
        </c:ser>
        <c:ser>
          <c:idx val="5"/>
          <c:order val="7"/>
          <c:tx>
            <c:strRef>
              <c:f>'9.3'!$G$52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41.707999999999998</c:v>
                </c:pt>
                <c:pt idx="25">
                  <c:v>59.093000000000004</c:v>
                </c:pt>
                <c:pt idx="26">
                  <c:v>65.510999999999996</c:v>
                </c:pt>
                <c:pt idx="27">
                  <c:v>70.052999999999997</c:v>
                </c:pt>
                <c:pt idx="28">
                  <c:v>284.637</c:v>
                </c:pt>
                <c:pt idx="29">
                  <c:v>355.17200000000003</c:v>
                </c:pt>
                <c:pt idx="30">
                  <c:v>313.27199999999999</c:v>
                </c:pt>
                <c:pt idx="31">
                  <c:v>318.35300000000001</c:v>
                </c:pt>
                <c:pt idx="32">
                  <c:v>237.96700000000001</c:v>
                </c:pt>
                <c:pt idx="33">
                  <c:v>249.68</c:v>
                </c:pt>
                <c:pt idx="34">
                  <c:v>271.18099999999998</c:v>
                </c:pt>
                <c:pt idx="35">
                  <c:v>102.812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77.384</c:v>
                </c:pt>
                <c:pt idx="61">
                  <c:v>77.350999999999999</c:v>
                </c:pt>
                <c:pt idx="62">
                  <c:v>88.16</c:v>
                </c:pt>
                <c:pt idx="63">
                  <c:v>84.313999999999993</c:v>
                </c:pt>
                <c:pt idx="64">
                  <c:v>156.84800000000001</c:v>
                </c:pt>
                <c:pt idx="65">
                  <c:v>168.15899999999999</c:v>
                </c:pt>
                <c:pt idx="66">
                  <c:v>175.32499999999999</c:v>
                </c:pt>
                <c:pt idx="67">
                  <c:v>159.34700000000001</c:v>
                </c:pt>
                <c:pt idx="68">
                  <c:v>373.11799999999999</c:v>
                </c:pt>
                <c:pt idx="69">
                  <c:v>300.71100000000001</c:v>
                </c:pt>
                <c:pt idx="70">
                  <c:v>184.41300000000001</c:v>
                </c:pt>
                <c:pt idx="71">
                  <c:v>157.69300000000001</c:v>
                </c:pt>
                <c:pt idx="72">
                  <c:v>257.80599999999998</c:v>
                </c:pt>
                <c:pt idx="73">
                  <c:v>187.47800000000001</c:v>
                </c:pt>
                <c:pt idx="74">
                  <c:v>156.72900000000001</c:v>
                </c:pt>
                <c:pt idx="75">
                  <c:v>120.03</c:v>
                </c:pt>
                <c:pt idx="76">
                  <c:v>162.833</c:v>
                </c:pt>
                <c:pt idx="77">
                  <c:v>178.471</c:v>
                </c:pt>
                <c:pt idx="78">
                  <c:v>177.99</c:v>
                </c:pt>
                <c:pt idx="79">
                  <c:v>214.59399999999999</c:v>
                </c:pt>
                <c:pt idx="80">
                  <c:v>408.91300000000001</c:v>
                </c:pt>
                <c:pt idx="81">
                  <c:v>415.71199999999999</c:v>
                </c:pt>
                <c:pt idx="82">
                  <c:v>406.38400000000001</c:v>
                </c:pt>
                <c:pt idx="83">
                  <c:v>414.09800000000001</c:v>
                </c:pt>
                <c:pt idx="84">
                  <c:v>541.32500000000005</c:v>
                </c:pt>
                <c:pt idx="85">
                  <c:v>520.42999999999995</c:v>
                </c:pt>
                <c:pt idx="86">
                  <c:v>491.35500000000002</c:v>
                </c:pt>
                <c:pt idx="87">
                  <c:v>501.52100000000002</c:v>
                </c:pt>
                <c:pt idx="88">
                  <c:v>417.71100000000001</c:v>
                </c:pt>
                <c:pt idx="89">
                  <c:v>431.38099999999997</c:v>
                </c:pt>
                <c:pt idx="90">
                  <c:v>398.02300000000002</c:v>
                </c:pt>
                <c:pt idx="91">
                  <c:v>375.745</c:v>
                </c:pt>
                <c:pt idx="92">
                  <c:v>425.01600000000002</c:v>
                </c:pt>
                <c:pt idx="93">
                  <c:v>396.113</c:v>
                </c:pt>
                <c:pt idx="94">
                  <c:v>93.572999999999993</c:v>
                </c:pt>
                <c:pt idx="95">
                  <c:v>93.980999999999995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5B-4482-8B16-8421C9325C28}"/>
            </c:ext>
          </c:extLst>
        </c:ser>
        <c:ser>
          <c:idx val="10"/>
          <c:order val="10"/>
          <c:tx>
            <c:strRef>
              <c:f>'9.3'!$P$53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146.17099999999999</c:v>
                </c:pt>
                <c:pt idx="25">
                  <c:v>339.55700000000002</c:v>
                </c:pt>
                <c:pt idx="26">
                  <c:v>400.10500000000002</c:v>
                </c:pt>
                <c:pt idx="27">
                  <c:v>461.589</c:v>
                </c:pt>
                <c:pt idx="28">
                  <c:v>312.74400000000003</c:v>
                </c:pt>
                <c:pt idx="29">
                  <c:v>230.75800000000001</c:v>
                </c:pt>
                <c:pt idx="30">
                  <c:v>265.40100000000001</c:v>
                </c:pt>
                <c:pt idx="31">
                  <c:v>248.52600000000001</c:v>
                </c:pt>
                <c:pt idx="32">
                  <c:v>367.61200000000002</c:v>
                </c:pt>
                <c:pt idx="33">
                  <c:v>390.202</c:v>
                </c:pt>
                <c:pt idx="34">
                  <c:v>347.65899999999999</c:v>
                </c:pt>
                <c:pt idx="35">
                  <c:v>483.16899999999998</c:v>
                </c:pt>
                <c:pt idx="36">
                  <c:v>690.30600000000004</c:v>
                </c:pt>
                <c:pt idx="37">
                  <c:v>642.74599999999998</c:v>
                </c:pt>
                <c:pt idx="38">
                  <c:v>627.86199999999997</c:v>
                </c:pt>
                <c:pt idx="39">
                  <c:v>624.95600000000002</c:v>
                </c:pt>
                <c:pt idx="40">
                  <c:v>926.87300000000005</c:v>
                </c:pt>
                <c:pt idx="41">
                  <c:v>1184.569</c:v>
                </c:pt>
                <c:pt idx="42">
                  <c:v>1136.1300000000001</c:v>
                </c:pt>
                <c:pt idx="43">
                  <c:v>1147.3440000000001</c:v>
                </c:pt>
                <c:pt idx="44">
                  <c:v>1246.511</c:v>
                </c:pt>
                <c:pt idx="45">
                  <c:v>1365.3779999999999</c:v>
                </c:pt>
                <c:pt idx="46">
                  <c:v>1436.7</c:v>
                </c:pt>
                <c:pt idx="47">
                  <c:v>1591.251</c:v>
                </c:pt>
                <c:pt idx="48">
                  <c:v>1987.7660000000001</c:v>
                </c:pt>
                <c:pt idx="49">
                  <c:v>2006.847</c:v>
                </c:pt>
                <c:pt idx="50">
                  <c:v>1966.9090000000001</c:v>
                </c:pt>
                <c:pt idx="51">
                  <c:v>2001.8989999999999</c:v>
                </c:pt>
                <c:pt idx="52">
                  <c:v>2167.5390000000002</c:v>
                </c:pt>
                <c:pt idx="53">
                  <c:v>2152.8159999999998</c:v>
                </c:pt>
                <c:pt idx="54">
                  <c:v>2127.8449999999998</c:v>
                </c:pt>
                <c:pt idx="55">
                  <c:v>2059.0239999999999</c:v>
                </c:pt>
                <c:pt idx="56">
                  <c:v>1719.5519999999999</c:v>
                </c:pt>
                <c:pt idx="57">
                  <c:v>1780.43</c:v>
                </c:pt>
                <c:pt idx="58">
                  <c:v>1707.1759999999999</c:v>
                </c:pt>
                <c:pt idx="59">
                  <c:v>1542.4390000000001</c:v>
                </c:pt>
                <c:pt idx="60">
                  <c:v>1104.1769999999999</c:v>
                </c:pt>
                <c:pt idx="61">
                  <c:v>1043.337</c:v>
                </c:pt>
                <c:pt idx="62">
                  <c:v>1034.963</c:v>
                </c:pt>
                <c:pt idx="63">
                  <c:v>1021.189</c:v>
                </c:pt>
                <c:pt idx="64">
                  <c:v>812.56799999999998</c:v>
                </c:pt>
                <c:pt idx="65">
                  <c:v>822.68299999999999</c:v>
                </c:pt>
                <c:pt idx="66">
                  <c:v>838.31100000000004</c:v>
                </c:pt>
                <c:pt idx="67">
                  <c:v>931.97799999999995</c:v>
                </c:pt>
                <c:pt idx="68">
                  <c:v>406.37299999999999</c:v>
                </c:pt>
                <c:pt idx="69">
                  <c:v>372.774</c:v>
                </c:pt>
                <c:pt idx="70">
                  <c:v>310.452</c:v>
                </c:pt>
                <c:pt idx="71">
                  <c:v>156.62799999999999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'9.3'!$Q$54:$Q$149</c:f>
              <c:numCache>
                <c:formatCode>#,##0</c:formatCode>
                <c:ptCount val="96"/>
                <c:pt idx="0">
                  <c:v>-392.90499999999997</c:v>
                </c:pt>
                <c:pt idx="1">
                  <c:v>-387.00700000000001</c:v>
                </c:pt>
                <c:pt idx="2">
                  <c:v>-343.52100000000002</c:v>
                </c:pt>
                <c:pt idx="3">
                  <c:v>-342.78800000000001</c:v>
                </c:pt>
                <c:pt idx="4">
                  <c:v>-236.363</c:v>
                </c:pt>
                <c:pt idx="5">
                  <c:v>-283.31799999999998</c:v>
                </c:pt>
                <c:pt idx="6">
                  <c:v>-363.52800000000002</c:v>
                </c:pt>
                <c:pt idx="7">
                  <c:v>-405.327</c:v>
                </c:pt>
                <c:pt idx="8">
                  <c:v>-510.02199999999999</c:v>
                </c:pt>
                <c:pt idx="9">
                  <c:v>-532.95500000000004</c:v>
                </c:pt>
                <c:pt idx="10">
                  <c:v>-512.71400000000006</c:v>
                </c:pt>
                <c:pt idx="11">
                  <c:v>-517.88099999999997</c:v>
                </c:pt>
                <c:pt idx="12">
                  <c:v>-520.61900000000003</c:v>
                </c:pt>
                <c:pt idx="13">
                  <c:v>-562.84799999999996</c:v>
                </c:pt>
                <c:pt idx="14">
                  <c:v>-588.50900000000001</c:v>
                </c:pt>
                <c:pt idx="15">
                  <c:v>-499.92</c:v>
                </c:pt>
                <c:pt idx="16">
                  <c:v>-388.78899999999999</c:v>
                </c:pt>
                <c:pt idx="17">
                  <c:v>-409.28699999999998</c:v>
                </c:pt>
                <c:pt idx="18">
                  <c:v>-411.54700000000003</c:v>
                </c:pt>
                <c:pt idx="19">
                  <c:v>-480.69600000000003</c:v>
                </c:pt>
                <c:pt idx="20">
                  <c:v>-268.89800000000002</c:v>
                </c:pt>
                <c:pt idx="21">
                  <c:v>-194.59299999999999</c:v>
                </c:pt>
                <c:pt idx="22">
                  <c:v>-127.6</c:v>
                </c:pt>
                <c:pt idx="23">
                  <c:v>-34.569000000000003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-296.01499999999999</c:v>
                </c:pt>
                <c:pt idx="73">
                  <c:v>-380.01100000000002</c:v>
                </c:pt>
                <c:pt idx="74">
                  <c:v>-489.66</c:v>
                </c:pt>
                <c:pt idx="75">
                  <c:v>-545.47199999999998</c:v>
                </c:pt>
                <c:pt idx="76">
                  <c:v>-697.51300000000003</c:v>
                </c:pt>
                <c:pt idx="77">
                  <c:v>-684.46299999999997</c:v>
                </c:pt>
                <c:pt idx="78">
                  <c:v>-666.26400000000001</c:v>
                </c:pt>
                <c:pt idx="79">
                  <c:v>-726.97500000000002</c:v>
                </c:pt>
                <c:pt idx="80">
                  <c:v>-1228.0730000000001</c:v>
                </c:pt>
                <c:pt idx="81">
                  <c:v>-1317.41</c:v>
                </c:pt>
                <c:pt idx="82">
                  <c:v>-1368.9690000000001</c:v>
                </c:pt>
                <c:pt idx="83">
                  <c:v>-1405.298</c:v>
                </c:pt>
                <c:pt idx="84">
                  <c:v>-1480.116</c:v>
                </c:pt>
                <c:pt idx="85">
                  <c:v>-1477.278</c:v>
                </c:pt>
                <c:pt idx="86">
                  <c:v>-1495.9369999999999</c:v>
                </c:pt>
                <c:pt idx="87">
                  <c:v>-1544.7840000000001</c:v>
                </c:pt>
                <c:pt idx="88">
                  <c:v>-1418.751</c:v>
                </c:pt>
                <c:pt idx="89">
                  <c:v>-1433.606</c:v>
                </c:pt>
                <c:pt idx="90">
                  <c:v>-1477.865</c:v>
                </c:pt>
                <c:pt idx="91">
                  <c:v>-1522.884</c:v>
                </c:pt>
                <c:pt idx="92">
                  <c:v>-1383.663</c:v>
                </c:pt>
                <c:pt idx="93">
                  <c:v>-1314.337</c:v>
                </c:pt>
                <c:pt idx="94">
                  <c:v>-1098.0239999999999</c:v>
                </c:pt>
                <c:pt idx="95">
                  <c:v>-1195.5309999999999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5B-4482-8B16-8421C9325C28}"/>
            </c:ext>
          </c:extLst>
        </c:ser>
        <c:ser>
          <c:idx val="9"/>
          <c:order val="9"/>
          <c:tx>
            <c:strRef>
              <c:f>'9.3'!$K$52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'9.3'!$K$54:$K$149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-2.8410000000000002</c:v>
                </c:pt>
                <c:pt idx="37">
                  <c:v>0</c:v>
                </c:pt>
                <c:pt idx="38">
                  <c:v>0</c:v>
                </c:pt>
                <c:pt idx="39">
                  <c:v>-0.25600000000000001</c:v>
                </c:pt>
                <c:pt idx="40">
                  <c:v>-154.35</c:v>
                </c:pt>
                <c:pt idx="41">
                  <c:v>-363.63499999999999</c:v>
                </c:pt>
                <c:pt idx="42">
                  <c:v>-362.11799999999999</c:v>
                </c:pt>
                <c:pt idx="43">
                  <c:v>-362.56099999999998</c:v>
                </c:pt>
                <c:pt idx="44">
                  <c:v>-361.70100000000002</c:v>
                </c:pt>
                <c:pt idx="45">
                  <c:v>-361.13099999999997</c:v>
                </c:pt>
                <c:pt idx="46">
                  <c:v>-360.85</c:v>
                </c:pt>
                <c:pt idx="47">
                  <c:v>-426.24</c:v>
                </c:pt>
                <c:pt idx="48">
                  <c:v>-788.43100000000004</c:v>
                </c:pt>
                <c:pt idx="49">
                  <c:v>-793.75900000000001</c:v>
                </c:pt>
                <c:pt idx="50">
                  <c:v>-791.846</c:v>
                </c:pt>
                <c:pt idx="51">
                  <c:v>-792.44200000000001</c:v>
                </c:pt>
                <c:pt idx="52">
                  <c:v>-790.51800000000003</c:v>
                </c:pt>
                <c:pt idx="53">
                  <c:v>-789.54100000000005</c:v>
                </c:pt>
                <c:pt idx="54">
                  <c:v>-787.71799999999996</c:v>
                </c:pt>
                <c:pt idx="55">
                  <c:v>-786.31899999999996</c:v>
                </c:pt>
                <c:pt idx="56">
                  <c:v>-559.10299999999995</c:v>
                </c:pt>
                <c:pt idx="57">
                  <c:v>-521.79600000000005</c:v>
                </c:pt>
                <c:pt idx="58">
                  <c:v>-521.11199999999997</c:v>
                </c:pt>
                <c:pt idx="59">
                  <c:v>-381.19299999999998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0.1047461831630697"/>
          <c:w val="0.19904200363756794"/>
          <c:h val="0.730362853212457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'9.3'!$T$52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'9.3'!$T$54:$T$149</c:f>
              <c:numCache>
                <c:formatCode>#,##0</c:formatCode>
                <c:ptCount val="96"/>
                <c:pt idx="0">
                  <c:v>4120.6310000000003</c:v>
                </c:pt>
                <c:pt idx="1">
                  <c:v>4123.7939999999999</c:v>
                </c:pt>
                <c:pt idx="2">
                  <c:v>4127.4369999999999</c:v>
                </c:pt>
                <c:pt idx="3">
                  <c:v>4131.2510000000002</c:v>
                </c:pt>
                <c:pt idx="4">
                  <c:v>4131.9830000000002</c:v>
                </c:pt>
                <c:pt idx="5">
                  <c:v>4134.2259999999997</c:v>
                </c:pt>
                <c:pt idx="6">
                  <c:v>4135.2049999999999</c:v>
                </c:pt>
                <c:pt idx="7">
                  <c:v>4137.1779999999999</c:v>
                </c:pt>
                <c:pt idx="8">
                  <c:v>4139.8710000000001</c:v>
                </c:pt>
                <c:pt idx="9">
                  <c:v>4142.6270000000004</c:v>
                </c:pt>
                <c:pt idx="10">
                  <c:v>4144.1869999999999</c:v>
                </c:pt>
                <c:pt idx="11">
                  <c:v>4143.5860000000002</c:v>
                </c:pt>
                <c:pt idx="12">
                  <c:v>4144.5770000000002</c:v>
                </c:pt>
                <c:pt idx="13">
                  <c:v>4144.9880000000003</c:v>
                </c:pt>
                <c:pt idx="14">
                  <c:v>4147.777</c:v>
                </c:pt>
                <c:pt idx="15">
                  <c:v>4148.2730000000001</c:v>
                </c:pt>
                <c:pt idx="16">
                  <c:v>4149.223</c:v>
                </c:pt>
                <c:pt idx="17">
                  <c:v>4148.7659999999996</c:v>
                </c:pt>
                <c:pt idx="18">
                  <c:v>4147.5360000000001</c:v>
                </c:pt>
                <c:pt idx="19">
                  <c:v>4147.1549999999997</c:v>
                </c:pt>
                <c:pt idx="20">
                  <c:v>4149.6689999999999</c:v>
                </c:pt>
                <c:pt idx="21">
                  <c:v>4153.0640000000003</c:v>
                </c:pt>
                <c:pt idx="22">
                  <c:v>4154.4489999999996</c:v>
                </c:pt>
                <c:pt idx="23">
                  <c:v>4153.0010000000002</c:v>
                </c:pt>
                <c:pt idx="24">
                  <c:v>4152.674</c:v>
                </c:pt>
                <c:pt idx="25">
                  <c:v>4151.5889999999999</c:v>
                </c:pt>
                <c:pt idx="26">
                  <c:v>4150.9470000000001</c:v>
                </c:pt>
                <c:pt idx="27">
                  <c:v>4151.0259999999998</c:v>
                </c:pt>
                <c:pt idx="28">
                  <c:v>4150.7629999999999</c:v>
                </c:pt>
                <c:pt idx="29">
                  <c:v>4151.7700000000004</c:v>
                </c:pt>
                <c:pt idx="30">
                  <c:v>4151.8519999999999</c:v>
                </c:pt>
                <c:pt idx="31">
                  <c:v>4152.6310000000003</c:v>
                </c:pt>
                <c:pt idx="32">
                  <c:v>4153.2079999999996</c:v>
                </c:pt>
                <c:pt idx="33">
                  <c:v>4153.3310000000001</c:v>
                </c:pt>
                <c:pt idx="34">
                  <c:v>4150.5420000000004</c:v>
                </c:pt>
                <c:pt idx="35">
                  <c:v>4148.1099999999997</c:v>
                </c:pt>
                <c:pt idx="36">
                  <c:v>4145.9949999999999</c:v>
                </c:pt>
                <c:pt idx="37">
                  <c:v>4143.3720000000003</c:v>
                </c:pt>
                <c:pt idx="38">
                  <c:v>4141.4949999999999</c:v>
                </c:pt>
                <c:pt idx="39">
                  <c:v>4139.6229999999996</c:v>
                </c:pt>
                <c:pt idx="40">
                  <c:v>4137.8879999999999</c:v>
                </c:pt>
                <c:pt idx="41">
                  <c:v>4134.5140000000001</c:v>
                </c:pt>
                <c:pt idx="42">
                  <c:v>4128.6279999999997</c:v>
                </c:pt>
                <c:pt idx="43">
                  <c:v>4121.4610000000002</c:v>
                </c:pt>
                <c:pt idx="44">
                  <c:v>4117.8410000000003</c:v>
                </c:pt>
                <c:pt idx="45">
                  <c:v>4116.24</c:v>
                </c:pt>
                <c:pt idx="46">
                  <c:v>4111.2349999999997</c:v>
                </c:pt>
                <c:pt idx="47">
                  <c:v>4109.4309999999996</c:v>
                </c:pt>
                <c:pt idx="48">
                  <c:v>4105.2939999999999</c:v>
                </c:pt>
                <c:pt idx="49">
                  <c:v>4102.1459999999997</c:v>
                </c:pt>
                <c:pt idx="50">
                  <c:v>4099.4840000000004</c:v>
                </c:pt>
                <c:pt idx="51">
                  <c:v>4095.06</c:v>
                </c:pt>
                <c:pt idx="52">
                  <c:v>4091.4630000000002</c:v>
                </c:pt>
                <c:pt idx="53">
                  <c:v>4088.1930000000002</c:v>
                </c:pt>
                <c:pt idx="54">
                  <c:v>4088.2289999999998</c:v>
                </c:pt>
                <c:pt idx="55">
                  <c:v>4084.0410000000002</c:v>
                </c:pt>
                <c:pt idx="56">
                  <c:v>4079.9450000000002</c:v>
                </c:pt>
                <c:pt idx="57">
                  <c:v>4078.7919999999999</c:v>
                </c:pt>
                <c:pt idx="58">
                  <c:v>4076.259</c:v>
                </c:pt>
                <c:pt idx="59">
                  <c:v>4073.9470000000001</c:v>
                </c:pt>
                <c:pt idx="60">
                  <c:v>4072.433</c:v>
                </c:pt>
                <c:pt idx="61">
                  <c:v>4071.2069999999999</c:v>
                </c:pt>
                <c:pt idx="62">
                  <c:v>4068.415</c:v>
                </c:pt>
                <c:pt idx="63">
                  <c:v>4065.1329999999998</c:v>
                </c:pt>
                <c:pt idx="64">
                  <c:v>4064.7089999999998</c:v>
                </c:pt>
                <c:pt idx="65">
                  <c:v>4062.4830000000002</c:v>
                </c:pt>
                <c:pt idx="66">
                  <c:v>4061.6759999999999</c:v>
                </c:pt>
                <c:pt idx="67">
                  <c:v>4062.3440000000001</c:v>
                </c:pt>
                <c:pt idx="68">
                  <c:v>4061.752</c:v>
                </c:pt>
                <c:pt idx="69">
                  <c:v>4062.663</c:v>
                </c:pt>
                <c:pt idx="70">
                  <c:v>4063.0940000000001</c:v>
                </c:pt>
                <c:pt idx="71">
                  <c:v>4063.5990000000002</c:v>
                </c:pt>
                <c:pt idx="72">
                  <c:v>4065.3180000000002</c:v>
                </c:pt>
                <c:pt idx="73">
                  <c:v>4069.6129999999998</c:v>
                </c:pt>
                <c:pt idx="74">
                  <c:v>4072.4409999999998</c:v>
                </c:pt>
                <c:pt idx="75">
                  <c:v>4071.2660000000001</c:v>
                </c:pt>
                <c:pt idx="76">
                  <c:v>4072.4940000000001</c:v>
                </c:pt>
                <c:pt idx="77">
                  <c:v>4072.89</c:v>
                </c:pt>
                <c:pt idx="78">
                  <c:v>4071.7130000000002</c:v>
                </c:pt>
                <c:pt idx="79">
                  <c:v>4074.9459999999999</c:v>
                </c:pt>
                <c:pt idx="80">
                  <c:v>4082.7089999999998</c:v>
                </c:pt>
                <c:pt idx="81">
                  <c:v>4088.2539999999999</c:v>
                </c:pt>
                <c:pt idx="82">
                  <c:v>4090.7440000000001</c:v>
                </c:pt>
                <c:pt idx="83">
                  <c:v>4092.721</c:v>
                </c:pt>
                <c:pt idx="84">
                  <c:v>4093.0059999999999</c:v>
                </c:pt>
                <c:pt idx="85">
                  <c:v>4094.8380000000002</c:v>
                </c:pt>
                <c:pt idx="86">
                  <c:v>4098.5339999999997</c:v>
                </c:pt>
                <c:pt idx="87">
                  <c:v>4103.1970000000001</c:v>
                </c:pt>
                <c:pt idx="88">
                  <c:v>4104.8590000000004</c:v>
                </c:pt>
                <c:pt idx="89">
                  <c:v>4104.9669999999996</c:v>
                </c:pt>
                <c:pt idx="90">
                  <c:v>4105.3450000000003</c:v>
                </c:pt>
                <c:pt idx="91">
                  <c:v>4104.424</c:v>
                </c:pt>
                <c:pt idx="92">
                  <c:v>4106.6750000000002</c:v>
                </c:pt>
                <c:pt idx="93">
                  <c:v>4112.1180000000004</c:v>
                </c:pt>
                <c:pt idx="94">
                  <c:v>4114.72</c:v>
                </c:pt>
                <c:pt idx="95">
                  <c:v>4117.9960000000001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3-4481-B06F-4E400875D1C5}"/>
            </c:ext>
          </c:extLst>
        </c:ser>
        <c:ser>
          <c:idx val="1"/>
          <c:order val="1"/>
          <c:tx>
            <c:strRef>
              <c:f>'9.3'!$U$52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'9.3'!$U$54:$U$149</c:f>
              <c:numCache>
                <c:formatCode>#,##0</c:formatCode>
                <c:ptCount val="96"/>
                <c:pt idx="0">
                  <c:v>4345.08</c:v>
                </c:pt>
                <c:pt idx="1">
                  <c:v>4356.7120000000004</c:v>
                </c:pt>
                <c:pt idx="2">
                  <c:v>4356.7610000000004</c:v>
                </c:pt>
                <c:pt idx="3">
                  <c:v>4354.8819999999996</c:v>
                </c:pt>
                <c:pt idx="4">
                  <c:v>4351.0259999999998</c:v>
                </c:pt>
                <c:pt idx="5">
                  <c:v>4344.4399999999996</c:v>
                </c:pt>
                <c:pt idx="6">
                  <c:v>4370.326</c:v>
                </c:pt>
                <c:pt idx="7">
                  <c:v>4317.232</c:v>
                </c:pt>
                <c:pt idx="8">
                  <c:v>4300.6580000000004</c:v>
                </c:pt>
                <c:pt idx="9">
                  <c:v>4308.8580000000002</c:v>
                </c:pt>
                <c:pt idx="10">
                  <c:v>4306.3829999999998</c:v>
                </c:pt>
                <c:pt idx="11">
                  <c:v>4299.076</c:v>
                </c:pt>
                <c:pt idx="12">
                  <c:v>4344.5410000000002</c:v>
                </c:pt>
                <c:pt idx="13">
                  <c:v>4345.6509999999998</c:v>
                </c:pt>
                <c:pt idx="14">
                  <c:v>4337.598</c:v>
                </c:pt>
                <c:pt idx="15">
                  <c:v>4339.8990000000003</c:v>
                </c:pt>
                <c:pt idx="16">
                  <c:v>4339.8549999999996</c:v>
                </c:pt>
                <c:pt idx="17">
                  <c:v>4330.8310000000001</c:v>
                </c:pt>
                <c:pt idx="18">
                  <c:v>4335.8670000000002</c:v>
                </c:pt>
                <c:pt idx="19">
                  <c:v>4330.2089999999998</c:v>
                </c:pt>
                <c:pt idx="20">
                  <c:v>4350.5020000000004</c:v>
                </c:pt>
                <c:pt idx="21">
                  <c:v>4346.7520000000004</c:v>
                </c:pt>
                <c:pt idx="22">
                  <c:v>4327.6679999999997</c:v>
                </c:pt>
                <c:pt idx="23">
                  <c:v>4332.2299999999996</c:v>
                </c:pt>
                <c:pt idx="24">
                  <c:v>4320.741</c:v>
                </c:pt>
                <c:pt idx="25">
                  <c:v>4355.9179999999997</c:v>
                </c:pt>
                <c:pt idx="26">
                  <c:v>4374.6859999999997</c:v>
                </c:pt>
                <c:pt idx="27">
                  <c:v>4388.6540000000005</c:v>
                </c:pt>
                <c:pt idx="28">
                  <c:v>4393.7690000000002</c:v>
                </c:pt>
                <c:pt idx="29">
                  <c:v>4398.1019999999999</c:v>
                </c:pt>
                <c:pt idx="30">
                  <c:v>4403.2730000000001</c:v>
                </c:pt>
                <c:pt idx="31">
                  <c:v>4385.1279999999997</c:v>
                </c:pt>
                <c:pt idx="32">
                  <c:v>4282.5429999999997</c:v>
                </c:pt>
                <c:pt idx="33">
                  <c:v>4270.3100000000004</c:v>
                </c:pt>
                <c:pt idx="34">
                  <c:v>4207.0379999999996</c:v>
                </c:pt>
                <c:pt idx="35">
                  <c:v>4222.2749999999996</c:v>
                </c:pt>
                <c:pt idx="36">
                  <c:v>3969.915</c:v>
                </c:pt>
                <c:pt idx="37">
                  <c:v>3805.6840000000002</c:v>
                </c:pt>
                <c:pt idx="38">
                  <c:v>3710.9720000000002</c:v>
                </c:pt>
                <c:pt idx="39">
                  <c:v>3573.569</c:v>
                </c:pt>
                <c:pt idx="40">
                  <c:v>3434.28</c:v>
                </c:pt>
                <c:pt idx="41">
                  <c:v>3347.297</c:v>
                </c:pt>
                <c:pt idx="42">
                  <c:v>3349.4050000000002</c:v>
                </c:pt>
                <c:pt idx="43">
                  <c:v>3249.3150000000001</c:v>
                </c:pt>
                <c:pt idx="44">
                  <c:v>3181.1239999999998</c:v>
                </c:pt>
                <c:pt idx="45">
                  <c:v>3126.73</c:v>
                </c:pt>
                <c:pt idx="46">
                  <c:v>3186.413</c:v>
                </c:pt>
                <c:pt idx="47">
                  <c:v>3082.2339999999999</c:v>
                </c:pt>
                <c:pt idx="48">
                  <c:v>2913.12</c:v>
                </c:pt>
                <c:pt idx="49">
                  <c:v>2884.1889999999999</c:v>
                </c:pt>
                <c:pt idx="50">
                  <c:v>2875.1970000000001</c:v>
                </c:pt>
                <c:pt idx="51">
                  <c:v>2852.3249999999998</c:v>
                </c:pt>
                <c:pt idx="52">
                  <c:v>2859.3380000000002</c:v>
                </c:pt>
                <c:pt idx="53">
                  <c:v>2879.0079999999998</c:v>
                </c:pt>
                <c:pt idx="54">
                  <c:v>2886.01</c:v>
                </c:pt>
                <c:pt idx="55">
                  <c:v>2881.8539999999998</c:v>
                </c:pt>
                <c:pt idx="56">
                  <c:v>3118.2570000000001</c:v>
                </c:pt>
                <c:pt idx="57">
                  <c:v>3124.8829999999998</c:v>
                </c:pt>
                <c:pt idx="58">
                  <c:v>3141.154</c:v>
                </c:pt>
                <c:pt idx="59">
                  <c:v>3233.5259999999998</c:v>
                </c:pt>
                <c:pt idx="60">
                  <c:v>3336.8829999999998</c:v>
                </c:pt>
                <c:pt idx="61">
                  <c:v>3354.154</c:v>
                </c:pt>
                <c:pt idx="62">
                  <c:v>3565.1889999999999</c:v>
                </c:pt>
                <c:pt idx="63">
                  <c:v>3628.98</c:v>
                </c:pt>
                <c:pt idx="64">
                  <c:v>3917.4720000000002</c:v>
                </c:pt>
                <c:pt idx="65">
                  <c:v>4093.9650000000001</c:v>
                </c:pt>
                <c:pt idx="66">
                  <c:v>4216.9570000000003</c:v>
                </c:pt>
                <c:pt idx="67">
                  <c:v>4288.6580000000004</c:v>
                </c:pt>
                <c:pt idx="68">
                  <c:v>4353.8599999999997</c:v>
                </c:pt>
                <c:pt idx="69">
                  <c:v>4362.0510000000004</c:v>
                </c:pt>
                <c:pt idx="70">
                  <c:v>4386.4449999999997</c:v>
                </c:pt>
                <c:pt idx="71">
                  <c:v>4390.2790000000005</c:v>
                </c:pt>
                <c:pt idx="72">
                  <c:v>4391.6679999999997</c:v>
                </c:pt>
                <c:pt idx="73">
                  <c:v>4376.7790000000005</c:v>
                </c:pt>
                <c:pt idx="74">
                  <c:v>4379.8999999999996</c:v>
                </c:pt>
                <c:pt idx="75">
                  <c:v>4397.7430000000004</c:v>
                </c:pt>
                <c:pt idx="76">
                  <c:v>4414.5479999999998</c:v>
                </c:pt>
                <c:pt idx="77">
                  <c:v>4424.9870000000001</c:v>
                </c:pt>
                <c:pt idx="78">
                  <c:v>4422.2960000000003</c:v>
                </c:pt>
                <c:pt idx="79">
                  <c:v>4434.1469999999999</c:v>
                </c:pt>
                <c:pt idx="80">
                  <c:v>4428.0569999999998</c:v>
                </c:pt>
                <c:pt idx="81">
                  <c:v>4435.5209999999997</c:v>
                </c:pt>
                <c:pt idx="82">
                  <c:v>4420.4759999999997</c:v>
                </c:pt>
                <c:pt idx="83">
                  <c:v>4417.1480000000001</c:v>
                </c:pt>
                <c:pt idx="84">
                  <c:v>4410.6840000000002</c:v>
                </c:pt>
                <c:pt idx="85">
                  <c:v>4398.8450000000003</c:v>
                </c:pt>
                <c:pt idx="86">
                  <c:v>4346.3879999999999</c:v>
                </c:pt>
                <c:pt idx="87">
                  <c:v>4331.3360000000002</c:v>
                </c:pt>
                <c:pt idx="88">
                  <c:v>4339.6310000000003</c:v>
                </c:pt>
                <c:pt idx="89">
                  <c:v>4320.6019999999999</c:v>
                </c:pt>
                <c:pt idx="90">
                  <c:v>4337.2640000000001</c:v>
                </c:pt>
                <c:pt idx="91">
                  <c:v>4278.3320000000003</c:v>
                </c:pt>
                <c:pt idx="92">
                  <c:v>4223.6130000000003</c:v>
                </c:pt>
                <c:pt idx="93">
                  <c:v>4186.8850000000002</c:v>
                </c:pt>
                <c:pt idx="94">
                  <c:v>4170.3389999999999</c:v>
                </c:pt>
                <c:pt idx="95">
                  <c:v>4161.8270000000002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3-4481-B06F-4E400875D1C5}"/>
            </c:ext>
          </c:extLst>
        </c:ser>
        <c:ser>
          <c:idx val="2"/>
          <c:order val="2"/>
          <c:tx>
            <c:strRef>
              <c:f>'9.3'!$V$52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'9.3'!$V$54:$V$149</c:f>
              <c:numCache>
                <c:formatCode>#,##0</c:formatCode>
                <c:ptCount val="96"/>
                <c:pt idx="0">
                  <c:v>-1.1659999999999999</c:v>
                </c:pt>
                <c:pt idx="1">
                  <c:v>-1.109</c:v>
                </c:pt>
                <c:pt idx="2">
                  <c:v>-1.0489999999999999</c:v>
                </c:pt>
                <c:pt idx="3">
                  <c:v>-1.07</c:v>
                </c:pt>
                <c:pt idx="4">
                  <c:v>-1.0640000000000001</c:v>
                </c:pt>
                <c:pt idx="5">
                  <c:v>-1.1830000000000001</c:v>
                </c:pt>
                <c:pt idx="6">
                  <c:v>-1.0549999999999999</c:v>
                </c:pt>
                <c:pt idx="7">
                  <c:v>-1.097</c:v>
                </c:pt>
                <c:pt idx="8">
                  <c:v>-1.1160000000000001</c:v>
                </c:pt>
                <c:pt idx="9">
                  <c:v>-1.1000000000000001</c:v>
                </c:pt>
                <c:pt idx="10">
                  <c:v>-1.1000000000000001</c:v>
                </c:pt>
                <c:pt idx="11">
                  <c:v>-1.028</c:v>
                </c:pt>
                <c:pt idx="12">
                  <c:v>-1.071</c:v>
                </c:pt>
                <c:pt idx="13">
                  <c:v>-1.0029999999999999</c:v>
                </c:pt>
                <c:pt idx="14">
                  <c:v>-1.0049999999999999</c:v>
                </c:pt>
                <c:pt idx="15">
                  <c:v>-1.0740000000000001</c:v>
                </c:pt>
                <c:pt idx="16">
                  <c:v>-0.98799999999999999</c:v>
                </c:pt>
                <c:pt idx="17">
                  <c:v>-1.111</c:v>
                </c:pt>
                <c:pt idx="18">
                  <c:v>-1.0309999999999999</c:v>
                </c:pt>
                <c:pt idx="19">
                  <c:v>-1.0529999999999999</c:v>
                </c:pt>
                <c:pt idx="20">
                  <c:v>-1.0289999999999999</c:v>
                </c:pt>
                <c:pt idx="21">
                  <c:v>-0.97099999999999997</c:v>
                </c:pt>
                <c:pt idx="22">
                  <c:v>-1.127</c:v>
                </c:pt>
                <c:pt idx="23">
                  <c:v>-1.0349999999999999</c:v>
                </c:pt>
                <c:pt idx="24">
                  <c:v>-1.0740000000000001</c:v>
                </c:pt>
                <c:pt idx="25">
                  <c:v>-0.997</c:v>
                </c:pt>
                <c:pt idx="26">
                  <c:v>-1.107</c:v>
                </c:pt>
                <c:pt idx="27">
                  <c:v>-1.05</c:v>
                </c:pt>
                <c:pt idx="28">
                  <c:v>-1.0660000000000001</c:v>
                </c:pt>
                <c:pt idx="29">
                  <c:v>-1.083</c:v>
                </c:pt>
                <c:pt idx="30">
                  <c:v>-1.1100000000000001</c:v>
                </c:pt>
                <c:pt idx="31">
                  <c:v>-1.02</c:v>
                </c:pt>
                <c:pt idx="32">
                  <c:v>-1.03</c:v>
                </c:pt>
                <c:pt idx="33">
                  <c:v>-1.0529999999999999</c:v>
                </c:pt>
                <c:pt idx="34">
                  <c:v>-0.97</c:v>
                </c:pt>
                <c:pt idx="35">
                  <c:v>-1.0409999999999999</c:v>
                </c:pt>
                <c:pt idx="36">
                  <c:v>-1.093</c:v>
                </c:pt>
                <c:pt idx="37">
                  <c:v>-0.82799999999999996</c:v>
                </c:pt>
                <c:pt idx="38">
                  <c:v>-1.1499999999999999</c:v>
                </c:pt>
                <c:pt idx="39">
                  <c:v>-0.9</c:v>
                </c:pt>
                <c:pt idx="40">
                  <c:v>-1.1060000000000001</c:v>
                </c:pt>
                <c:pt idx="41">
                  <c:v>-1.1160000000000001</c:v>
                </c:pt>
                <c:pt idx="42">
                  <c:v>-1.0069999999999999</c:v>
                </c:pt>
                <c:pt idx="43">
                  <c:v>-1.0529999999999999</c:v>
                </c:pt>
                <c:pt idx="44">
                  <c:v>-1.099</c:v>
                </c:pt>
                <c:pt idx="45">
                  <c:v>-1.087</c:v>
                </c:pt>
                <c:pt idx="46">
                  <c:v>-1.1379999999999999</c:v>
                </c:pt>
                <c:pt idx="47">
                  <c:v>-1.0660000000000001</c:v>
                </c:pt>
                <c:pt idx="48">
                  <c:v>-1.0720000000000001</c:v>
                </c:pt>
                <c:pt idx="49">
                  <c:v>-1.119</c:v>
                </c:pt>
                <c:pt idx="50">
                  <c:v>-1.117</c:v>
                </c:pt>
                <c:pt idx="51">
                  <c:v>-0.96199999999999997</c:v>
                </c:pt>
                <c:pt idx="52">
                  <c:v>-1.0289999999999999</c:v>
                </c:pt>
                <c:pt idx="53">
                  <c:v>-1.026</c:v>
                </c:pt>
                <c:pt idx="54">
                  <c:v>-1.105</c:v>
                </c:pt>
                <c:pt idx="55">
                  <c:v>-0.90100000000000002</c:v>
                </c:pt>
                <c:pt idx="56">
                  <c:v>-1.1020000000000001</c:v>
                </c:pt>
                <c:pt idx="57">
                  <c:v>-1.103</c:v>
                </c:pt>
                <c:pt idx="58">
                  <c:v>-1.0369999999999999</c:v>
                </c:pt>
                <c:pt idx="59">
                  <c:v>-0.96299999999999997</c:v>
                </c:pt>
                <c:pt idx="60">
                  <c:v>-1.0740000000000001</c:v>
                </c:pt>
                <c:pt idx="61">
                  <c:v>-1.1619999999999999</c:v>
                </c:pt>
                <c:pt idx="62">
                  <c:v>-1.121</c:v>
                </c:pt>
                <c:pt idx="63">
                  <c:v>-1.083</c:v>
                </c:pt>
                <c:pt idx="64">
                  <c:v>-1.028</c:v>
                </c:pt>
                <c:pt idx="65">
                  <c:v>-1.099</c:v>
                </c:pt>
                <c:pt idx="66">
                  <c:v>-1.0389999999999999</c:v>
                </c:pt>
                <c:pt idx="67">
                  <c:v>-1.0449999999999999</c:v>
                </c:pt>
                <c:pt idx="68">
                  <c:v>-1.08</c:v>
                </c:pt>
                <c:pt idx="69">
                  <c:v>-1.0489999999999999</c:v>
                </c:pt>
                <c:pt idx="70">
                  <c:v>-1.0580000000000001</c:v>
                </c:pt>
                <c:pt idx="71">
                  <c:v>-1.0860000000000001</c:v>
                </c:pt>
                <c:pt idx="72">
                  <c:v>-1.0329999999999999</c:v>
                </c:pt>
                <c:pt idx="73">
                  <c:v>-1.107</c:v>
                </c:pt>
                <c:pt idx="74">
                  <c:v>-1.129</c:v>
                </c:pt>
                <c:pt idx="75">
                  <c:v>-1.0369999999999999</c:v>
                </c:pt>
                <c:pt idx="76">
                  <c:v>-1.161</c:v>
                </c:pt>
                <c:pt idx="77">
                  <c:v>-1.071</c:v>
                </c:pt>
                <c:pt idx="78">
                  <c:v>-1.145</c:v>
                </c:pt>
                <c:pt idx="79">
                  <c:v>-1.1359999999999999</c:v>
                </c:pt>
                <c:pt idx="80">
                  <c:v>-1.0489999999999999</c:v>
                </c:pt>
                <c:pt idx="81">
                  <c:v>-1.018</c:v>
                </c:pt>
                <c:pt idx="82">
                  <c:v>-1.071</c:v>
                </c:pt>
                <c:pt idx="83">
                  <c:v>-1.085</c:v>
                </c:pt>
                <c:pt idx="84">
                  <c:v>-1.1479999999999999</c:v>
                </c:pt>
                <c:pt idx="85">
                  <c:v>-1.04</c:v>
                </c:pt>
                <c:pt idx="86">
                  <c:v>-1.123</c:v>
                </c:pt>
                <c:pt idx="87">
                  <c:v>-1.1319999999999999</c:v>
                </c:pt>
                <c:pt idx="88">
                  <c:v>-1.0660000000000001</c:v>
                </c:pt>
                <c:pt idx="89">
                  <c:v>-0.92500000000000004</c:v>
                </c:pt>
                <c:pt idx="90">
                  <c:v>-1.044</c:v>
                </c:pt>
                <c:pt idx="91">
                  <c:v>-0.95299999999999996</c:v>
                </c:pt>
                <c:pt idx="92">
                  <c:v>-1.113</c:v>
                </c:pt>
                <c:pt idx="93">
                  <c:v>-1.17</c:v>
                </c:pt>
                <c:pt idx="94">
                  <c:v>-1.123</c:v>
                </c:pt>
                <c:pt idx="95">
                  <c:v>-0.97399999999999998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F3-4481-B06F-4E400875D1C5}"/>
            </c:ext>
          </c:extLst>
        </c:ser>
        <c:ser>
          <c:idx val="3"/>
          <c:order val="3"/>
          <c:tx>
            <c:strRef>
              <c:f>'9.3'!$W$52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'9.3'!$W$54:$W$149</c:f>
              <c:numCache>
                <c:formatCode>#,##0</c:formatCode>
                <c:ptCount val="96"/>
                <c:pt idx="0">
                  <c:v>316.791</c:v>
                </c:pt>
                <c:pt idx="1">
                  <c:v>308.92700000000002</c:v>
                </c:pt>
                <c:pt idx="2">
                  <c:v>308.52100000000002</c:v>
                </c:pt>
                <c:pt idx="3">
                  <c:v>308.11900000000003</c:v>
                </c:pt>
                <c:pt idx="4">
                  <c:v>311.41300000000001</c:v>
                </c:pt>
                <c:pt idx="5">
                  <c:v>313.41399999999999</c:v>
                </c:pt>
                <c:pt idx="6">
                  <c:v>313.73099999999999</c:v>
                </c:pt>
                <c:pt idx="7">
                  <c:v>313.44</c:v>
                </c:pt>
                <c:pt idx="8">
                  <c:v>316.23399999999998</c:v>
                </c:pt>
                <c:pt idx="9">
                  <c:v>317.375</c:v>
                </c:pt>
                <c:pt idx="10">
                  <c:v>317.70299999999997</c:v>
                </c:pt>
                <c:pt idx="11">
                  <c:v>317.66800000000001</c:v>
                </c:pt>
                <c:pt idx="12">
                  <c:v>316.96199999999999</c:v>
                </c:pt>
                <c:pt idx="13">
                  <c:v>317.33199999999999</c:v>
                </c:pt>
                <c:pt idx="14">
                  <c:v>316.19400000000002</c:v>
                </c:pt>
                <c:pt idx="15">
                  <c:v>316.72800000000001</c:v>
                </c:pt>
                <c:pt idx="16">
                  <c:v>322.40499999999997</c:v>
                </c:pt>
                <c:pt idx="17">
                  <c:v>323.666</c:v>
                </c:pt>
                <c:pt idx="18">
                  <c:v>323.93299999999999</c:v>
                </c:pt>
                <c:pt idx="19">
                  <c:v>324.83100000000002</c:v>
                </c:pt>
                <c:pt idx="20">
                  <c:v>329.92</c:v>
                </c:pt>
                <c:pt idx="21">
                  <c:v>331.255</c:v>
                </c:pt>
                <c:pt idx="22">
                  <c:v>329.61599999999999</c:v>
                </c:pt>
                <c:pt idx="23">
                  <c:v>339.25599999999997</c:v>
                </c:pt>
                <c:pt idx="24">
                  <c:v>400.02</c:v>
                </c:pt>
                <c:pt idx="25">
                  <c:v>407.14600000000002</c:v>
                </c:pt>
                <c:pt idx="26">
                  <c:v>408.42500000000001</c:v>
                </c:pt>
                <c:pt idx="27">
                  <c:v>410.20699999999999</c:v>
                </c:pt>
                <c:pt idx="28">
                  <c:v>416.15199999999999</c:v>
                </c:pt>
                <c:pt idx="29">
                  <c:v>416.46</c:v>
                </c:pt>
                <c:pt idx="30">
                  <c:v>416.32299999999998</c:v>
                </c:pt>
                <c:pt idx="31">
                  <c:v>408.48399999999998</c:v>
                </c:pt>
                <c:pt idx="32">
                  <c:v>386.93599999999998</c:v>
                </c:pt>
                <c:pt idx="33">
                  <c:v>393.19900000000001</c:v>
                </c:pt>
                <c:pt idx="34">
                  <c:v>386.34</c:v>
                </c:pt>
                <c:pt idx="35">
                  <c:v>385.99</c:v>
                </c:pt>
                <c:pt idx="36">
                  <c:v>364.76799999999997</c:v>
                </c:pt>
                <c:pt idx="37">
                  <c:v>358.77499999999998</c:v>
                </c:pt>
                <c:pt idx="38">
                  <c:v>358.43400000000003</c:v>
                </c:pt>
                <c:pt idx="39">
                  <c:v>357.35</c:v>
                </c:pt>
                <c:pt idx="40">
                  <c:v>311.60399999999998</c:v>
                </c:pt>
                <c:pt idx="41">
                  <c:v>311.34800000000001</c:v>
                </c:pt>
                <c:pt idx="42">
                  <c:v>301.608</c:v>
                </c:pt>
                <c:pt idx="43">
                  <c:v>305.137</c:v>
                </c:pt>
                <c:pt idx="44">
                  <c:v>300.98</c:v>
                </c:pt>
                <c:pt idx="45">
                  <c:v>300.52100000000002</c:v>
                </c:pt>
                <c:pt idx="46">
                  <c:v>304.52199999999999</c:v>
                </c:pt>
                <c:pt idx="47">
                  <c:v>303.71800000000002</c:v>
                </c:pt>
                <c:pt idx="48">
                  <c:v>302.60700000000003</c:v>
                </c:pt>
                <c:pt idx="49">
                  <c:v>304.97500000000002</c:v>
                </c:pt>
                <c:pt idx="50">
                  <c:v>304.73</c:v>
                </c:pt>
                <c:pt idx="51">
                  <c:v>303.82100000000003</c:v>
                </c:pt>
                <c:pt idx="52">
                  <c:v>300.56099999999998</c:v>
                </c:pt>
                <c:pt idx="53">
                  <c:v>301.697</c:v>
                </c:pt>
                <c:pt idx="54">
                  <c:v>303.08999999999997</c:v>
                </c:pt>
                <c:pt idx="55">
                  <c:v>301.70299999999997</c:v>
                </c:pt>
                <c:pt idx="56">
                  <c:v>299.56299999999999</c:v>
                </c:pt>
                <c:pt idx="57">
                  <c:v>300.03800000000001</c:v>
                </c:pt>
                <c:pt idx="58">
                  <c:v>298.108</c:v>
                </c:pt>
                <c:pt idx="59">
                  <c:v>298.24200000000002</c:v>
                </c:pt>
                <c:pt idx="60">
                  <c:v>302.65699999999998</c:v>
                </c:pt>
                <c:pt idx="61">
                  <c:v>305.411</c:v>
                </c:pt>
                <c:pt idx="62">
                  <c:v>304.685</c:v>
                </c:pt>
                <c:pt idx="63">
                  <c:v>333.62599999999998</c:v>
                </c:pt>
                <c:pt idx="64">
                  <c:v>346.43700000000001</c:v>
                </c:pt>
                <c:pt idx="65">
                  <c:v>386.59699999999998</c:v>
                </c:pt>
                <c:pt idx="66">
                  <c:v>465.56200000000001</c:v>
                </c:pt>
                <c:pt idx="67">
                  <c:v>566.83199999999999</c:v>
                </c:pt>
                <c:pt idx="68">
                  <c:v>645.74099999999999</c:v>
                </c:pt>
                <c:pt idx="69">
                  <c:v>669.60199999999998</c:v>
                </c:pt>
                <c:pt idx="70">
                  <c:v>681.58299999999997</c:v>
                </c:pt>
                <c:pt idx="71">
                  <c:v>730.51900000000001</c:v>
                </c:pt>
                <c:pt idx="72">
                  <c:v>810.99900000000002</c:v>
                </c:pt>
                <c:pt idx="73">
                  <c:v>821.68399999999997</c:v>
                </c:pt>
                <c:pt idx="74">
                  <c:v>824.76800000000003</c:v>
                </c:pt>
                <c:pt idx="75">
                  <c:v>826.92899999999997</c:v>
                </c:pt>
                <c:pt idx="76">
                  <c:v>853.37699999999995</c:v>
                </c:pt>
                <c:pt idx="77">
                  <c:v>861.48400000000004</c:v>
                </c:pt>
                <c:pt idx="78">
                  <c:v>866.04899999999998</c:v>
                </c:pt>
                <c:pt idx="79">
                  <c:v>864.86699999999996</c:v>
                </c:pt>
                <c:pt idx="80">
                  <c:v>720.59</c:v>
                </c:pt>
                <c:pt idx="81">
                  <c:v>646.68899999999996</c:v>
                </c:pt>
                <c:pt idx="82">
                  <c:v>648.69399999999996</c:v>
                </c:pt>
                <c:pt idx="83">
                  <c:v>649.05700000000002</c:v>
                </c:pt>
                <c:pt idx="84">
                  <c:v>630.88400000000001</c:v>
                </c:pt>
                <c:pt idx="85">
                  <c:v>628.52099999999996</c:v>
                </c:pt>
                <c:pt idx="86">
                  <c:v>619.57600000000002</c:v>
                </c:pt>
                <c:pt idx="87">
                  <c:v>609.58399999999995</c:v>
                </c:pt>
                <c:pt idx="88">
                  <c:v>419.803</c:v>
                </c:pt>
                <c:pt idx="89">
                  <c:v>328.18799999999999</c:v>
                </c:pt>
                <c:pt idx="90">
                  <c:v>326.75599999999997</c:v>
                </c:pt>
                <c:pt idx="91">
                  <c:v>325.745</c:v>
                </c:pt>
                <c:pt idx="92">
                  <c:v>319.399</c:v>
                </c:pt>
                <c:pt idx="93">
                  <c:v>319.29899999999998</c:v>
                </c:pt>
                <c:pt idx="94">
                  <c:v>318.97000000000003</c:v>
                </c:pt>
                <c:pt idx="95">
                  <c:v>317.20699999999999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F3-4481-B06F-4E400875D1C5}"/>
            </c:ext>
          </c:extLst>
        </c:ser>
        <c:ser>
          <c:idx val="6"/>
          <c:order val="4"/>
          <c:tx>
            <c:strRef>
              <c:f>'9.3'!$AA$52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'9.3'!$AA$54:$AA$149</c:f>
              <c:numCache>
                <c:formatCode>#,##0</c:formatCode>
                <c:ptCount val="96"/>
                <c:pt idx="0">
                  <c:v>96.614999999999995</c:v>
                </c:pt>
                <c:pt idx="1">
                  <c:v>93.644999999999996</c:v>
                </c:pt>
                <c:pt idx="2">
                  <c:v>75.025999999999996</c:v>
                </c:pt>
                <c:pt idx="3">
                  <c:v>77.421000000000006</c:v>
                </c:pt>
                <c:pt idx="4">
                  <c:v>76.897999999999996</c:v>
                </c:pt>
                <c:pt idx="5">
                  <c:v>71.804000000000002</c:v>
                </c:pt>
                <c:pt idx="6">
                  <c:v>69.811000000000007</c:v>
                </c:pt>
                <c:pt idx="7">
                  <c:v>69.733999999999995</c:v>
                </c:pt>
                <c:pt idx="8">
                  <c:v>67.457999999999998</c:v>
                </c:pt>
                <c:pt idx="9">
                  <c:v>69.537999999999997</c:v>
                </c:pt>
                <c:pt idx="10">
                  <c:v>66.849000000000004</c:v>
                </c:pt>
                <c:pt idx="11">
                  <c:v>66.837999999999994</c:v>
                </c:pt>
                <c:pt idx="12">
                  <c:v>70.757000000000005</c:v>
                </c:pt>
                <c:pt idx="13">
                  <c:v>70.058999999999997</c:v>
                </c:pt>
                <c:pt idx="14">
                  <c:v>74.667000000000002</c:v>
                </c:pt>
                <c:pt idx="15">
                  <c:v>80.075999999999993</c:v>
                </c:pt>
                <c:pt idx="16">
                  <c:v>78.558999999999997</c:v>
                </c:pt>
                <c:pt idx="17">
                  <c:v>79.713999999999999</c:v>
                </c:pt>
                <c:pt idx="18">
                  <c:v>79.228999999999999</c:v>
                </c:pt>
                <c:pt idx="19">
                  <c:v>79.442999999999998</c:v>
                </c:pt>
                <c:pt idx="20">
                  <c:v>78.084999999999994</c:v>
                </c:pt>
                <c:pt idx="21">
                  <c:v>73.762</c:v>
                </c:pt>
                <c:pt idx="22">
                  <c:v>76.539000000000001</c:v>
                </c:pt>
                <c:pt idx="23">
                  <c:v>79.241</c:v>
                </c:pt>
                <c:pt idx="24">
                  <c:v>85.647999999999996</c:v>
                </c:pt>
                <c:pt idx="25">
                  <c:v>84.605999999999995</c:v>
                </c:pt>
                <c:pt idx="26">
                  <c:v>83.555999999999997</c:v>
                </c:pt>
                <c:pt idx="27">
                  <c:v>81.587000000000003</c:v>
                </c:pt>
                <c:pt idx="28">
                  <c:v>75.117999999999995</c:v>
                </c:pt>
                <c:pt idx="29">
                  <c:v>75.811999999999998</c:v>
                </c:pt>
                <c:pt idx="30">
                  <c:v>79.384</c:v>
                </c:pt>
                <c:pt idx="31">
                  <c:v>82.759</c:v>
                </c:pt>
                <c:pt idx="32">
                  <c:v>78.787999999999997</c:v>
                </c:pt>
                <c:pt idx="33">
                  <c:v>76.906999999999996</c:v>
                </c:pt>
                <c:pt idx="34">
                  <c:v>78.028000000000006</c:v>
                </c:pt>
                <c:pt idx="35">
                  <c:v>78.069000000000003</c:v>
                </c:pt>
                <c:pt idx="36">
                  <c:v>75.462000000000003</c:v>
                </c:pt>
                <c:pt idx="37">
                  <c:v>78.055000000000007</c:v>
                </c:pt>
                <c:pt idx="38">
                  <c:v>70.356999999999999</c:v>
                </c:pt>
                <c:pt idx="39">
                  <c:v>74.631</c:v>
                </c:pt>
                <c:pt idx="40">
                  <c:v>84.293000000000006</c:v>
                </c:pt>
                <c:pt idx="41">
                  <c:v>90.415000000000006</c:v>
                </c:pt>
                <c:pt idx="42">
                  <c:v>100.479</c:v>
                </c:pt>
                <c:pt idx="43">
                  <c:v>111.652</c:v>
                </c:pt>
                <c:pt idx="44">
                  <c:v>113.42</c:v>
                </c:pt>
                <c:pt idx="45">
                  <c:v>100.765</c:v>
                </c:pt>
                <c:pt idx="46">
                  <c:v>91.787999999999997</c:v>
                </c:pt>
                <c:pt idx="47">
                  <c:v>88.462000000000003</c:v>
                </c:pt>
                <c:pt idx="48">
                  <c:v>92.885999999999996</c:v>
                </c:pt>
                <c:pt idx="49">
                  <c:v>84.444000000000003</c:v>
                </c:pt>
                <c:pt idx="50">
                  <c:v>84.563999999999993</c:v>
                </c:pt>
                <c:pt idx="51">
                  <c:v>93.015000000000001</c:v>
                </c:pt>
                <c:pt idx="52">
                  <c:v>93.727999999999994</c:v>
                </c:pt>
                <c:pt idx="53">
                  <c:v>97.703999999999994</c:v>
                </c:pt>
                <c:pt idx="54">
                  <c:v>88.998000000000005</c:v>
                </c:pt>
                <c:pt idx="55">
                  <c:v>85.034999999999997</c:v>
                </c:pt>
                <c:pt idx="56">
                  <c:v>83.18</c:v>
                </c:pt>
                <c:pt idx="57">
                  <c:v>78.028000000000006</c:v>
                </c:pt>
                <c:pt idx="58">
                  <c:v>68.694000000000003</c:v>
                </c:pt>
                <c:pt idx="59">
                  <c:v>67.042000000000002</c:v>
                </c:pt>
                <c:pt idx="60">
                  <c:v>65.801000000000002</c:v>
                </c:pt>
                <c:pt idx="61">
                  <c:v>62.883000000000003</c:v>
                </c:pt>
                <c:pt idx="62">
                  <c:v>61.295999999999999</c:v>
                </c:pt>
                <c:pt idx="63">
                  <c:v>59.566000000000003</c:v>
                </c:pt>
                <c:pt idx="64">
                  <c:v>56.173999999999999</c:v>
                </c:pt>
                <c:pt idx="65">
                  <c:v>56.137999999999998</c:v>
                </c:pt>
                <c:pt idx="66">
                  <c:v>52.776000000000003</c:v>
                </c:pt>
                <c:pt idx="67">
                  <c:v>52.290999999999997</c:v>
                </c:pt>
                <c:pt idx="68">
                  <c:v>52.695999999999998</c:v>
                </c:pt>
                <c:pt idx="69">
                  <c:v>57.264000000000003</c:v>
                </c:pt>
                <c:pt idx="70">
                  <c:v>54.753</c:v>
                </c:pt>
                <c:pt idx="71">
                  <c:v>57.62</c:v>
                </c:pt>
                <c:pt idx="72">
                  <c:v>58.421999999999997</c:v>
                </c:pt>
                <c:pt idx="73">
                  <c:v>78.191000000000003</c:v>
                </c:pt>
                <c:pt idx="74">
                  <c:v>77.445999999999998</c:v>
                </c:pt>
                <c:pt idx="75">
                  <c:v>82.891000000000005</c:v>
                </c:pt>
                <c:pt idx="76">
                  <c:v>77.715999999999994</c:v>
                </c:pt>
                <c:pt idx="77">
                  <c:v>74.081999999999994</c:v>
                </c:pt>
                <c:pt idx="78">
                  <c:v>67.759</c:v>
                </c:pt>
                <c:pt idx="79">
                  <c:v>66.429000000000002</c:v>
                </c:pt>
                <c:pt idx="80">
                  <c:v>59.645000000000003</c:v>
                </c:pt>
                <c:pt idx="81">
                  <c:v>53.417999999999999</c:v>
                </c:pt>
                <c:pt idx="82">
                  <c:v>54.539000000000001</c:v>
                </c:pt>
                <c:pt idx="83">
                  <c:v>56.335999999999999</c:v>
                </c:pt>
                <c:pt idx="84">
                  <c:v>57.348999999999997</c:v>
                </c:pt>
                <c:pt idx="85">
                  <c:v>56.027000000000001</c:v>
                </c:pt>
                <c:pt idx="86">
                  <c:v>52.624000000000002</c:v>
                </c:pt>
                <c:pt idx="87">
                  <c:v>55.241</c:v>
                </c:pt>
                <c:pt idx="88">
                  <c:v>53.116</c:v>
                </c:pt>
                <c:pt idx="89">
                  <c:v>61.468000000000004</c:v>
                </c:pt>
                <c:pt idx="90">
                  <c:v>62.329000000000001</c:v>
                </c:pt>
                <c:pt idx="91">
                  <c:v>64.221999999999994</c:v>
                </c:pt>
                <c:pt idx="92">
                  <c:v>64.462000000000003</c:v>
                </c:pt>
                <c:pt idx="93">
                  <c:v>69.718999999999994</c:v>
                </c:pt>
                <c:pt idx="94">
                  <c:v>69.5</c:v>
                </c:pt>
                <c:pt idx="95">
                  <c:v>62.134999999999998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F3-4481-B06F-4E400875D1C5}"/>
            </c:ext>
          </c:extLst>
        </c:ser>
        <c:ser>
          <c:idx val="7"/>
          <c:order val="5"/>
          <c:tx>
            <c:strRef>
              <c:f>'9.3'!$Z$52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58.02</c:v>
                </c:pt>
                <c:pt idx="22">
                  <c:v>87.009</c:v>
                </c:pt>
                <c:pt idx="23">
                  <c:v>86.927999999999997</c:v>
                </c:pt>
                <c:pt idx="24">
                  <c:v>87.7</c:v>
                </c:pt>
                <c:pt idx="25">
                  <c:v>95.554000000000002</c:v>
                </c:pt>
                <c:pt idx="26">
                  <c:v>129.149</c:v>
                </c:pt>
                <c:pt idx="27">
                  <c:v>191.988</c:v>
                </c:pt>
                <c:pt idx="28">
                  <c:v>282.64699999999999</c:v>
                </c:pt>
                <c:pt idx="29">
                  <c:v>405.82100000000003</c:v>
                </c:pt>
                <c:pt idx="30">
                  <c:v>548.13</c:v>
                </c:pt>
                <c:pt idx="31">
                  <c:v>697.97799999999995</c:v>
                </c:pt>
                <c:pt idx="32">
                  <c:v>887.28700000000003</c:v>
                </c:pt>
                <c:pt idx="33">
                  <c:v>1094.17</c:v>
                </c:pt>
                <c:pt idx="34">
                  <c:v>1303.0060000000001</c:v>
                </c:pt>
                <c:pt idx="35">
                  <c:v>1498.8689999999999</c:v>
                </c:pt>
                <c:pt idx="36">
                  <c:v>1680.4259999999999</c:v>
                </c:pt>
                <c:pt idx="37">
                  <c:v>1861.0719999999999</c:v>
                </c:pt>
                <c:pt idx="38">
                  <c:v>1990.653</c:v>
                </c:pt>
                <c:pt idx="39">
                  <c:v>2113.616</c:v>
                </c:pt>
                <c:pt idx="40">
                  <c:v>2236.7080000000001</c:v>
                </c:pt>
                <c:pt idx="41">
                  <c:v>2331.7570000000001</c:v>
                </c:pt>
                <c:pt idx="42">
                  <c:v>2442.25</c:v>
                </c:pt>
                <c:pt idx="43">
                  <c:v>2530.1709999999998</c:v>
                </c:pt>
                <c:pt idx="44">
                  <c:v>2553.8879999999999</c:v>
                </c:pt>
                <c:pt idx="45">
                  <c:v>2655.518</c:v>
                </c:pt>
                <c:pt idx="46">
                  <c:v>2731.8960000000002</c:v>
                </c:pt>
                <c:pt idx="47">
                  <c:v>2769.0610000000001</c:v>
                </c:pt>
                <c:pt idx="48">
                  <c:v>2796.7429999999999</c:v>
                </c:pt>
                <c:pt idx="49">
                  <c:v>2852.6239999999998</c:v>
                </c:pt>
                <c:pt idx="50">
                  <c:v>2851.7640000000001</c:v>
                </c:pt>
                <c:pt idx="51">
                  <c:v>2832.8009999999999</c:v>
                </c:pt>
                <c:pt idx="52">
                  <c:v>2782.7530000000002</c:v>
                </c:pt>
                <c:pt idx="53">
                  <c:v>2696.944</c:v>
                </c:pt>
                <c:pt idx="54">
                  <c:v>2585.8049999999998</c:v>
                </c:pt>
                <c:pt idx="55">
                  <c:v>2523.069</c:v>
                </c:pt>
                <c:pt idx="56">
                  <c:v>2391.8690000000001</c:v>
                </c:pt>
                <c:pt idx="57">
                  <c:v>2199.9810000000002</c:v>
                </c:pt>
                <c:pt idx="58">
                  <c:v>2063.788</c:v>
                </c:pt>
                <c:pt idx="59">
                  <c:v>2015.2619999999999</c:v>
                </c:pt>
                <c:pt idx="60">
                  <c:v>1915.7380000000001</c:v>
                </c:pt>
                <c:pt idx="61">
                  <c:v>1752.2159999999999</c:v>
                </c:pt>
                <c:pt idx="62">
                  <c:v>1676.4680000000001</c:v>
                </c:pt>
                <c:pt idx="63">
                  <c:v>1494.9390000000001</c:v>
                </c:pt>
                <c:pt idx="64">
                  <c:v>1391.181</c:v>
                </c:pt>
                <c:pt idx="65">
                  <c:v>1262.9559999999999</c:v>
                </c:pt>
                <c:pt idx="66">
                  <c:v>1111.5139999999999</c:v>
                </c:pt>
                <c:pt idx="67">
                  <c:v>997.52700000000004</c:v>
                </c:pt>
                <c:pt idx="68">
                  <c:v>861.50300000000004</c:v>
                </c:pt>
                <c:pt idx="69">
                  <c:v>710.31799999999998</c:v>
                </c:pt>
                <c:pt idx="70">
                  <c:v>600.88699999999994</c:v>
                </c:pt>
                <c:pt idx="71">
                  <c:v>501.029</c:v>
                </c:pt>
                <c:pt idx="72">
                  <c:v>394.69299999999998</c:v>
                </c:pt>
                <c:pt idx="73">
                  <c:v>307.54000000000002</c:v>
                </c:pt>
                <c:pt idx="74">
                  <c:v>234.53399999999999</c:v>
                </c:pt>
                <c:pt idx="75">
                  <c:v>178.79599999999999</c:v>
                </c:pt>
                <c:pt idx="76">
                  <c:v>140.26900000000001</c:v>
                </c:pt>
                <c:pt idx="77">
                  <c:v>112.599</c:v>
                </c:pt>
                <c:pt idx="78">
                  <c:v>97.706999999999994</c:v>
                </c:pt>
                <c:pt idx="79">
                  <c:v>93.432000000000002</c:v>
                </c:pt>
                <c:pt idx="80">
                  <c:v>92.701999999999998</c:v>
                </c:pt>
                <c:pt idx="81">
                  <c:v>93.010999999999996</c:v>
                </c:pt>
                <c:pt idx="82">
                  <c:v>68.182000000000002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F3-4481-B06F-4E400875D1C5}"/>
            </c:ext>
          </c:extLst>
        </c:ser>
        <c:ser>
          <c:idx val="4"/>
          <c:order val="6"/>
          <c:tx>
            <c:strRef>
              <c:f>'9.3'!$X$52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'9.3'!$X$54:$X$149</c:f>
              <c:numCache>
                <c:formatCode>#,##0</c:formatCode>
                <c:ptCount val="96"/>
                <c:pt idx="0">
                  <c:v>63.570999999999998</c:v>
                </c:pt>
                <c:pt idx="1">
                  <c:v>63.713999999999999</c:v>
                </c:pt>
                <c:pt idx="2">
                  <c:v>63.716000000000001</c:v>
                </c:pt>
                <c:pt idx="3">
                  <c:v>62.874000000000002</c:v>
                </c:pt>
                <c:pt idx="4">
                  <c:v>54.478999999999999</c:v>
                </c:pt>
                <c:pt idx="5">
                  <c:v>53.91</c:v>
                </c:pt>
                <c:pt idx="6">
                  <c:v>53.905000000000001</c:v>
                </c:pt>
                <c:pt idx="7">
                  <c:v>53.88</c:v>
                </c:pt>
                <c:pt idx="8">
                  <c:v>53.040999999999997</c:v>
                </c:pt>
                <c:pt idx="9">
                  <c:v>53.04</c:v>
                </c:pt>
                <c:pt idx="10">
                  <c:v>53.042999999999999</c:v>
                </c:pt>
                <c:pt idx="11">
                  <c:v>53.015000000000001</c:v>
                </c:pt>
                <c:pt idx="12">
                  <c:v>54.905999999999999</c:v>
                </c:pt>
                <c:pt idx="13">
                  <c:v>55.121000000000002</c:v>
                </c:pt>
                <c:pt idx="14">
                  <c:v>55.109000000000002</c:v>
                </c:pt>
                <c:pt idx="15">
                  <c:v>55.100999999999999</c:v>
                </c:pt>
                <c:pt idx="16">
                  <c:v>55.345999999999997</c:v>
                </c:pt>
                <c:pt idx="17">
                  <c:v>55.28</c:v>
                </c:pt>
                <c:pt idx="18">
                  <c:v>55.268000000000001</c:v>
                </c:pt>
                <c:pt idx="19">
                  <c:v>55.256999999999998</c:v>
                </c:pt>
                <c:pt idx="20">
                  <c:v>61.731000000000002</c:v>
                </c:pt>
                <c:pt idx="21">
                  <c:v>63.203000000000003</c:v>
                </c:pt>
                <c:pt idx="22">
                  <c:v>63.192</c:v>
                </c:pt>
                <c:pt idx="23">
                  <c:v>63.198999999999998</c:v>
                </c:pt>
                <c:pt idx="24">
                  <c:v>60.728000000000002</c:v>
                </c:pt>
                <c:pt idx="25">
                  <c:v>60.435000000000002</c:v>
                </c:pt>
                <c:pt idx="26">
                  <c:v>60.353000000000002</c:v>
                </c:pt>
                <c:pt idx="27">
                  <c:v>67.149000000000001</c:v>
                </c:pt>
                <c:pt idx="28">
                  <c:v>168.21899999999999</c:v>
                </c:pt>
                <c:pt idx="29">
                  <c:v>180.49600000000001</c:v>
                </c:pt>
                <c:pt idx="30">
                  <c:v>180.35900000000001</c:v>
                </c:pt>
                <c:pt idx="31">
                  <c:v>180.672</c:v>
                </c:pt>
                <c:pt idx="32">
                  <c:v>176.964</c:v>
                </c:pt>
                <c:pt idx="33">
                  <c:v>177.31899999999999</c:v>
                </c:pt>
                <c:pt idx="34">
                  <c:v>177.20400000000001</c:v>
                </c:pt>
                <c:pt idx="35">
                  <c:v>170.78399999999999</c:v>
                </c:pt>
                <c:pt idx="36">
                  <c:v>72.25</c:v>
                </c:pt>
                <c:pt idx="37">
                  <c:v>66.548000000000002</c:v>
                </c:pt>
                <c:pt idx="38">
                  <c:v>66.600999999999999</c:v>
                </c:pt>
                <c:pt idx="39">
                  <c:v>66.537000000000006</c:v>
                </c:pt>
                <c:pt idx="40">
                  <c:v>60.634999999999998</c:v>
                </c:pt>
                <c:pt idx="41">
                  <c:v>60.158000000000001</c:v>
                </c:pt>
                <c:pt idx="42">
                  <c:v>60.155000000000001</c:v>
                </c:pt>
                <c:pt idx="43">
                  <c:v>60.137999999999998</c:v>
                </c:pt>
                <c:pt idx="44">
                  <c:v>59.856999999999999</c:v>
                </c:pt>
                <c:pt idx="45">
                  <c:v>59.844999999999999</c:v>
                </c:pt>
                <c:pt idx="46">
                  <c:v>59.837000000000003</c:v>
                </c:pt>
                <c:pt idx="47">
                  <c:v>59.835999999999999</c:v>
                </c:pt>
                <c:pt idx="48">
                  <c:v>59.542999999999999</c:v>
                </c:pt>
                <c:pt idx="49">
                  <c:v>59.536000000000001</c:v>
                </c:pt>
                <c:pt idx="50">
                  <c:v>59.5</c:v>
                </c:pt>
                <c:pt idx="51">
                  <c:v>59.494</c:v>
                </c:pt>
                <c:pt idx="52">
                  <c:v>60.276000000000003</c:v>
                </c:pt>
                <c:pt idx="53">
                  <c:v>60.247999999999998</c:v>
                </c:pt>
                <c:pt idx="54">
                  <c:v>60.238</c:v>
                </c:pt>
                <c:pt idx="55">
                  <c:v>60.237000000000002</c:v>
                </c:pt>
                <c:pt idx="56">
                  <c:v>59.670999999999999</c:v>
                </c:pt>
                <c:pt idx="57">
                  <c:v>59.66</c:v>
                </c:pt>
                <c:pt idx="58">
                  <c:v>59.648000000000003</c:v>
                </c:pt>
                <c:pt idx="59">
                  <c:v>59.640999999999998</c:v>
                </c:pt>
                <c:pt idx="60">
                  <c:v>60.128</c:v>
                </c:pt>
                <c:pt idx="61">
                  <c:v>60.125999999999998</c:v>
                </c:pt>
                <c:pt idx="62">
                  <c:v>60.107999999999997</c:v>
                </c:pt>
                <c:pt idx="63">
                  <c:v>60.115000000000002</c:v>
                </c:pt>
                <c:pt idx="64">
                  <c:v>64.84</c:v>
                </c:pt>
                <c:pt idx="65">
                  <c:v>65.132999999999996</c:v>
                </c:pt>
                <c:pt idx="66">
                  <c:v>63.875</c:v>
                </c:pt>
                <c:pt idx="67">
                  <c:v>60.692999999999998</c:v>
                </c:pt>
                <c:pt idx="68">
                  <c:v>62.856999999999999</c:v>
                </c:pt>
                <c:pt idx="69">
                  <c:v>62.798999999999999</c:v>
                </c:pt>
                <c:pt idx="70">
                  <c:v>62.734000000000002</c:v>
                </c:pt>
                <c:pt idx="71">
                  <c:v>80.248999999999995</c:v>
                </c:pt>
                <c:pt idx="72">
                  <c:v>261.84800000000001</c:v>
                </c:pt>
                <c:pt idx="73">
                  <c:v>283.03399999999999</c:v>
                </c:pt>
                <c:pt idx="74">
                  <c:v>283.03399999999999</c:v>
                </c:pt>
                <c:pt idx="75">
                  <c:v>299.42599999999999</c:v>
                </c:pt>
                <c:pt idx="76">
                  <c:v>510.88799999999998</c:v>
                </c:pt>
                <c:pt idx="77">
                  <c:v>538.60699999999997</c:v>
                </c:pt>
                <c:pt idx="78">
                  <c:v>538.49099999999999</c:v>
                </c:pt>
                <c:pt idx="79">
                  <c:v>536.11500000000001</c:v>
                </c:pt>
                <c:pt idx="80">
                  <c:v>503.65800000000002</c:v>
                </c:pt>
                <c:pt idx="81">
                  <c:v>499.39499999999998</c:v>
                </c:pt>
                <c:pt idx="82">
                  <c:v>499.411</c:v>
                </c:pt>
                <c:pt idx="83">
                  <c:v>484.44299999999998</c:v>
                </c:pt>
                <c:pt idx="84">
                  <c:v>292.82600000000002</c:v>
                </c:pt>
                <c:pt idx="85">
                  <c:v>270.18099999999998</c:v>
                </c:pt>
                <c:pt idx="86">
                  <c:v>270.59899999999999</c:v>
                </c:pt>
                <c:pt idx="87">
                  <c:v>267.17099999999999</c:v>
                </c:pt>
                <c:pt idx="88">
                  <c:v>218.37299999999999</c:v>
                </c:pt>
                <c:pt idx="89">
                  <c:v>212.12899999999999</c:v>
                </c:pt>
                <c:pt idx="90">
                  <c:v>212.172</c:v>
                </c:pt>
                <c:pt idx="91">
                  <c:v>204.62700000000001</c:v>
                </c:pt>
                <c:pt idx="92">
                  <c:v>95.07</c:v>
                </c:pt>
                <c:pt idx="93">
                  <c:v>89.828000000000003</c:v>
                </c:pt>
                <c:pt idx="94">
                  <c:v>89.638999999999996</c:v>
                </c:pt>
                <c:pt idx="95">
                  <c:v>87.918999999999997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F3-4481-B06F-4E400875D1C5}"/>
            </c:ext>
          </c:extLst>
        </c:ser>
        <c:ser>
          <c:idx val="5"/>
          <c:order val="7"/>
          <c:tx>
            <c:strRef>
              <c:f>'9.3'!$Y$52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'9.3'!$Y$54:$Y$149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172.33099999999999</c:v>
                </c:pt>
                <c:pt idx="26">
                  <c:v>608.19399999999996</c:v>
                </c:pt>
                <c:pt idx="27">
                  <c:v>632.78</c:v>
                </c:pt>
                <c:pt idx="28">
                  <c:v>648.22299999999996</c:v>
                </c:pt>
                <c:pt idx="29">
                  <c:v>638.24900000000002</c:v>
                </c:pt>
                <c:pt idx="30">
                  <c:v>633.66800000000001</c:v>
                </c:pt>
                <c:pt idx="31">
                  <c:v>590.04999999999995</c:v>
                </c:pt>
                <c:pt idx="32">
                  <c:v>512.78800000000001</c:v>
                </c:pt>
                <c:pt idx="33">
                  <c:v>466.81099999999998</c:v>
                </c:pt>
                <c:pt idx="34">
                  <c:v>214.8</c:v>
                </c:pt>
                <c:pt idx="35">
                  <c:v>42.424999999999997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85.51</c:v>
                </c:pt>
                <c:pt idx="69">
                  <c:v>79.373000000000005</c:v>
                </c:pt>
                <c:pt idx="70">
                  <c:v>507.01499999999999</c:v>
                </c:pt>
                <c:pt idx="71">
                  <c:v>496.57400000000001</c:v>
                </c:pt>
                <c:pt idx="72">
                  <c:v>484.75799999999998</c:v>
                </c:pt>
                <c:pt idx="73">
                  <c:v>599.93399999999997</c:v>
                </c:pt>
                <c:pt idx="74">
                  <c:v>602.64099999999996</c:v>
                </c:pt>
                <c:pt idx="75">
                  <c:v>588.88</c:v>
                </c:pt>
                <c:pt idx="76">
                  <c:v>650.10599999999999</c:v>
                </c:pt>
                <c:pt idx="77">
                  <c:v>645.72500000000002</c:v>
                </c:pt>
                <c:pt idx="78">
                  <c:v>631.43100000000004</c:v>
                </c:pt>
                <c:pt idx="79">
                  <c:v>634.41999999999996</c:v>
                </c:pt>
                <c:pt idx="80">
                  <c:v>694.51700000000005</c:v>
                </c:pt>
                <c:pt idx="81">
                  <c:v>697.178</c:v>
                </c:pt>
                <c:pt idx="82">
                  <c:v>693.26800000000003</c:v>
                </c:pt>
                <c:pt idx="83">
                  <c:v>696.34699999999998</c:v>
                </c:pt>
                <c:pt idx="84">
                  <c:v>633.64099999999996</c:v>
                </c:pt>
                <c:pt idx="85">
                  <c:v>565.25900000000001</c:v>
                </c:pt>
                <c:pt idx="86">
                  <c:v>8.5890000000000004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60.442</c:v>
                </c:pt>
                <c:pt idx="92">
                  <c:v>76.751999999999995</c:v>
                </c:pt>
                <c:pt idx="93">
                  <c:v>74.566000000000003</c:v>
                </c:pt>
                <c:pt idx="94">
                  <c:v>73.638000000000005</c:v>
                </c:pt>
                <c:pt idx="95">
                  <c:v>73.19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F3-4481-B06F-4E400875D1C5}"/>
            </c:ext>
          </c:extLst>
        </c:ser>
        <c:ser>
          <c:idx val="10"/>
          <c:order val="10"/>
          <c:tx>
            <c:strRef>
              <c:f>'9.3'!$AH$53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'9.3'!$AI$54:$AI$149</c:f>
              <c:numCache>
                <c:formatCode>#,##0</c:formatCode>
                <c:ptCount val="96"/>
                <c:pt idx="0">
                  <c:v>-2776.2339999999999</c:v>
                </c:pt>
                <c:pt idx="1">
                  <c:v>-2855.152</c:v>
                </c:pt>
                <c:pt idx="2">
                  <c:v>-2802.998</c:v>
                </c:pt>
                <c:pt idx="3">
                  <c:v>-2831.7779999999998</c:v>
                </c:pt>
                <c:pt idx="4">
                  <c:v>-2822.4290000000001</c:v>
                </c:pt>
                <c:pt idx="5">
                  <c:v>-2865.0459999999998</c:v>
                </c:pt>
                <c:pt idx="6">
                  <c:v>-2888.9940000000001</c:v>
                </c:pt>
                <c:pt idx="7">
                  <c:v>-2574.5749999999998</c:v>
                </c:pt>
                <c:pt idx="8">
                  <c:v>-2524.0070000000001</c:v>
                </c:pt>
                <c:pt idx="9">
                  <c:v>-2575.038</c:v>
                </c:pt>
                <c:pt idx="10">
                  <c:v>-2575.701</c:v>
                </c:pt>
                <c:pt idx="11">
                  <c:v>-2588.9670000000001</c:v>
                </c:pt>
                <c:pt idx="12">
                  <c:v>-2642.5059999999999</c:v>
                </c:pt>
                <c:pt idx="13">
                  <c:v>-2666.366</c:v>
                </c:pt>
                <c:pt idx="14">
                  <c:v>-2711.0540000000001</c:v>
                </c:pt>
                <c:pt idx="15">
                  <c:v>-2731.2020000000002</c:v>
                </c:pt>
                <c:pt idx="16">
                  <c:v>-2677.0189999999998</c:v>
                </c:pt>
                <c:pt idx="17">
                  <c:v>-2639.3690000000001</c:v>
                </c:pt>
                <c:pt idx="18">
                  <c:v>-2586.1469999999999</c:v>
                </c:pt>
                <c:pt idx="19">
                  <c:v>-2502.652</c:v>
                </c:pt>
                <c:pt idx="20">
                  <c:v>-2548.8969999999999</c:v>
                </c:pt>
                <c:pt idx="21">
                  <c:v>-2733.6709999999998</c:v>
                </c:pt>
                <c:pt idx="22">
                  <c:v>-2653.0630000000001</c:v>
                </c:pt>
                <c:pt idx="23">
                  <c:v>-2554.4690000000001</c:v>
                </c:pt>
                <c:pt idx="24">
                  <c:v>-2260.7979999999998</c:v>
                </c:pt>
                <c:pt idx="25">
                  <c:v>-2195.5459999999998</c:v>
                </c:pt>
                <c:pt idx="26">
                  <c:v>-2501.8649999999998</c:v>
                </c:pt>
                <c:pt idx="27">
                  <c:v>-2482.7080000000001</c:v>
                </c:pt>
                <c:pt idx="28">
                  <c:v>-2504.9050000000002</c:v>
                </c:pt>
                <c:pt idx="29">
                  <c:v>-2496.1979999999999</c:v>
                </c:pt>
                <c:pt idx="30">
                  <c:v>-2523.2649999999999</c:v>
                </c:pt>
                <c:pt idx="31">
                  <c:v>-2485.0419999999999</c:v>
                </c:pt>
                <c:pt idx="32">
                  <c:v>-2364.136</c:v>
                </c:pt>
                <c:pt idx="33">
                  <c:v>-2313.038</c:v>
                </c:pt>
                <c:pt idx="34">
                  <c:v>-2073.9810000000002</c:v>
                </c:pt>
                <c:pt idx="35">
                  <c:v>-1993.4079999999999</c:v>
                </c:pt>
                <c:pt idx="36">
                  <c:v>-1667.444</c:v>
                </c:pt>
                <c:pt idx="37">
                  <c:v>-1570.0340000000001</c:v>
                </c:pt>
                <c:pt idx="38">
                  <c:v>-1524.933</c:v>
                </c:pt>
                <c:pt idx="39">
                  <c:v>-1533.0029999999999</c:v>
                </c:pt>
                <c:pt idx="40">
                  <c:v>-1183.3610000000001</c:v>
                </c:pt>
                <c:pt idx="41">
                  <c:v>-1020.352</c:v>
                </c:pt>
                <c:pt idx="42">
                  <c:v>-1079.798</c:v>
                </c:pt>
                <c:pt idx="43">
                  <c:v>-1038.4749999999999</c:v>
                </c:pt>
                <c:pt idx="44">
                  <c:v>-669.60799999999995</c:v>
                </c:pt>
                <c:pt idx="45">
                  <c:v>-564.65099999999995</c:v>
                </c:pt>
                <c:pt idx="46">
                  <c:v>-620.80899999999997</c:v>
                </c:pt>
                <c:pt idx="47">
                  <c:v>-529.649</c:v>
                </c:pt>
                <c:pt idx="48">
                  <c:v>-414.28899999999999</c:v>
                </c:pt>
                <c:pt idx="49">
                  <c:v>-457.63099999999997</c:v>
                </c:pt>
                <c:pt idx="50">
                  <c:v>-459.40300000000002</c:v>
                </c:pt>
                <c:pt idx="51">
                  <c:v>-398.53100000000001</c:v>
                </c:pt>
                <c:pt idx="52">
                  <c:v>-369.791</c:v>
                </c:pt>
                <c:pt idx="53">
                  <c:v>-362.17599999999999</c:v>
                </c:pt>
                <c:pt idx="54">
                  <c:v>-358.97399999999999</c:v>
                </c:pt>
                <c:pt idx="55">
                  <c:v>-412.02699999999999</c:v>
                </c:pt>
                <c:pt idx="56">
                  <c:v>-640.60400000000004</c:v>
                </c:pt>
                <c:pt idx="57">
                  <c:v>-531.05899999999997</c:v>
                </c:pt>
                <c:pt idx="58">
                  <c:v>-464.20699999999999</c:v>
                </c:pt>
                <c:pt idx="59">
                  <c:v>-524.27200000000005</c:v>
                </c:pt>
                <c:pt idx="60">
                  <c:v>-596.428</c:v>
                </c:pt>
                <c:pt idx="61">
                  <c:v>-553.13599999999997</c:v>
                </c:pt>
                <c:pt idx="62">
                  <c:v>-680.98400000000004</c:v>
                </c:pt>
                <c:pt idx="63">
                  <c:v>-889.19799999999998</c:v>
                </c:pt>
                <c:pt idx="64">
                  <c:v>-1629.7729999999999</c:v>
                </c:pt>
                <c:pt idx="65">
                  <c:v>-1782.6869999999999</c:v>
                </c:pt>
                <c:pt idx="66">
                  <c:v>-1840.914</c:v>
                </c:pt>
                <c:pt idx="67">
                  <c:v>-1968.4680000000001</c:v>
                </c:pt>
                <c:pt idx="68">
                  <c:v>-2104.2040000000002</c:v>
                </c:pt>
                <c:pt idx="69">
                  <c:v>-2042.191</c:v>
                </c:pt>
                <c:pt idx="70">
                  <c:v>-2440.9580000000001</c:v>
                </c:pt>
                <c:pt idx="71">
                  <c:v>-2490.6410000000001</c:v>
                </c:pt>
                <c:pt idx="72">
                  <c:v>-2644.2080000000001</c:v>
                </c:pt>
                <c:pt idx="73">
                  <c:v>-2750.136</c:v>
                </c:pt>
                <c:pt idx="74">
                  <c:v>-2689.6089999999999</c:v>
                </c:pt>
                <c:pt idx="75">
                  <c:v>-2661.5790000000002</c:v>
                </c:pt>
                <c:pt idx="76">
                  <c:v>-2911.355</c:v>
                </c:pt>
                <c:pt idx="77">
                  <c:v>-2909.1190000000001</c:v>
                </c:pt>
                <c:pt idx="78">
                  <c:v>-2869.8620000000001</c:v>
                </c:pt>
                <c:pt idx="79">
                  <c:v>-2834.855</c:v>
                </c:pt>
                <c:pt idx="80">
                  <c:v>-2744.0790000000002</c:v>
                </c:pt>
                <c:pt idx="81">
                  <c:v>-2691.6179999999999</c:v>
                </c:pt>
                <c:pt idx="82">
                  <c:v>-2788.9679999999998</c:v>
                </c:pt>
                <c:pt idx="83">
                  <c:v>-2895.6039999999998</c:v>
                </c:pt>
                <c:pt idx="84">
                  <c:v>-2759.7559999999999</c:v>
                </c:pt>
                <c:pt idx="85">
                  <c:v>-2745.2759999999998</c:v>
                </c:pt>
                <c:pt idx="86">
                  <c:v>-2257.69</c:v>
                </c:pt>
                <c:pt idx="87">
                  <c:v>-2339.8939999999998</c:v>
                </c:pt>
                <c:pt idx="88">
                  <c:v>-2250.674</c:v>
                </c:pt>
                <c:pt idx="89">
                  <c:v>-2228.79</c:v>
                </c:pt>
                <c:pt idx="90">
                  <c:v>-2316.277</c:v>
                </c:pt>
                <c:pt idx="91">
                  <c:v>-2368.7139999999999</c:v>
                </c:pt>
                <c:pt idx="92">
                  <c:v>-2336.3719999999998</c:v>
                </c:pt>
                <c:pt idx="93">
                  <c:v>-2415.1999999999998</c:v>
                </c:pt>
                <c:pt idx="94">
                  <c:v>-2446.0940000000001</c:v>
                </c:pt>
                <c:pt idx="95">
                  <c:v>-2589.8110000000001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F3-4481-B06F-4E400875D1C5}"/>
            </c:ext>
          </c:extLst>
        </c:ser>
        <c:ser>
          <c:idx val="9"/>
          <c:order val="9"/>
          <c:tx>
            <c:strRef>
              <c:f>'9.3'!$AC$52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-61.100999999999999</c:v>
                </c:pt>
                <c:pt idx="7">
                  <c:v>-368.18200000000002</c:v>
                </c:pt>
                <c:pt idx="8">
                  <c:v>-468.70499999999998</c:v>
                </c:pt>
                <c:pt idx="9">
                  <c:v>-475.834</c:v>
                </c:pt>
                <c:pt idx="10">
                  <c:v>-474.74200000000002</c:v>
                </c:pt>
                <c:pt idx="11">
                  <c:v>-474.84500000000003</c:v>
                </c:pt>
                <c:pt idx="12">
                  <c:v>-473.98099999999999</c:v>
                </c:pt>
                <c:pt idx="13">
                  <c:v>-474.25299999999999</c:v>
                </c:pt>
                <c:pt idx="14">
                  <c:v>-473.26799999999997</c:v>
                </c:pt>
                <c:pt idx="15">
                  <c:v>-473.35</c:v>
                </c:pt>
                <c:pt idx="16">
                  <c:v>-472.68700000000001</c:v>
                </c:pt>
                <c:pt idx="17">
                  <c:v>-472.61200000000002</c:v>
                </c:pt>
                <c:pt idx="18">
                  <c:v>-471.90899999999999</c:v>
                </c:pt>
                <c:pt idx="19">
                  <c:v>-471.101</c:v>
                </c:pt>
                <c:pt idx="20">
                  <c:v>-297.26</c:v>
                </c:pt>
                <c:pt idx="21">
                  <c:v>-22.888000000000002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-244.72399999999999</c:v>
                </c:pt>
                <c:pt idx="41">
                  <c:v>-424.214</c:v>
                </c:pt>
                <c:pt idx="42">
                  <c:v>-469.28</c:v>
                </c:pt>
                <c:pt idx="43">
                  <c:v>-474.935</c:v>
                </c:pt>
                <c:pt idx="44">
                  <c:v>-719.71400000000006</c:v>
                </c:pt>
                <c:pt idx="45">
                  <c:v>-798.08600000000001</c:v>
                </c:pt>
                <c:pt idx="46">
                  <c:v>-797.40899999999999</c:v>
                </c:pt>
                <c:pt idx="47">
                  <c:v>-797.02599999999995</c:v>
                </c:pt>
                <c:pt idx="48">
                  <c:v>-795.12</c:v>
                </c:pt>
                <c:pt idx="49">
                  <c:v>-795.61699999999996</c:v>
                </c:pt>
                <c:pt idx="50">
                  <c:v>-794.70100000000002</c:v>
                </c:pt>
                <c:pt idx="51">
                  <c:v>-794.36699999999996</c:v>
                </c:pt>
                <c:pt idx="52">
                  <c:v>-792.178</c:v>
                </c:pt>
                <c:pt idx="53">
                  <c:v>-792.64</c:v>
                </c:pt>
                <c:pt idx="54">
                  <c:v>-791.97</c:v>
                </c:pt>
                <c:pt idx="55">
                  <c:v>-790.97199999999998</c:v>
                </c:pt>
                <c:pt idx="56">
                  <c:v>-788.39</c:v>
                </c:pt>
                <c:pt idx="57">
                  <c:v>-788.21500000000003</c:v>
                </c:pt>
                <c:pt idx="58">
                  <c:v>-787.08600000000001</c:v>
                </c:pt>
                <c:pt idx="59">
                  <c:v>-783.25599999999997</c:v>
                </c:pt>
                <c:pt idx="60">
                  <c:v>-734.48199999999997</c:v>
                </c:pt>
                <c:pt idx="61">
                  <c:v>-732.12400000000002</c:v>
                </c:pt>
                <c:pt idx="62">
                  <c:v>-731.33100000000002</c:v>
                </c:pt>
                <c:pt idx="63">
                  <c:v>-502.20299999999997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-29.105</c:v>
                </c:pt>
                <c:pt idx="87">
                  <c:v>-51.908000000000001</c:v>
                </c:pt>
                <c:pt idx="88">
                  <c:v>-51.683999999999997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056569843157239"/>
          <c:w val="0.19619148835613778"/>
          <c:h val="0.7397868750353888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311417811153959"/>
          <c:w val="0.71371310811430433"/>
          <c:h val="0.7001659788467175"/>
        </c:manualLayout>
      </c:layout>
      <c:areaChart>
        <c:grouping val="stacked"/>
        <c:varyColors val="0"/>
        <c:ser>
          <c:idx val="0"/>
          <c:order val="0"/>
          <c:tx>
            <c:strRef>
              <c:f>'9.3'!$AL$52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'9.3'!$AL$54:$AL$149</c:f>
              <c:numCache>
                <c:formatCode>#,##0</c:formatCode>
                <c:ptCount val="96"/>
                <c:pt idx="0">
                  <c:v>3673.2170000000001</c:v>
                </c:pt>
                <c:pt idx="1">
                  <c:v>3674.7779999999998</c:v>
                </c:pt>
                <c:pt idx="2">
                  <c:v>3673.2240000000002</c:v>
                </c:pt>
                <c:pt idx="3">
                  <c:v>3673.107</c:v>
                </c:pt>
                <c:pt idx="4">
                  <c:v>3671.6030000000001</c:v>
                </c:pt>
                <c:pt idx="5">
                  <c:v>3672.2930000000001</c:v>
                </c:pt>
                <c:pt idx="6">
                  <c:v>3674.4780000000001</c:v>
                </c:pt>
                <c:pt idx="7">
                  <c:v>3677.9189999999999</c:v>
                </c:pt>
                <c:pt idx="8">
                  <c:v>3677.7069999999999</c:v>
                </c:pt>
                <c:pt idx="9">
                  <c:v>3678.192</c:v>
                </c:pt>
                <c:pt idx="10">
                  <c:v>3677.5340000000001</c:v>
                </c:pt>
                <c:pt idx="11">
                  <c:v>3676.9929999999999</c:v>
                </c:pt>
                <c:pt idx="12">
                  <c:v>3676.3510000000001</c:v>
                </c:pt>
                <c:pt idx="13">
                  <c:v>3677.3290000000002</c:v>
                </c:pt>
                <c:pt idx="14">
                  <c:v>3677.44</c:v>
                </c:pt>
                <c:pt idx="15">
                  <c:v>3677.444</c:v>
                </c:pt>
                <c:pt idx="16">
                  <c:v>3676.9749999999999</c:v>
                </c:pt>
                <c:pt idx="17">
                  <c:v>3676.3139999999999</c:v>
                </c:pt>
                <c:pt idx="18">
                  <c:v>3678.3429999999998</c:v>
                </c:pt>
                <c:pt idx="19">
                  <c:v>3678.0149999999999</c:v>
                </c:pt>
                <c:pt idx="20">
                  <c:v>3678.3420000000001</c:v>
                </c:pt>
                <c:pt idx="21">
                  <c:v>3676.9369999999999</c:v>
                </c:pt>
                <c:pt idx="22">
                  <c:v>3675.4720000000002</c:v>
                </c:pt>
                <c:pt idx="23">
                  <c:v>3675.7750000000001</c:v>
                </c:pt>
                <c:pt idx="24">
                  <c:v>3677.1880000000001</c:v>
                </c:pt>
                <c:pt idx="25">
                  <c:v>3679.99</c:v>
                </c:pt>
                <c:pt idx="26">
                  <c:v>3682.4290000000001</c:v>
                </c:pt>
                <c:pt idx="27">
                  <c:v>3683.2869999999998</c:v>
                </c:pt>
                <c:pt idx="28">
                  <c:v>3682.0709999999999</c:v>
                </c:pt>
                <c:pt idx="29">
                  <c:v>3682.2750000000001</c:v>
                </c:pt>
                <c:pt idx="30">
                  <c:v>3682.6379999999999</c:v>
                </c:pt>
                <c:pt idx="31">
                  <c:v>3682.53</c:v>
                </c:pt>
                <c:pt idx="32">
                  <c:v>3682.9690000000001</c:v>
                </c:pt>
                <c:pt idx="33">
                  <c:v>3683.5360000000001</c:v>
                </c:pt>
                <c:pt idx="34">
                  <c:v>3681.598</c:v>
                </c:pt>
                <c:pt idx="35">
                  <c:v>3679.9430000000002</c:v>
                </c:pt>
                <c:pt idx="36">
                  <c:v>3679.92</c:v>
                </c:pt>
                <c:pt idx="37">
                  <c:v>3680.5569999999998</c:v>
                </c:pt>
                <c:pt idx="38">
                  <c:v>3680.43</c:v>
                </c:pt>
                <c:pt idx="39">
                  <c:v>3680.4609999999998</c:v>
                </c:pt>
                <c:pt idx="40">
                  <c:v>3677.6489999999999</c:v>
                </c:pt>
                <c:pt idx="41">
                  <c:v>3675.422</c:v>
                </c:pt>
                <c:pt idx="42">
                  <c:v>3673.748</c:v>
                </c:pt>
                <c:pt idx="43">
                  <c:v>3671.56</c:v>
                </c:pt>
                <c:pt idx="44">
                  <c:v>3674.5059999999999</c:v>
                </c:pt>
                <c:pt idx="45">
                  <c:v>3676.163</c:v>
                </c:pt>
                <c:pt idx="46">
                  <c:v>3662.1410000000001</c:v>
                </c:pt>
                <c:pt idx="47">
                  <c:v>3662.578</c:v>
                </c:pt>
                <c:pt idx="48">
                  <c:v>3661.09</c:v>
                </c:pt>
                <c:pt idx="49">
                  <c:v>3659.4949999999999</c:v>
                </c:pt>
                <c:pt idx="50">
                  <c:v>3657.415</c:v>
                </c:pt>
                <c:pt idx="51">
                  <c:v>3657.8380000000002</c:v>
                </c:pt>
                <c:pt idx="52">
                  <c:v>3657.5520000000001</c:v>
                </c:pt>
                <c:pt idx="53">
                  <c:v>3795.0259999999998</c:v>
                </c:pt>
                <c:pt idx="54">
                  <c:v>4167.5169999999998</c:v>
                </c:pt>
                <c:pt idx="55">
                  <c:v>4145.6970000000001</c:v>
                </c:pt>
                <c:pt idx="56">
                  <c:v>4137.4889999999996</c:v>
                </c:pt>
                <c:pt idx="57">
                  <c:v>4147.973</c:v>
                </c:pt>
                <c:pt idx="58">
                  <c:v>4155.9009999999998</c:v>
                </c:pt>
                <c:pt idx="59">
                  <c:v>4143.3180000000002</c:v>
                </c:pt>
                <c:pt idx="60">
                  <c:v>4145.2049999999999</c:v>
                </c:pt>
                <c:pt idx="61">
                  <c:v>4139.6360000000004</c:v>
                </c:pt>
                <c:pt idx="62">
                  <c:v>4151.01</c:v>
                </c:pt>
                <c:pt idx="63">
                  <c:v>3724.364</c:v>
                </c:pt>
                <c:pt idx="64">
                  <c:v>3667</c:v>
                </c:pt>
                <c:pt idx="65">
                  <c:v>3665.4229999999998</c:v>
                </c:pt>
                <c:pt idx="66">
                  <c:v>3663.56</c:v>
                </c:pt>
                <c:pt idx="67">
                  <c:v>3661.3989999999999</c:v>
                </c:pt>
                <c:pt idx="68">
                  <c:v>3661.2350000000001</c:v>
                </c:pt>
                <c:pt idx="69">
                  <c:v>3659.3020000000001</c:v>
                </c:pt>
                <c:pt idx="70">
                  <c:v>3658.6379999999999</c:v>
                </c:pt>
                <c:pt idx="71">
                  <c:v>3656.1950000000002</c:v>
                </c:pt>
                <c:pt idx="72">
                  <c:v>3656.8029999999999</c:v>
                </c:pt>
                <c:pt idx="73">
                  <c:v>3655.819</c:v>
                </c:pt>
                <c:pt idx="74">
                  <c:v>3656.1179999999999</c:v>
                </c:pt>
                <c:pt idx="75">
                  <c:v>3655.433</c:v>
                </c:pt>
                <c:pt idx="76">
                  <c:v>3656.3150000000001</c:v>
                </c:pt>
                <c:pt idx="77">
                  <c:v>3657.0729999999999</c:v>
                </c:pt>
                <c:pt idx="78">
                  <c:v>3658.0680000000002</c:v>
                </c:pt>
                <c:pt idx="79">
                  <c:v>3658.4670000000001</c:v>
                </c:pt>
                <c:pt idx="80">
                  <c:v>3657.299</c:v>
                </c:pt>
                <c:pt idx="81">
                  <c:v>3657.6570000000002</c:v>
                </c:pt>
                <c:pt idx="82">
                  <c:v>3657.8789999999999</c:v>
                </c:pt>
                <c:pt idx="83">
                  <c:v>3662.1729999999998</c:v>
                </c:pt>
                <c:pt idx="84">
                  <c:v>3663.1819999999998</c:v>
                </c:pt>
                <c:pt idx="85">
                  <c:v>3664.6869999999999</c:v>
                </c:pt>
                <c:pt idx="86">
                  <c:v>3663.9540000000002</c:v>
                </c:pt>
                <c:pt idx="87">
                  <c:v>3663.1460000000002</c:v>
                </c:pt>
                <c:pt idx="88">
                  <c:v>3662.5940000000001</c:v>
                </c:pt>
                <c:pt idx="89">
                  <c:v>3664.3380000000002</c:v>
                </c:pt>
                <c:pt idx="90">
                  <c:v>3664.92</c:v>
                </c:pt>
                <c:pt idx="91">
                  <c:v>3665.5949999999998</c:v>
                </c:pt>
                <c:pt idx="92">
                  <c:v>3663.3150000000001</c:v>
                </c:pt>
                <c:pt idx="93">
                  <c:v>3662.741</c:v>
                </c:pt>
                <c:pt idx="94">
                  <c:v>3663.1880000000001</c:v>
                </c:pt>
                <c:pt idx="95">
                  <c:v>3663.335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3-452A-9ADA-24375ECF0380}"/>
            </c:ext>
          </c:extLst>
        </c:ser>
        <c:ser>
          <c:idx val="1"/>
          <c:order val="1"/>
          <c:tx>
            <c:strRef>
              <c:f>'9.3'!$AM$52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'9.3'!$AM$54:$AM$149</c:f>
              <c:numCache>
                <c:formatCode>#,##0</c:formatCode>
                <c:ptCount val="96"/>
                <c:pt idx="0">
                  <c:v>3664.92</c:v>
                </c:pt>
                <c:pt idx="1">
                  <c:v>3652.5929999999998</c:v>
                </c:pt>
                <c:pt idx="2">
                  <c:v>3651.8919999999998</c:v>
                </c:pt>
                <c:pt idx="3">
                  <c:v>3693.98</c:v>
                </c:pt>
                <c:pt idx="4">
                  <c:v>3851.5</c:v>
                </c:pt>
                <c:pt idx="5">
                  <c:v>3852.5360000000001</c:v>
                </c:pt>
                <c:pt idx="6">
                  <c:v>3846.5459999999998</c:v>
                </c:pt>
                <c:pt idx="7">
                  <c:v>3810.0279999999998</c:v>
                </c:pt>
                <c:pt idx="8">
                  <c:v>3833.1129999999998</c:v>
                </c:pt>
                <c:pt idx="9">
                  <c:v>3834.34</c:v>
                </c:pt>
                <c:pt idx="10">
                  <c:v>3829.056</c:v>
                </c:pt>
                <c:pt idx="11">
                  <c:v>3829.0529999999999</c:v>
                </c:pt>
                <c:pt idx="12">
                  <c:v>3827.5590000000002</c:v>
                </c:pt>
                <c:pt idx="13">
                  <c:v>3823.8270000000002</c:v>
                </c:pt>
                <c:pt idx="14">
                  <c:v>3809.6129999999998</c:v>
                </c:pt>
                <c:pt idx="15">
                  <c:v>3811.27</c:v>
                </c:pt>
                <c:pt idx="16">
                  <c:v>3807.018</c:v>
                </c:pt>
                <c:pt idx="17">
                  <c:v>3822.5720000000001</c:v>
                </c:pt>
                <c:pt idx="18">
                  <c:v>3827.7570000000001</c:v>
                </c:pt>
                <c:pt idx="19">
                  <c:v>3764.415</c:v>
                </c:pt>
                <c:pt idx="20">
                  <c:v>3811.0619999999999</c:v>
                </c:pt>
                <c:pt idx="21">
                  <c:v>3831.5309999999999</c:v>
                </c:pt>
                <c:pt idx="22">
                  <c:v>3837.739</c:v>
                </c:pt>
                <c:pt idx="23">
                  <c:v>3846.181</c:v>
                </c:pt>
                <c:pt idx="24">
                  <c:v>3887.7420000000002</c:v>
                </c:pt>
                <c:pt idx="25">
                  <c:v>3910.5259999999998</c:v>
                </c:pt>
                <c:pt idx="26">
                  <c:v>3951.364</c:v>
                </c:pt>
                <c:pt idx="27">
                  <c:v>3993.8870000000002</c:v>
                </c:pt>
                <c:pt idx="28">
                  <c:v>4000.0410000000002</c:v>
                </c:pt>
                <c:pt idx="29">
                  <c:v>4006.232</c:v>
                </c:pt>
                <c:pt idx="30">
                  <c:v>3999.835</c:v>
                </c:pt>
                <c:pt idx="31">
                  <c:v>3994.471</c:v>
                </c:pt>
                <c:pt idx="32">
                  <c:v>3989.1619999999998</c:v>
                </c:pt>
                <c:pt idx="33">
                  <c:v>3992.346</c:v>
                </c:pt>
                <c:pt idx="34">
                  <c:v>3977.68</c:v>
                </c:pt>
                <c:pt idx="35">
                  <c:v>3966.4389999999999</c:v>
                </c:pt>
                <c:pt idx="36">
                  <c:v>3942.2710000000002</c:v>
                </c:pt>
                <c:pt idx="37">
                  <c:v>3928.2669999999998</c:v>
                </c:pt>
                <c:pt idx="38">
                  <c:v>3913.8850000000002</c:v>
                </c:pt>
                <c:pt idx="39">
                  <c:v>3913.0529999999999</c:v>
                </c:pt>
                <c:pt idx="40">
                  <c:v>3958.5790000000002</c:v>
                </c:pt>
                <c:pt idx="41">
                  <c:v>3969.5830000000001</c:v>
                </c:pt>
                <c:pt idx="42">
                  <c:v>3962.4989999999998</c:v>
                </c:pt>
                <c:pt idx="43">
                  <c:v>3939.78</c:v>
                </c:pt>
                <c:pt idx="44">
                  <c:v>3876.5889999999999</c:v>
                </c:pt>
                <c:pt idx="45">
                  <c:v>3839.5329999999999</c:v>
                </c:pt>
                <c:pt idx="46">
                  <c:v>3820.0349999999999</c:v>
                </c:pt>
                <c:pt idx="47">
                  <c:v>3801.89</c:v>
                </c:pt>
                <c:pt idx="48">
                  <c:v>3724.8739999999998</c:v>
                </c:pt>
                <c:pt idx="49">
                  <c:v>3776.5619999999999</c:v>
                </c:pt>
                <c:pt idx="50">
                  <c:v>3774.6469999999999</c:v>
                </c:pt>
                <c:pt idx="51">
                  <c:v>3785.8009999999999</c:v>
                </c:pt>
                <c:pt idx="52">
                  <c:v>3846.335</c:v>
                </c:pt>
                <c:pt idx="53">
                  <c:v>3831.4450000000002</c:v>
                </c:pt>
                <c:pt idx="54">
                  <c:v>3819.5140000000001</c:v>
                </c:pt>
                <c:pt idx="55">
                  <c:v>3790.7849999999999</c:v>
                </c:pt>
                <c:pt idx="56">
                  <c:v>3825.4169999999999</c:v>
                </c:pt>
                <c:pt idx="57">
                  <c:v>3843.7869999999998</c:v>
                </c:pt>
                <c:pt idx="58">
                  <c:v>3826.8330000000001</c:v>
                </c:pt>
                <c:pt idx="59">
                  <c:v>3824.2840000000001</c:v>
                </c:pt>
                <c:pt idx="60">
                  <c:v>3841.4</c:v>
                </c:pt>
                <c:pt idx="61">
                  <c:v>3832.2919999999999</c:v>
                </c:pt>
                <c:pt idx="62">
                  <c:v>3868.395</c:v>
                </c:pt>
                <c:pt idx="63">
                  <c:v>3862.3069999999998</c:v>
                </c:pt>
                <c:pt idx="64">
                  <c:v>3901.7950000000001</c:v>
                </c:pt>
                <c:pt idx="65">
                  <c:v>3876.0250000000001</c:v>
                </c:pt>
                <c:pt idx="66">
                  <c:v>3914.538</c:v>
                </c:pt>
                <c:pt idx="67">
                  <c:v>3911.125</c:v>
                </c:pt>
                <c:pt idx="68">
                  <c:v>3966.9479999999999</c:v>
                </c:pt>
                <c:pt idx="69">
                  <c:v>3992.8139999999999</c:v>
                </c:pt>
                <c:pt idx="70">
                  <c:v>3985.9969999999998</c:v>
                </c:pt>
                <c:pt idx="71">
                  <c:v>3992.3989999999999</c:v>
                </c:pt>
                <c:pt idx="72">
                  <c:v>4029.4470000000001</c:v>
                </c:pt>
                <c:pt idx="73">
                  <c:v>4037.5329999999999</c:v>
                </c:pt>
                <c:pt idx="74">
                  <c:v>4039.2080000000001</c:v>
                </c:pt>
                <c:pt idx="75">
                  <c:v>4053.9470000000001</c:v>
                </c:pt>
                <c:pt idx="76">
                  <c:v>4074.056</c:v>
                </c:pt>
                <c:pt idx="77">
                  <c:v>4064.4810000000002</c:v>
                </c:pt>
                <c:pt idx="78">
                  <c:v>4053.799</c:v>
                </c:pt>
                <c:pt idx="79">
                  <c:v>4064.4470000000001</c:v>
                </c:pt>
                <c:pt idx="80">
                  <c:v>4066.8490000000002</c:v>
                </c:pt>
                <c:pt idx="81">
                  <c:v>4053.8130000000001</c:v>
                </c:pt>
                <c:pt idx="82">
                  <c:v>4030.4870000000001</c:v>
                </c:pt>
                <c:pt idx="83">
                  <c:v>4013.4920000000002</c:v>
                </c:pt>
                <c:pt idx="84">
                  <c:v>4018.2959999999998</c:v>
                </c:pt>
                <c:pt idx="85">
                  <c:v>4008.5590000000002</c:v>
                </c:pt>
                <c:pt idx="86">
                  <c:v>3995.6779999999999</c:v>
                </c:pt>
                <c:pt idx="87">
                  <c:v>3968.5309999999999</c:v>
                </c:pt>
                <c:pt idx="88">
                  <c:v>3841.7109999999998</c:v>
                </c:pt>
                <c:pt idx="89">
                  <c:v>3826.9009999999998</c:v>
                </c:pt>
                <c:pt idx="90">
                  <c:v>3779.7040000000002</c:v>
                </c:pt>
                <c:pt idx="91">
                  <c:v>3640.7359999999999</c:v>
                </c:pt>
                <c:pt idx="92">
                  <c:v>3277.902</c:v>
                </c:pt>
                <c:pt idx="93">
                  <c:v>3171.3719999999998</c:v>
                </c:pt>
                <c:pt idx="94">
                  <c:v>2975.04</c:v>
                </c:pt>
                <c:pt idx="95">
                  <c:v>2839.6309999999999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3-452A-9ADA-24375ECF0380}"/>
            </c:ext>
          </c:extLst>
        </c:ser>
        <c:ser>
          <c:idx val="2"/>
          <c:order val="2"/>
          <c:tx>
            <c:strRef>
              <c:f>'9.3'!$AN$52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'9.3'!$AN$54:$AN$149</c:f>
              <c:numCache>
                <c:formatCode>#,##0</c:formatCode>
                <c:ptCount val="96"/>
                <c:pt idx="0">
                  <c:v>-0.73299999999999998</c:v>
                </c:pt>
                <c:pt idx="1">
                  <c:v>-0.77300000000000002</c:v>
                </c:pt>
                <c:pt idx="2">
                  <c:v>-0.876</c:v>
                </c:pt>
                <c:pt idx="3">
                  <c:v>-0.81499999999999995</c:v>
                </c:pt>
                <c:pt idx="4">
                  <c:v>-0.83299999999999996</c:v>
                </c:pt>
                <c:pt idx="5">
                  <c:v>-0.81399999999999995</c:v>
                </c:pt>
                <c:pt idx="6">
                  <c:v>-0.81100000000000005</c:v>
                </c:pt>
                <c:pt idx="7">
                  <c:v>-0.88700000000000001</c:v>
                </c:pt>
                <c:pt idx="8">
                  <c:v>-0.77900000000000003</c:v>
                </c:pt>
                <c:pt idx="9">
                  <c:v>-0.81299999999999994</c:v>
                </c:pt>
                <c:pt idx="10">
                  <c:v>-0.877</c:v>
                </c:pt>
                <c:pt idx="11">
                  <c:v>-0.85799999999999998</c:v>
                </c:pt>
                <c:pt idx="12">
                  <c:v>-0.79200000000000004</c:v>
                </c:pt>
                <c:pt idx="13">
                  <c:v>-0.89100000000000001</c:v>
                </c:pt>
                <c:pt idx="14">
                  <c:v>-0.76700000000000002</c:v>
                </c:pt>
                <c:pt idx="15">
                  <c:v>-0.82799999999999996</c:v>
                </c:pt>
                <c:pt idx="16">
                  <c:v>-0.81499999999999995</c:v>
                </c:pt>
                <c:pt idx="17">
                  <c:v>-0.83199999999999996</c:v>
                </c:pt>
                <c:pt idx="18">
                  <c:v>-0.85399999999999998</c:v>
                </c:pt>
                <c:pt idx="19">
                  <c:v>-0.81200000000000006</c:v>
                </c:pt>
                <c:pt idx="20">
                  <c:v>-0.875</c:v>
                </c:pt>
                <c:pt idx="21">
                  <c:v>-0.82399999999999995</c:v>
                </c:pt>
                <c:pt idx="22">
                  <c:v>-0.79900000000000004</c:v>
                </c:pt>
                <c:pt idx="23">
                  <c:v>-0.71199999999999997</c:v>
                </c:pt>
                <c:pt idx="24">
                  <c:v>-0.84499999999999997</c:v>
                </c:pt>
                <c:pt idx="25">
                  <c:v>-0.82499999999999996</c:v>
                </c:pt>
                <c:pt idx="26">
                  <c:v>-0.76700000000000002</c:v>
                </c:pt>
                <c:pt idx="27">
                  <c:v>-0.68700000000000006</c:v>
                </c:pt>
                <c:pt idx="28">
                  <c:v>-0.90900000000000003</c:v>
                </c:pt>
                <c:pt idx="29">
                  <c:v>-0.77300000000000002</c:v>
                </c:pt>
                <c:pt idx="30">
                  <c:v>-0.79300000000000004</c:v>
                </c:pt>
                <c:pt idx="31">
                  <c:v>-0.84599999999999997</c:v>
                </c:pt>
                <c:pt idx="32">
                  <c:v>-0.84499999999999997</c:v>
                </c:pt>
                <c:pt idx="33">
                  <c:v>-0.86099999999999999</c:v>
                </c:pt>
                <c:pt idx="34">
                  <c:v>-0.86099999999999999</c:v>
                </c:pt>
                <c:pt idx="35">
                  <c:v>-0.85</c:v>
                </c:pt>
                <c:pt idx="36">
                  <c:v>-0.90300000000000002</c:v>
                </c:pt>
                <c:pt idx="37">
                  <c:v>-0.90200000000000002</c:v>
                </c:pt>
                <c:pt idx="38">
                  <c:v>-0.86699999999999999</c:v>
                </c:pt>
                <c:pt idx="39">
                  <c:v>-0.88200000000000001</c:v>
                </c:pt>
                <c:pt idx="40">
                  <c:v>-0.80900000000000005</c:v>
                </c:pt>
                <c:pt idx="41">
                  <c:v>-0.76800000000000002</c:v>
                </c:pt>
                <c:pt idx="42">
                  <c:v>-0.86099999999999999</c:v>
                </c:pt>
                <c:pt idx="43">
                  <c:v>-0.81499999999999995</c:v>
                </c:pt>
                <c:pt idx="44">
                  <c:v>-0.84599999999999997</c:v>
                </c:pt>
                <c:pt idx="45">
                  <c:v>-0.86599999999999999</c:v>
                </c:pt>
                <c:pt idx="46">
                  <c:v>-0.92800000000000005</c:v>
                </c:pt>
                <c:pt idx="47">
                  <c:v>-0.70599999999999996</c:v>
                </c:pt>
                <c:pt idx="48">
                  <c:v>-0.80200000000000005</c:v>
                </c:pt>
                <c:pt idx="49">
                  <c:v>-0.84499999999999997</c:v>
                </c:pt>
                <c:pt idx="50">
                  <c:v>-0.84199999999999997</c:v>
                </c:pt>
                <c:pt idx="51">
                  <c:v>-0.81200000000000006</c:v>
                </c:pt>
                <c:pt idx="52">
                  <c:v>-0.86199999999999999</c:v>
                </c:pt>
                <c:pt idx="53">
                  <c:v>-0.89700000000000002</c:v>
                </c:pt>
                <c:pt idx="54">
                  <c:v>-0.77600000000000002</c:v>
                </c:pt>
                <c:pt idx="55">
                  <c:v>-0.86499999999999999</c:v>
                </c:pt>
                <c:pt idx="56">
                  <c:v>-0.88200000000000001</c:v>
                </c:pt>
                <c:pt idx="57">
                  <c:v>-0.83199999999999996</c:v>
                </c:pt>
                <c:pt idx="58">
                  <c:v>-0.70799999999999996</c:v>
                </c:pt>
                <c:pt idx="59">
                  <c:v>-0.73099999999999998</c:v>
                </c:pt>
                <c:pt idx="60">
                  <c:v>-0.80900000000000005</c:v>
                </c:pt>
                <c:pt idx="61">
                  <c:v>-0.73499999999999999</c:v>
                </c:pt>
                <c:pt idx="62">
                  <c:v>-0.81100000000000005</c:v>
                </c:pt>
                <c:pt idx="63">
                  <c:v>-0.871</c:v>
                </c:pt>
                <c:pt idx="64">
                  <c:v>-0.89</c:v>
                </c:pt>
                <c:pt idx="65">
                  <c:v>-0.93899999999999995</c:v>
                </c:pt>
                <c:pt idx="66">
                  <c:v>-0.83499999999999996</c:v>
                </c:pt>
                <c:pt idx="67">
                  <c:v>-0.78800000000000003</c:v>
                </c:pt>
                <c:pt idx="68">
                  <c:v>-0.81399999999999995</c:v>
                </c:pt>
                <c:pt idx="69">
                  <c:v>-0.81799999999999995</c:v>
                </c:pt>
                <c:pt idx="70">
                  <c:v>-0.72299999999999998</c:v>
                </c:pt>
                <c:pt idx="71">
                  <c:v>-0.86399999999999999</c:v>
                </c:pt>
                <c:pt idx="72">
                  <c:v>-0.82499999999999996</c:v>
                </c:pt>
                <c:pt idx="73">
                  <c:v>-0.82599999999999996</c:v>
                </c:pt>
                <c:pt idx="74">
                  <c:v>-0.81499999999999995</c:v>
                </c:pt>
                <c:pt idx="75">
                  <c:v>-0.88</c:v>
                </c:pt>
                <c:pt idx="76">
                  <c:v>-0.85699999999999998</c:v>
                </c:pt>
                <c:pt idx="77">
                  <c:v>-0.80300000000000005</c:v>
                </c:pt>
                <c:pt idx="78">
                  <c:v>-0.90700000000000003</c:v>
                </c:pt>
                <c:pt idx="79">
                  <c:v>-0.81100000000000005</c:v>
                </c:pt>
                <c:pt idx="80">
                  <c:v>-0.85899999999999999</c:v>
                </c:pt>
                <c:pt idx="81">
                  <c:v>-0.85699999999999998</c:v>
                </c:pt>
                <c:pt idx="82">
                  <c:v>-0.86399999999999999</c:v>
                </c:pt>
                <c:pt idx="83">
                  <c:v>-0.88800000000000001</c:v>
                </c:pt>
                <c:pt idx="84">
                  <c:v>-0.79600000000000004</c:v>
                </c:pt>
                <c:pt idx="85">
                  <c:v>-0.78800000000000003</c:v>
                </c:pt>
                <c:pt idx="86">
                  <c:v>-0.81599999999999995</c:v>
                </c:pt>
                <c:pt idx="87">
                  <c:v>-0.88900000000000001</c:v>
                </c:pt>
                <c:pt idx="88">
                  <c:v>-0.79300000000000004</c:v>
                </c:pt>
                <c:pt idx="89">
                  <c:v>-0.89800000000000002</c:v>
                </c:pt>
                <c:pt idx="90">
                  <c:v>-0.83699999999999997</c:v>
                </c:pt>
                <c:pt idx="91">
                  <c:v>-0.91300000000000003</c:v>
                </c:pt>
                <c:pt idx="92">
                  <c:v>-0.79900000000000004</c:v>
                </c:pt>
                <c:pt idx="93">
                  <c:v>-0.88100000000000001</c:v>
                </c:pt>
                <c:pt idx="94">
                  <c:v>-0.78600000000000003</c:v>
                </c:pt>
                <c:pt idx="95">
                  <c:v>-0.85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13-452A-9ADA-24375ECF0380}"/>
            </c:ext>
          </c:extLst>
        </c:ser>
        <c:ser>
          <c:idx val="3"/>
          <c:order val="3"/>
          <c:tx>
            <c:strRef>
              <c:f>'9.3'!$AO$52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'9.3'!$AO$54:$AO$149</c:f>
              <c:numCache>
                <c:formatCode>#,##0</c:formatCode>
                <c:ptCount val="96"/>
                <c:pt idx="0">
                  <c:v>330.32499999999999</c:v>
                </c:pt>
                <c:pt idx="1">
                  <c:v>329.14299999999997</c:v>
                </c:pt>
                <c:pt idx="2">
                  <c:v>330.21699999999998</c:v>
                </c:pt>
                <c:pt idx="3">
                  <c:v>330.48500000000001</c:v>
                </c:pt>
                <c:pt idx="4">
                  <c:v>329.59100000000001</c:v>
                </c:pt>
                <c:pt idx="5">
                  <c:v>329.51400000000001</c:v>
                </c:pt>
                <c:pt idx="6">
                  <c:v>329.45100000000002</c:v>
                </c:pt>
                <c:pt idx="7">
                  <c:v>329.00400000000002</c:v>
                </c:pt>
                <c:pt idx="8">
                  <c:v>330.53699999999998</c:v>
                </c:pt>
                <c:pt idx="9">
                  <c:v>330.69400000000002</c:v>
                </c:pt>
                <c:pt idx="10">
                  <c:v>330.75099999999998</c:v>
                </c:pt>
                <c:pt idx="11">
                  <c:v>330.30900000000003</c:v>
                </c:pt>
                <c:pt idx="12">
                  <c:v>334.262</c:v>
                </c:pt>
                <c:pt idx="13">
                  <c:v>334.27199999999999</c:v>
                </c:pt>
                <c:pt idx="14">
                  <c:v>333.67099999999999</c:v>
                </c:pt>
                <c:pt idx="15">
                  <c:v>333.786</c:v>
                </c:pt>
                <c:pt idx="16">
                  <c:v>332.286</c:v>
                </c:pt>
                <c:pt idx="17">
                  <c:v>331.05500000000001</c:v>
                </c:pt>
                <c:pt idx="18">
                  <c:v>333.911</c:v>
                </c:pt>
                <c:pt idx="19">
                  <c:v>361.17500000000001</c:v>
                </c:pt>
                <c:pt idx="20">
                  <c:v>391.22</c:v>
                </c:pt>
                <c:pt idx="21">
                  <c:v>417.83699999999999</c:v>
                </c:pt>
                <c:pt idx="22">
                  <c:v>454.7</c:v>
                </c:pt>
                <c:pt idx="23">
                  <c:v>540.577</c:v>
                </c:pt>
                <c:pt idx="24">
                  <c:v>659.77599999999995</c:v>
                </c:pt>
                <c:pt idx="25">
                  <c:v>684.74400000000003</c:v>
                </c:pt>
                <c:pt idx="26">
                  <c:v>685.57100000000003</c:v>
                </c:pt>
                <c:pt idx="27">
                  <c:v>685.64300000000003</c:v>
                </c:pt>
                <c:pt idx="28">
                  <c:v>696.60299999999995</c:v>
                </c:pt>
                <c:pt idx="29">
                  <c:v>710.87900000000002</c:v>
                </c:pt>
                <c:pt idx="30">
                  <c:v>695.35400000000004</c:v>
                </c:pt>
                <c:pt idx="31">
                  <c:v>690.35500000000002</c:v>
                </c:pt>
                <c:pt idx="32">
                  <c:v>664.54200000000003</c:v>
                </c:pt>
                <c:pt idx="33">
                  <c:v>679.12400000000002</c:v>
                </c:pt>
                <c:pt idx="34">
                  <c:v>653.22199999999998</c:v>
                </c:pt>
                <c:pt idx="35">
                  <c:v>648.96699999999998</c:v>
                </c:pt>
                <c:pt idx="36">
                  <c:v>615.60299999999995</c:v>
                </c:pt>
                <c:pt idx="37">
                  <c:v>607.56200000000001</c:v>
                </c:pt>
                <c:pt idx="38">
                  <c:v>608.06399999999996</c:v>
                </c:pt>
                <c:pt idx="39">
                  <c:v>603.73</c:v>
                </c:pt>
                <c:pt idx="40">
                  <c:v>589.98400000000004</c:v>
                </c:pt>
                <c:pt idx="41">
                  <c:v>611.61099999999999</c:v>
                </c:pt>
                <c:pt idx="42">
                  <c:v>609.87599999999998</c:v>
                </c:pt>
                <c:pt idx="43">
                  <c:v>574.93200000000002</c:v>
                </c:pt>
                <c:pt idx="44">
                  <c:v>494.113</c:v>
                </c:pt>
                <c:pt idx="45">
                  <c:v>503.93900000000002</c:v>
                </c:pt>
                <c:pt idx="46">
                  <c:v>497.041</c:v>
                </c:pt>
                <c:pt idx="47">
                  <c:v>492.30700000000002</c:v>
                </c:pt>
                <c:pt idx="48">
                  <c:v>503.96199999999999</c:v>
                </c:pt>
                <c:pt idx="49">
                  <c:v>537.66399999999999</c:v>
                </c:pt>
                <c:pt idx="50">
                  <c:v>540.81399999999996</c:v>
                </c:pt>
                <c:pt idx="51">
                  <c:v>542.36300000000006</c:v>
                </c:pt>
                <c:pt idx="52">
                  <c:v>543.77300000000002</c:v>
                </c:pt>
                <c:pt idx="53">
                  <c:v>538.25400000000002</c:v>
                </c:pt>
                <c:pt idx="54">
                  <c:v>537.24400000000003</c:v>
                </c:pt>
                <c:pt idx="55">
                  <c:v>540.99900000000002</c:v>
                </c:pt>
                <c:pt idx="56">
                  <c:v>534.25400000000002</c:v>
                </c:pt>
                <c:pt idx="57">
                  <c:v>537.23900000000003</c:v>
                </c:pt>
                <c:pt idx="58">
                  <c:v>548.69500000000005</c:v>
                </c:pt>
                <c:pt idx="59">
                  <c:v>543.30600000000004</c:v>
                </c:pt>
                <c:pt idx="60">
                  <c:v>543.17100000000005</c:v>
                </c:pt>
                <c:pt idx="61">
                  <c:v>543.03800000000001</c:v>
                </c:pt>
                <c:pt idx="62">
                  <c:v>547.42600000000004</c:v>
                </c:pt>
                <c:pt idx="63">
                  <c:v>547.21699999999998</c:v>
                </c:pt>
                <c:pt idx="64">
                  <c:v>558.05600000000004</c:v>
                </c:pt>
                <c:pt idx="65">
                  <c:v>559.28</c:v>
                </c:pt>
                <c:pt idx="66">
                  <c:v>558.27099999999996</c:v>
                </c:pt>
                <c:pt idx="67">
                  <c:v>562.06500000000005</c:v>
                </c:pt>
                <c:pt idx="68">
                  <c:v>597.61099999999999</c:v>
                </c:pt>
                <c:pt idx="69">
                  <c:v>605.11400000000003</c:v>
                </c:pt>
                <c:pt idx="70">
                  <c:v>603.65</c:v>
                </c:pt>
                <c:pt idx="71">
                  <c:v>615.84299999999996</c:v>
                </c:pt>
                <c:pt idx="72">
                  <c:v>645.78</c:v>
                </c:pt>
                <c:pt idx="73">
                  <c:v>640.52300000000002</c:v>
                </c:pt>
                <c:pt idx="74">
                  <c:v>641.428</c:v>
                </c:pt>
                <c:pt idx="75">
                  <c:v>647.66999999999996</c:v>
                </c:pt>
                <c:pt idx="76">
                  <c:v>685.43299999999999</c:v>
                </c:pt>
                <c:pt idx="77">
                  <c:v>694.56200000000001</c:v>
                </c:pt>
                <c:pt idx="78">
                  <c:v>696.48500000000001</c:v>
                </c:pt>
                <c:pt idx="79">
                  <c:v>691.76800000000003</c:v>
                </c:pt>
                <c:pt idx="80">
                  <c:v>682.95600000000002</c:v>
                </c:pt>
                <c:pt idx="81">
                  <c:v>684.61900000000003</c:v>
                </c:pt>
                <c:pt idx="82">
                  <c:v>674.67899999999997</c:v>
                </c:pt>
                <c:pt idx="83">
                  <c:v>669.53200000000004</c:v>
                </c:pt>
                <c:pt idx="84">
                  <c:v>651.90899999999999</c:v>
                </c:pt>
                <c:pt idx="85">
                  <c:v>650.13199999999995</c:v>
                </c:pt>
                <c:pt idx="86">
                  <c:v>647.11599999999999</c:v>
                </c:pt>
                <c:pt idx="87">
                  <c:v>643.48800000000006</c:v>
                </c:pt>
                <c:pt idx="88">
                  <c:v>432.267</c:v>
                </c:pt>
                <c:pt idx="89">
                  <c:v>337.76799999999997</c:v>
                </c:pt>
                <c:pt idx="90">
                  <c:v>332.79399999999998</c:v>
                </c:pt>
                <c:pt idx="91">
                  <c:v>333.25599999999997</c:v>
                </c:pt>
                <c:pt idx="92">
                  <c:v>330.16800000000001</c:v>
                </c:pt>
                <c:pt idx="93">
                  <c:v>330.30500000000001</c:v>
                </c:pt>
                <c:pt idx="94">
                  <c:v>329.66399999999999</c:v>
                </c:pt>
                <c:pt idx="95">
                  <c:v>331.85500000000002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13-452A-9ADA-24375ECF0380}"/>
            </c:ext>
          </c:extLst>
        </c:ser>
        <c:ser>
          <c:idx val="6"/>
          <c:order val="4"/>
          <c:tx>
            <c:strRef>
              <c:f>'9.3'!$AS$52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'9.3'!$AS$54:$AS$149</c:f>
              <c:numCache>
                <c:formatCode>#,##0</c:formatCode>
                <c:ptCount val="96"/>
                <c:pt idx="0">
                  <c:v>21.077999999999999</c:v>
                </c:pt>
                <c:pt idx="1">
                  <c:v>18.728999999999999</c:v>
                </c:pt>
                <c:pt idx="2">
                  <c:v>19.087</c:v>
                </c:pt>
                <c:pt idx="3">
                  <c:v>21.009</c:v>
                </c:pt>
                <c:pt idx="4">
                  <c:v>25.585000000000001</c:v>
                </c:pt>
                <c:pt idx="5">
                  <c:v>27.776</c:v>
                </c:pt>
                <c:pt idx="6">
                  <c:v>29.396999999999998</c:v>
                </c:pt>
                <c:pt idx="7">
                  <c:v>26.103000000000002</c:v>
                </c:pt>
                <c:pt idx="8">
                  <c:v>20.152999999999999</c:v>
                </c:pt>
                <c:pt idx="9">
                  <c:v>17.782</c:v>
                </c:pt>
                <c:pt idx="10">
                  <c:v>15.161</c:v>
                </c:pt>
                <c:pt idx="11">
                  <c:v>12.577999999999999</c:v>
                </c:pt>
                <c:pt idx="12">
                  <c:v>13.009</c:v>
                </c:pt>
                <c:pt idx="13">
                  <c:v>12.779</c:v>
                </c:pt>
                <c:pt idx="14">
                  <c:v>13.759</c:v>
                </c:pt>
                <c:pt idx="15">
                  <c:v>13.3</c:v>
                </c:pt>
                <c:pt idx="16">
                  <c:v>12.711</c:v>
                </c:pt>
                <c:pt idx="17">
                  <c:v>11.813000000000001</c:v>
                </c:pt>
                <c:pt idx="18">
                  <c:v>11.836</c:v>
                </c:pt>
                <c:pt idx="19">
                  <c:v>11.420999999999999</c:v>
                </c:pt>
                <c:pt idx="20">
                  <c:v>12.02</c:v>
                </c:pt>
                <c:pt idx="21">
                  <c:v>11.951000000000001</c:v>
                </c:pt>
                <c:pt idx="22">
                  <c:v>11.922000000000001</c:v>
                </c:pt>
                <c:pt idx="23">
                  <c:v>11.722</c:v>
                </c:pt>
                <c:pt idx="24">
                  <c:v>12.117000000000001</c:v>
                </c:pt>
                <c:pt idx="25">
                  <c:v>13.724</c:v>
                </c:pt>
                <c:pt idx="26">
                  <c:v>13.786</c:v>
                </c:pt>
                <c:pt idx="27">
                  <c:v>19.527000000000001</c:v>
                </c:pt>
                <c:pt idx="28">
                  <c:v>16.033999999999999</c:v>
                </c:pt>
                <c:pt idx="29">
                  <c:v>18.128</c:v>
                </c:pt>
                <c:pt idx="30">
                  <c:v>19.277000000000001</c:v>
                </c:pt>
                <c:pt idx="31">
                  <c:v>19.004999999999999</c:v>
                </c:pt>
                <c:pt idx="32">
                  <c:v>19.652999999999999</c:v>
                </c:pt>
                <c:pt idx="33">
                  <c:v>22.49</c:v>
                </c:pt>
                <c:pt idx="34">
                  <c:v>26.221</c:v>
                </c:pt>
                <c:pt idx="35">
                  <c:v>21.356999999999999</c:v>
                </c:pt>
                <c:pt idx="36">
                  <c:v>18.852</c:v>
                </c:pt>
                <c:pt idx="37">
                  <c:v>17.582000000000001</c:v>
                </c:pt>
                <c:pt idx="38">
                  <c:v>18.36</c:v>
                </c:pt>
                <c:pt idx="39">
                  <c:v>20.004999999999999</c:v>
                </c:pt>
                <c:pt idx="40">
                  <c:v>20.998999999999999</c:v>
                </c:pt>
                <c:pt idx="41">
                  <c:v>20.983000000000001</c:v>
                </c:pt>
                <c:pt idx="42">
                  <c:v>21.300999999999998</c:v>
                </c:pt>
                <c:pt idx="43">
                  <c:v>26.045999999999999</c:v>
                </c:pt>
                <c:pt idx="44">
                  <c:v>25.989000000000001</c:v>
                </c:pt>
                <c:pt idx="45">
                  <c:v>25.472999999999999</c:v>
                </c:pt>
                <c:pt idx="46">
                  <c:v>25.896000000000001</c:v>
                </c:pt>
                <c:pt idx="47">
                  <c:v>24.725000000000001</c:v>
                </c:pt>
                <c:pt idx="48">
                  <c:v>24.946000000000002</c:v>
                </c:pt>
                <c:pt idx="49">
                  <c:v>29.78</c:v>
                </c:pt>
                <c:pt idx="50">
                  <c:v>32.302</c:v>
                </c:pt>
                <c:pt idx="51">
                  <c:v>30.141999999999999</c:v>
                </c:pt>
                <c:pt idx="52">
                  <c:v>24.327999999999999</c:v>
                </c:pt>
                <c:pt idx="53">
                  <c:v>27.574000000000002</c:v>
                </c:pt>
                <c:pt idx="54">
                  <c:v>30.059000000000001</c:v>
                </c:pt>
                <c:pt idx="55">
                  <c:v>29.276</c:v>
                </c:pt>
                <c:pt idx="56">
                  <c:v>29.943000000000001</c:v>
                </c:pt>
                <c:pt idx="57">
                  <c:v>34.216999999999999</c:v>
                </c:pt>
                <c:pt idx="58">
                  <c:v>37.174999999999997</c:v>
                </c:pt>
                <c:pt idx="59">
                  <c:v>35.515999999999998</c:v>
                </c:pt>
                <c:pt idx="60">
                  <c:v>38.753</c:v>
                </c:pt>
                <c:pt idx="61">
                  <c:v>37.170999999999999</c:v>
                </c:pt>
                <c:pt idx="62">
                  <c:v>33.755000000000003</c:v>
                </c:pt>
                <c:pt idx="63">
                  <c:v>28.51</c:v>
                </c:pt>
                <c:pt idx="64">
                  <c:v>32.137999999999998</c:v>
                </c:pt>
                <c:pt idx="65">
                  <c:v>32.692</c:v>
                </c:pt>
                <c:pt idx="66">
                  <c:v>31.369</c:v>
                </c:pt>
                <c:pt idx="67">
                  <c:v>38.405000000000001</c:v>
                </c:pt>
                <c:pt idx="68">
                  <c:v>39.209000000000003</c:v>
                </c:pt>
                <c:pt idx="69">
                  <c:v>38.442999999999998</c:v>
                </c:pt>
                <c:pt idx="70">
                  <c:v>38.942999999999998</c:v>
                </c:pt>
                <c:pt idx="71">
                  <c:v>46.113999999999997</c:v>
                </c:pt>
                <c:pt idx="72">
                  <c:v>48.357999999999997</c:v>
                </c:pt>
                <c:pt idx="73">
                  <c:v>51.792000000000002</c:v>
                </c:pt>
                <c:pt idx="74">
                  <c:v>58.594999999999999</c:v>
                </c:pt>
                <c:pt idx="75">
                  <c:v>66.311999999999998</c:v>
                </c:pt>
                <c:pt idx="76">
                  <c:v>71.917000000000002</c:v>
                </c:pt>
                <c:pt idx="77">
                  <c:v>78.820999999999998</c:v>
                </c:pt>
                <c:pt idx="78">
                  <c:v>83.98</c:v>
                </c:pt>
                <c:pt idx="79">
                  <c:v>78.691999999999993</c:v>
                </c:pt>
                <c:pt idx="80">
                  <c:v>79.343000000000004</c:v>
                </c:pt>
                <c:pt idx="81">
                  <c:v>82.43</c:v>
                </c:pt>
                <c:pt idx="82">
                  <c:v>80.644000000000005</c:v>
                </c:pt>
                <c:pt idx="83">
                  <c:v>84.653000000000006</c:v>
                </c:pt>
                <c:pt idx="84">
                  <c:v>82.016000000000005</c:v>
                </c:pt>
                <c:pt idx="85">
                  <c:v>80.120999999999995</c:v>
                </c:pt>
                <c:pt idx="86">
                  <c:v>79.266000000000005</c:v>
                </c:pt>
                <c:pt idx="87">
                  <c:v>82.418000000000006</c:v>
                </c:pt>
                <c:pt idx="88">
                  <c:v>81.522000000000006</c:v>
                </c:pt>
                <c:pt idx="89">
                  <c:v>79.233999999999995</c:v>
                </c:pt>
                <c:pt idx="90">
                  <c:v>73.653999999999996</c:v>
                </c:pt>
                <c:pt idx="91">
                  <c:v>64.346000000000004</c:v>
                </c:pt>
                <c:pt idx="92">
                  <c:v>64.034000000000006</c:v>
                </c:pt>
                <c:pt idx="93">
                  <c:v>61.86</c:v>
                </c:pt>
                <c:pt idx="94">
                  <c:v>63.35</c:v>
                </c:pt>
                <c:pt idx="95">
                  <c:v>57.414999999999999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13-452A-9ADA-24375ECF0380}"/>
            </c:ext>
          </c:extLst>
        </c:ser>
        <c:ser>
          <c:idx val="7"/>
          <c:order val="5"/>
          <c:tx>
            <c:strRef>
              <c:f>'9.3'!$AR$52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18.864999999999998</c:v>
                </c:pt>
                <c:pt idx="23">
                  <c:v>70.736999999999995</c:v>
                </c:pt>
                <c:pt idx="24">
                  <c:v>70.837999999999994</c:v>
                </c:pt>
                <c:pt idx="25">
                  <c:v>70.828999999999994</c:v>
                </c:pt>
                <c:pt idx="26">
                  <c:v>73.802000000000007</c:v>
                </c:pt>
                <c:pt idx="27">
                  <c:v>96.738</c:v>
                </c:pt>
                <c:pt idx="28">
                  <c:v>152.08600000000001</c:v>
                </c:pt>
                <c:pt idx="29">
                  <c:v>235.24100000000001</c:v>
                </c:pt>
                <c:pt idx="30">
                  <c:v>325.88299999999998</c:v>
                </c:pt>
                <c:pt idx="31">
                  <c:v>419.23099999999999</c:v>
                </c:pt>
                <c:pt idx="32">
                  <c:v>526.66999999999996</c:v>
                </c:pt>
                <c:pt idx="33">
                  <c:v>640.25800000000004</c:v>
                </c:pt>
                <c:pt idx="34">
                  <c:v>779.96600000000001</c:v>
                </c:pt>
                <c:pt idx="35">
                  <c:v>963.4</c:v>
                </c:pt>
                <c:pt idx="36">
                  <c:v>1143.7629999999999</c:v>
                </c:pt>
                <c:pt idx="37">
                  <c:v>1283.501</c:v>
                </c:pt>
                <c:pt idx="38">
                  <c:v>1361.174</c:v>
                </c:pt>
                <c:pt idx="39">
                  <c:v>1370.2370000000001</c:v>
                </c:pt>
                <c:pt idx="40">
                  <c:v>1418.1320000000001</c:v>
                </c:pt>
                <c:pt idx="41">
                  <c:v>1495.348</c:v>
                </c:pt>
                <c:pt idx="42">
                  <c:v>1546.944</c:v>
                </c:pt>
                <c:pt idx="43">
                  <c:v>1713.761</c:v>
                </c:pt>
                <c:pt idx="44">
                  <c:v>1724.9870000000001</c:v>
                </c:pt>
                <c:pt idx="45">
                  <c:v>1739.1679999999999</c:v>
                </c:pt>
                <c:pt idx="46">
                  <c:v>1802.598</c:v>
                </c:pt>
                <c:pt idx="47">
                  <c:v>1793.779</c:v>
                </c:pt>
                <c:pt idx="48">
                  <c:v>1706.297</c:v>
                </c:pt>
                <c:pt idx="49">
                  <c:v>1616.904</c:v>
                </c:pt>
                <c:pt idx="50">
                  <c:v>1511.68</c:v>
                </c:pt>
                <c:pt idx="51">
                  <c:v>1446.181</c:v>
                </c:pt>
                <c:pt idx="52">
                  <c:v>1266.3109999999999</c:v>
                </c:pt>
                <c:pt idx="53">
                  <c:v>1141.7660000000001</c:v>
                </c:pt>
                <c:pt idx="54">
                  <c:v>1004.1319999999999</c:v>
                </c:pt>
                <c:pt idx="55">
                  <c:v>897.26700000000005</c:v>
                </c:pt>
                <c:pt idx="56">
                  <c:v>804.35900000000004</c:v>
                </c:pt>
                <c:pt idx="57">
                  <c:v>716.20799999999997</c:v>
                </c:pt>
                <c:pt idx="58">
                  <c:v>582.22699999999998</c:v>
                </c:pt>
                <c:pt idx="59">
                  <c:v>494.65100000000001</c:v>
                </c:pt>
                <c:pt idx="60">
                  <c:v>435.71199999999999</c:v>
                </c:pt>
                <c:pt idx="61">
                  <c:v>369.99200000000002</c:v>
                </c:pt>
                <c:pt idx="62">
                  <c:v>322.553</c:v>
                </c:pt>
                <c:pt idx="63">
                  <c:v>277.58999999999997</c:v>
                </c:pt>
                <c:pt idx="64">
                  <c:v>235.65600000000001</c:v>
                </c:pt>
                <c:pt idx="65">
                  <c:v>196.44300000000001</c:v>
                </c:pt>
                <c:pt idx="66">
                  <c:v>167.94900000000001</c:v>
                </c:pt>
                <c:pt idx="67">
                  <c:v>150.13999999999999</c:v>
                </c:pt>
                <c:pt idx="68">
                  <c:v>135.285</c:v>
                </c:pt>
                <c:pt idx="69">
                  <c:v>126.872</c:v>
                </c:pt>
                <c:pt idx="70">
                  <c:v>113.8</c:v>
                </c:pt>
                <c:pt idx="71">
                  <c:v>105.843</c:v>
                </c:pt>
                <c:pt idx="72">
                  <c:v>94.58</c:v>
                </c:pt>
                <c:pt idx="73">
                  <c:v>82.613</c:v>
                </c:pt>
                <c:pt idx="74">
                  <c:v>76.650999999999996</c:v>
                </c:pt>
                <c:pt idx="75">
                  <c:v>68.835999999999999</c:v>
                </c:pt>
                <c:pt idx="76">
                  <c:v>67.084999999999994</c:v>
                </c:pt>
                <c:pt idx="77">
                  <c:v>66.233999999999995</c:v>
                </c:pt>
                <c:pt idx="78">
                  <c:v>65.891999999999996</c:v>
                </c:pt>
                <c:pt idx="79">
                  <c:v>65.876999999999995</c:v>
                </c:pt>
                <c:pt idx="80">
                  <c:v>48.42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13-452A-9ADA-24375ECF0380}"/>
            </c:ext>
          </c:extLst>
        </c:ser>
        <c:ser>
          <c:idx val="4"/>
          <c:order val="6"/>
          <c:tx>
            <c:strRef>
              <c:f>'9.3'!$AP$52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'9.3'!$AP$54:$AP$149</c:f>
              <c:numCache>
                <c:formatCode>#,##0</c:formatCode>
                <c:ptCount val="96"/>
                <c:pt idx="0">
                  <c:v>73.741</c:v>
                </c:pt>
                <c:pt idx="1">
                  <c:v>72.248999999999995</c:v>
                </c:pt>
                <c:pt idx="2">
                  <c:v>72.227000000000004</c:v>
                </c:pt>
                <c:pt idx="3">
                  <c:v>72.2</c:v>
                </c:pt>
                <c:pt idx="4">
                  <c:v>77.444999999999993</c:v>
                </c:pt>
                <c:pt idx="5">
                  <c:v>77.441000000000003</c:v>
                </c:pt>
                <c:pt idx="6">
                  <c:v>77.411000000000001</c:v>
                </c:pt>
                <c:pt idx="7">
                  <c:v>77.397999999999996</c:v>
                </c:pt>
                <c:pt idx="8">
                  <c:v>82.096999999999994</c:v>
                </c:pt>
                <c:pt idx="9">
                  <c:v>82.063000000000002</c:v>
                </c:pt>
                <c:pt idx="10">
                  <c:v>82.036000000000001</c:v>
                </c:pt>
                <c:pt idx="11">
                  <c:v>82.036000000000001</c:v>
                </c:pt>
                <c:pt idx="12">
                  <c:v>83.91</c:v>
                </c:pt>
                <c:pt idx="13">
                  <c:v>83.884</c:v>
                </c:pt>
                <c:pt idx="14">
                  <c:v>83.870999999999995</c:v>
                </c:pt>
                <c:pt idx="15">
                  <c:v>83.834999999999994</c:v>
                </c:pt>
                <c:pt idx="16">
                  <c:v>86.593000000000004</c:v>
                </c:pt>
                <c:pt idx="17">
                  <c:v>86.563000000000002</c:v>
                </c:pt>
                <c:pt idx="18">
                  <c:v>86.486999999999995</c:v>
                </c:pt>
                <c:pt idx="19">
                  <c:v>85.543999999999997</c:v>
                </c:pt>
                <c:pt idx="20">
                  <c:v>84.667000000000002</c:v>
                </c:pt>
                <c:pt idx="21">
                  <c:v>84.623000000000005</c:v>
                </c:pt>
                <c:pt idx="22">
                  <c:v>84.594999999999999</c:v>
                </c:pt>
                <c:pt idx="23">
                  <c:v>100.51600000000001</c:v>
                </c:pt>
                <c:pt idx="24">
                  <c:v>350.60599999999999</c:v>
                </c:pt>
                <c:pt idx="25">
                  <c:v>381.322</c:v>
                </c:pt>
                <c:pt idx="26">
                  <c:v>380.827</c:v>
                </c:pt>
                <c:pt idx="27">
                  <c:v>374.53399999999999</c:v>
                </c:pt>
                <c:pt idx="28">
                  <c:v>301.67200000000003</c:v>
                </c:pt>
                <c:pt idx="29">
                  <c:v>287.875</c:v>
                </c:pt>
                <c:pt idx="30">
                  <c:v>287.17599999999999</c:v>
                </c:pt>
                <c:pt idx="31">
                  <c:v>286.93</c:v>
                </c:pt>
                <c:pt idx="32">
                  <c:v>285.08800000000002</c:v>
                </c:pt>
                <c:pt idx="33">
                  <c:v>284.78399999999999</c:v>
                </c:pt>
                <c:pt idx="34">
                  <c:v>284.71699999999998</c:v>
                </c:pt>
                <c:pt idx="35">
                  <c:v>277.69900000000001</c:v>
                </c:pt>
                <c:pt idx="36">
                  <c:v>181.75399999999999</c:v>
                </c:pt>
                <c:pt idx="37">
                  <c:v>170.905</c:v>
                </c:pt>
                <c:pt idx="38">
                  <c:v>170.934</c:v>
                </c:pt>
                <c:pt idx="39">
                  <c:v>168.83799999999999</c:v>
                </c:pt>
                <c:pt idx="40">
                  <c:v>134.90600000000001</c:v>
                </c:pt>
                <c:pt idx="41">
                  <c:v>132.346</c:v>
                </c:pt>
                <c:pt idx="42">
                  <c:v>132.50299999999999</c:v>
                </c:pt>
                <c:pt idx="43">
                  <c:v>130.27600000000001</c:v>
                </c:pt>
                <c:pt idx="44">
                  <c:v>96.635999999999996</c:v>
                </c:pt>
                <c:pt idx="45">
                  <c:v>93.403999999999996</c:v>
                </c:pt>
                <c:pt idx="46">
                  <c:v>93.143000000000001</c:v>
                </c:pt>
                <c:pt idx="47">
                  <c:v>92.759</c:v>
                </c:pt>
                <c:pt idx="48">
                  <c:v>90.76</c:v>
                </c:pt>
                <c:pt idx="49">
                  <c:v>90.628</c:v>
                </c:pt>
                <c:pt idx="50">
                  <c:v>90.638000000000005</c:v>
                </c:pt>
                <c:pt idx="51">
                  <c:v>90.646000000000001</c:v>
                </c:pt>
                <c:pt idx="52">
                  <c:v>90.638000000000005</c:v>
                </c:pt>
                <c:pt idx="53">
                  <c:v>90.597999999999999</c:v>
                </c:pt>
                <c:pt idx="54">
                  <c:v>90.554000000000002</c:v>
                </c:pt>
                <c:pt idx="55">
                  <c:v>92.054000000000002</c:v>
                </c:pt>
                <c:pt idx="56">
                  <c:v>91.878</c:v>
                </c:pt>
                <c:pt idx="57">
                  <c:v>91.197000000000003</c:v>
                </c:pt>
                <c:pt idx="58">
                  <c:v>90.64</c:v>
                </c:pt>
                <c:pt idx="59">
                  <c:v>91.039000000000001</c:v>
                </c:pt>
                <c:pt idx="60">
                  <c:v>91.718000000000004</c:v>
                </c:pt>
                <c:pt idx="61">
                  <c:v>91.659000000000006</c:v>
                </c:pt>
                <c:pt idx="62">
                  <c:v>91.608000000000004</c:v>
                </c:pt>
                <c:pt idx="63">
                  <c:v>91.617000000000004</c:v>
                </c:pt>
                <c:pt idx="64">
                  <c:v>99.915000000000006</c:v>
                </c:pt>
                <c:pt idx="65">
                  <c:v>100.224</c:v>
                </c:pt>
                <c:pt idx="66">
                  <c:v>100.16800000000001</c:v>
                </c:pt>
                <c:pt idx="67">
                  <c:v>104.51900000000001</c:v>
                </c:pt>
                <c:pt idx="68">
                  <c:v>132.018</c:v>
                </c:pt>
                <c:pt idx="69">
                  <c:v>135.14099999999999</c:v>
                </c:pt>
                <c:pt idx="70">
                  <c:v>134.89699999999999</c:v>
                </c:pt>
                <c:pt idx="71">
                  <c:v>157.744</c:v>
                </c:pt>
                <c:pt idx="72">
                  <c:v>389.11500000000001</c:v>
                </c:pt>
                <c:pt idx="73">
                  <c:v>415.04300000000001</c:v>
                </c:pt>
                <c:pt idx="74">
                  <c:v>414.93299999999999</c:v>
                </c:pt>
                <c:pt idx="75">
                  <c:v>415.52600000000001</c:v>
                </c:pt>
                <c:pt idx="76">
                  <c:v>426.48399999999998</c:v>
                </c:pt>
                <c:pt idx="77">
                  <c:v>426.81900000000002</c:v>
                </c:pt>
                <c:pt idx="78">
                  <c:v>426.45400000000001</c:v>
                </c:pt>
                <c:pt idx="79">
                  <c:v>426.30799999999999</c:v>
                </c:pt>
                <c:pt idx="80">
                  <c:v>424.00700000000001</c:v>
                </c:pt>
                <c:pt idx="81">
                  <c:v>419.58100000000002</c:v>
                </c:pt>
                <c:pt idx="82">
                  <c:v>419.25700000000001</c:v>
                </c:pt>
                <c:pt idx="83">
                  <c:v>407.10300000000001</c:v>
                </c:pt>
                <c:pt idx="84">
                  <c:v>250.50700000000001</c:v>
                </c:pt>
                <c:pt idx="85">
                  <c:v>230.73</c:v>
                </c:pt>
                <c:pt idx="86">
                  <c:v>230.471</c:v>
                </c:pt>
                <c:pt idx="87">
                  <c:v>226.30799999999999</c:v>
                </c:pt>
                <c:pt idx="88">
                  <c:v>175.31</c:v>
                </c:pt>
                <c:pt idx="89">
                  <c:v>169.71700000000001</c:v>
                </c:pt>
                <c:pt idx="90">
                  <c:v>169.667</c:v>
                </c:pt>
                <c:pt idx="91">
                  <c:v>177.48699999999999</c:v>
                </c:pt>
                <c:pt idx="92">
                  <c:v>270.45999999999998</c:v>
                </c:pt>
                <c:pt idx="93">
                  <c:v>282.76900000000001</c:v>
                </c:pt>
                <c:pt idx="94">
                  <c:v>283.09500000000003</c:v>
                </c:pt>
                <c:pt idx="95">
                  <c:v>270.88099999999997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13-452A-9ADA-24375ECF0380}"/>
            </c:ext>
          </c:extLst>
        </c:ser>
        <c:ser>
          <c:idx val="5"/>
          <c:order val="7"/>
          <c:tx>
            <c:strRef>
              <c:f>'9.3'!$AQ$52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'9.3'!$AQ$54:$AQ$149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122.629</c:v>
                </c:pt>
                <c:pt idx="27">
                  <c:v>127.63800000000001</c:v>
                </c:pt>
                <c:pt idx="28">
                  <c:v>202.91800000000001</c:v>
                </c:pt>
                <c:pt idx="29">
                  <c:v>209.98699999999999</c:v>
                </c:pt>
                <c:pt idx="30">
                  <c:v>215.011</c:v>
                </c:pt>
                <c:pt idx="31">
                  <c:v>219.726</c:v>
                </c:pt>
                <c:pt idx="32">
                  <c:v>222.464</c:v>
                </c:pt>
                <c:pt idx="33">
                  <c:v>215.85400000000001</c:v>
                </c:pt>
                <c:pt idx="34">
                  <c:v>210.352</c:v>
                </c:pt>
                <c:pt idx="35">
                  <c:v>218.352</c:v>
                </c:pt>
                <c:pt idx="36">
                  <c:v>204.011</c:v>
                </c:pt>
                <c:pt idx="37">
                  <c:v>207.56299999999999</c:v>
                </c:pt>
                <c:pt idx="38">
                  <c:v>214.86199999999999</c:v>
                </c:pt>
                <c:pt idx="39">
                  <c:v>215.33699999999999</c:v>
                </c:pt>
                <c:pt idx="40">
                  <c:v>291.07900000000001</c:v>
                </c:pt>
                <c:pt idx="41">
                  <c:v>300.20299999999997</c:v>
                </c:pt>
                <c:pt idx="42">
                  <c:v>286.10899999999998</c:v>
                </c:pt>
                <c:pt idx="43">
                  <c:v>291.88799999999998</c:v>
                </c:pt>
                <c:pt idx="44">
                  <c:v>181.381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253.773</c:v>
                </c:pt>
                <c:pt idx="69">
                  <c:v>248.64500000000001</c:v>
                </c:pt>
                <c:pt idx="70">
                  <c:v>245.86</c:v>
                </c:pt>
                <c:pt idx="71">
                  <c:v>232.30099999999999</c:v>
                </c:pt>
                <c:pt idx="72">
                  <c:v>253.22399999999999</c:v>
                </c:pt>
                <c:pt idx="73">
                  <c:v>239.39099999999999</c:v>
                </c:pt>
                <c:pt idx="74">
                  <c:v>248.81200000000001</c:v>
                </c:pt>
                <c:pt idx="75">
                  <c:v>252.48</c:v>
                </c:pt>
                <c:pt idx="76">
                  <c:v>251.529</c:v>
                </c:pt>
                <c:pt idx="77">
                  <c:v>250.334</c:v>
                </c:pt>
                <c:pt idx="78">
                  <c:v>260.01600000000002</c:v>
                </c:pt>
                <c:pt idx="79">
                  <c:v>247.63499999999999</c:v>
                </c:pt>
                <c:pt idx="80">
                  <c:v>250.53899999999999</c:v>
                </c:pt>
                <c:pt idx="81">
                  <c:v>259.70499999999998</c:v>
                </c:pt>
                <c:pt idx="82">
                  <c:v>261.44299999999998</c:v>
                </c:pt>
                <c:pt idx="83">
                  <c:v>264.262</c:v>
                </c:pt>
                <c:pt idx="84">
                  <c:v>213.756</c:v>
                </c:pt>
                <c:pt idx="85">
                  <c:v>226.46600000000001</c:v>
                </c:pt>
                <c:pt idx="86">
                  <c:v>212.77199999999999</c:v>
                </c:pt>
                <c:pt idx="87">
                  <c:v>194.06800000000001</c:v>
                </c:pt>
                <c:pt idx="88">
                  <c:v>137.31899999999999</c:v>
                </c:pt>
                <c:pt idx="89">
                  <c:v>149.03800000000001</c:v>
                </c:pt>
                <c:pt idx="90">
                  <c:v>50.453000000000003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13-452A-9ADA-24375ECF0380}"/>
            </c:ext>
          </c:extLst>
        </c:ser>
        <c:ser>
          <c:idx val="10"/>
          <c:order val="10"/>
          <c:tx>
            <c:strRef>
              <c:f>'9.3'!$AZ$53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39.137</c:v>
                </c:pt>
                <c:pt idx="54">
                  <c:v>65.555000000000007</c:v>
                </c:pt>
                <c:pt idx="55">
                  <c:v>35.200000000000003</c:v>
                </c:pt>
                <c:pt idx="56">
                  <c:v>0</c:v>
                </c:pt>
                <c:pt idx="57">
                  <c:v>0</c:v>
                </c:pt>
                <c:pt idx="58">
                  <c:v>62.707000000000001</c:v>
                </c:pt>
                <c:pt idx="59">
                  <c:v>110.479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'9.3'!$BA$54:$BA$149</c:f>
              <c:numCache>
                <c:formatCode>#,##0</c:formatCode>
                <c:ptCount val="96"/>
                <c:pt idx="0">
                  <c:v>-1638.61</c:v>
                </c:pt>
                <c:pt idx="1">
                  <c:v>-1701.085</c:v>
                </c:pt>
                <c:pt idx="2">
                  <c:v>-1688.625</c:v>
                </c:pt>
                <c:pt idx="3">
                  <c:v>-1615.934</c:v>
                </c:pt>
                <c:pt idx="4">
                  <c:v>-1681.7539999999999</c:v>
                </c:pt>
                <c:pt idx="5">
                  <c:v>-1718.366</c:v>
                </c:pt>
                <c:pt idx="6">
                  <c:v>-1789.9680000000001</c:v>
                </c:pt>
                <c:pt idx="7">
                  <c:v>-1805.4970000000001</c:v>
                </c:pt>
                <c:pt idx="8">
                  <c:v>-1883.5989999999999</c:v>
                </c:pt>
                <c:pt idx="9">
                  <c:v>-1901.65</c:v>
                </c:pt>
                <c:pt idx="10">
                  <c:v>-1901.777</c:v>
                </c:pt>
                <c:pt idx="11">
                  <c:v>-1920.21</c:v>
                </c:pt>
                <c:pt idx="12">
                  <c:v>-1820.816</c:v>
                </c:pt>
                <c:pt idx="13">
                  <c:v>-1849.3440000000001</c:v>
                </c:pt>
                <c:pt idx="14">
                  <c:v>-1892.845</c:v>
                </c:pt>
                <c:pt idx="15">
                  <c:v>-1892.057</c:v>
                </c:pt>
                <c:pt idx="16">
                  <c:v>-1937.6410000000001</c:v>
                </c:pt>
                <c:pt idx="17">
                  <c:v>-1897.5630000000001</c:v>
                </c:pt>
                <c:pt idx="18">
                  <c:v>-1832.94</c:v>
                </c:pt>
                <c:pt idx="19">
                  <c:v>-1810.7860000000001</c:v>
                </c:pt>
                <c:pt idx="20">
                  <c:v>-1779.5060000000001</c:v>
                </c:pt>
                <c:pt idx="21">
                  <c:v>-1728.2750000000001</c:v>
                </c:pt>
                <c:pt idx="22">
                  <c:v>-1608.039</c:v>
                </c:pt>
                <c:pt idx="23">
                  <c:v>-1465.3150000000001</c:v>
                </c:pt>
                <c:pt idx="24">
                  <c:v>-1400.3789999999999</c:v>
                </c:pt>
                <c:pt idx="25">
                  <c:v>-1228.373</c:v>
                </c:pt>
                <c:pt idx="26">
                  <c:v>-1229.2850000000001</c:v>
                </c:pt>
                <c:pt idx="27">
                  <c:v>-1162.6300000000001</c:v>
                </c:pt>
                <c:pt idx="28">
                  <c:v>-1138.9570000000001</c:v>
                </c:pt>
                <c:pt idx="29">
                  <c:v>-1120.606</c:v>
                </c:pt>
                <c:pt idx="30">
                  <c:v>-1146.028</c:v>
                </c:pt>
                <c:pt idx="31">
                  <c:v>-1142.962</c:v>
                </c:pt>
                <c:pt idx="32">
                  <c:v>-1142.3340000000001</c:v>
                </c:pt>
                <c:pt idx="33">
                  <c:v>-1150.5260000000001</c:v>
                </c:pt>
                <c:pt idx="34">
                  <c:v>-1169.048</c:v>
                </c:pt>
                <c:pt idx="35">
                  <c:v>-1248.979</c:v>
                </c:pt>
                <c:pt idx="36">
                  <c:v>-1132.518</c:v>
                </c:pt>
                <c:pt idx="37">
                  <c:v>-1181.2090000000001</c:v>
                </c:pt>
                <c:pt idx="38">
                  <c:v>-1230.818</c:v>
                </c:pt>
                <c:pt idx="39">
                  <c:v>-1291.453</c:v>
                </c:pt>
                <c:pt idx="40">
                  <c:v>-1479.64</c:v>
                </c:pt>
                <c:pt idx="41">
                  <c:v>-1574.5129999999999</c:v>
                </c:pt>
                <c:pt idx="42">
                  <c:v>-1559.6089999999999</c:v>
                </c:pt>
                <c:pt idx="43">
                  <c:v>-1541.319</c:v>
                </c:pt>
                <c:pt idx="44">
                  <c:v>-1061.1179999999999</c:v>
                </c:pt>
                <c:pt idx="45">
                  <c:v>-868.82</c:v>
                </c:pt>
                <c:pt idx="46">
                  <c:v>-784.11099999999999</c:v>
                </c:pt>
                <c:pt idx="47">
                  <c:v>-678.01</c:v>
                </c:pt>
                <c:pt idx="48">
                  <c:v>-290.54700000000003</c:v>
                </c:pt>
                <c:pt idx="49">
                  <c:v>-261.13200000000001</c:v>
                </c:pt>
                <c:pt idx="50">
                  <c:v>-185.42099999999999</c:v>
                </c:pt>
                <c:pt idx="51">
                  <c:v>-123.849</c:v>
                </c:pt>
                <c:pt idx="52">
                  <c:v>-25.957999999999998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-39.655000000000001</c:v>
                </c:pt>
                <c:pt idx="57">
                  <c:v>-2.4649999999999999</c:v>
                </c:pt>
                <c:pt idx="58">
                  <c:v>0</c:v>
                </c:pt>
                <c:pt idx="59">
                  <c:v>0</c:v>
                </c:pt>
                <c:pt idx="60">
                  <c:v>-29.925999999999998</c:v>
                </c:pt>
                <c:pt idx="61">
                  <c:v>-147.06800000000001</c:v>
                </c:pt>
                <c:pt idx="62">
                  <c:v>-164.46</c:v>
                </c:pt>
                <c:pt idx="63">
                  <c:v>-135.74600000000001</c:v>
                </c:pt>
                <c:pt idx="64">
                  <c:v>-319.02100000000002</c:v>
                </c:pt>
                <c:pt idx="65">
                  <c:v>-283.22500000000002</c:v>
                </c:pt>
                <c:pt idx="66">
                  <c:v>-280.01</c:v>
                </c:pt>
                <c:pt idx="67">
                  <c:v>-295.97899999999998</c:v>
                </c:pt>
                <c:pt idx="68">
                  <c:v>-633.11400000000003</c:v>
                </c:pt>
                <c:pt idx="69">
                  <c:v>-664.96400000000006</c:v>
                </c:pt>
                <c:pt idx="70">
                  <c:v>-699.44</c:v>
                </c:pt>
                <c:pt idx="71">
                  <c:v>-742.27099999999996</c:v>
                </c:pt>
                <c:pt idx="72">
                  <c:v>-1119.72</c:v>
                </c:pt>
                <c:pt idx="73">
                  <c:v>-1129.028</c:v>
                </c:pt>
                <c:pt idx="74">
                  <c:v>-1098.5119999999999</c:v>
                </c:pt>
                <c:pt idx="75">
                  <c:v>-1132.55</c:v>
                </c:pt>
                <c:pt idx="76">
                  <c:v>-1229.4880000000001</c:v>
                </c:pt>
                <c:pt idx="77">
                  <c:v>-1212.402</c:v>
                </c:pt>
                <c:pt idx="78">
                  <c:v>-1190.5250000000001</c:v>
                </c:pt>
                <c:pt idx="79">
                  <c:v>-1189.864</c:v>
                </c:pt>
                <c:pt idx="80">
                  <c:v>-1273.133</c:v>
                </c:pt>
                <c:pt idx="81">
                  <c:v>-1365.9849999999999</c:v>
                </c:pt>
                <c:pt idx="82">
                  <c:v>-1464.874</c:v>
                </c:pt>
                <c:pt idx="83">
                  <c:v>-1539.883</c:v>
                </c:pt>
                <c:pt idx="84">
                  <c:v>-1442.4159999999999</c:v>
                </c:pt>
                <c:pt idx="85">
                  <c:v>-1543.316</c:v>
                </c:pt>
                <c:pt idx="86">
                  <c:v>-1695.4380000000001</c:v>
                </c:pt>
                <c:pt idx="87">
                  <c:v>-1764.0809999999999</c:v>
                </c:pt>
                <c:pt idx="88">
                  <c:v>-1473.828</c:v>
                </c:pt>
                <c:pt idx="89">
                  <c:v>-1414.52</c:v>
                </c:pt>
                <c:pt idx="90">
                  <c:v>-1320.385</c:v>
                </c:pt>
                <c:pt idx="91">
                  <c:v>-1192.454</c:v>
                </c:pt>
                <c:pt idx="92">
                  <c:v>-999.72699999999998</c:v>
                </c:pt>
                <c:pt idx="93">
                  <c:v>-1045.4849999999999</c:v>
                </c:pt>
                <c:pt idx="94">
                  <c:v>-940.41300000000001</c:v>
                </c:pt>
                <c:pt idx="95">
                  <c:v>-915.83699999999999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13-452A-9ADA-24375ECF0380}"/>
            </c:ext>
          </c:extLst>
        </c:ser>
        <c:ser>
          <c:idx val="9"/>
          <c:order val="9"/>
          <c:tx>
            <c:strRef>
              <c:f>'9.3'!$AU$52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'9.3'!$AU$54:$AU$149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-104.59699999999999</c:v>
                </c:pt>
                <c:pt idx="4">
                  <c:v>-149.50299999999999</c:v>
                </c:pt>
                <c:pt idx="5">
                  <c:v>-156.221</c:v>
                </c:pt>
                <c:pt idx="6">
                  <c:v>-156.23599999999999</c:v>
                </c:pt>
                <c:pt idx="7">
                  <c:v>-156.17599999999999</c:v>
                </c:pt>
                <c:pt idx="8">
                  <c:v>-155.89699999999999</c:v>
                </c:pt>
                <c:pt idx="9">
                  <c:v>-155.94999999999999</c:v>
                </c:pt>
                <c:pt idx="10">
                  <c:v>-155.84200000000001</c:v>
                </c:pt>
                <c:pt idx="11">
                  <c:v>-155.80600000000001</c:v>
                </c:pt>
                <c:pt idx="12">
                  <c:v>-258.62099999999998</c:v>
                </c:pt>
                <c:pt idx="13">
                  <c:v>-265.98700000000002</c:v>
                </c:pt>
                <c:pt idx="14">
                  <c:v>-265.81200000000001</c:v>
                </c:pt>
                <c:pt idx="15">
                  <c:v>-265.64600000000002</c:v>
                </c:pt>
                <c:pt idx="16">
                  <c:v>-155.12100000000001</c:v>
                </c:pt>
                <c:pt idx="17">
                  <c:v>-155.01</c:v>
                </c:pt>
                <c:pt idx="18">
                  <c:v>-154.79499999999999</c:v>
                </c:pt>
                <c:pt idx="19">
                  <c:v>-51.314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-0.23699999999999999</c:v>
                </c:pt>
                <c:pt idx="46">
                  <c:v>-46</c:v>
                </c:pt>
                <c:pt idx="47">
                  <c:v>-51.991</c:v>
                </c:pt>
                <c:pt idx="48">
                  <c:v>-355.77800000000002</c:v>
                </c:pt>
                <c:pt idx="49">
                  <c:v>-489.05599999999998</c:v>
                </c:pt>
                <c:pt idx="50">
                  <c:v>-488.33300000000003</c:v>
                </c:pt>
                <c:pt idx="51">
                  <c:v>-487.55599999999998</c:v>
                </c:pt>
                <c:pt idx="52">
                  <c:v>-486.863</c:v>
                </c:pt>
                <c:pt idx="53">
                  <c:v>-486.05</c:v>
                </c:pt>
                <c:pt idx="54">
                  <c:v>-486.08100000000002</c:v>
                </c:pt>
                <c:pt idx="55">
                  <c:v>-485.29899999999998</c:v>
                </c:pt>
                <c:pt idx="56">
                  <c:v>-432.26400000000001</c:v>
                </c:pt>
                <c:pt idx="57">
                  <c:v>-431.822</c:v>
                </c:pt>
                <c:pt idx="58">
                  <c:v>-430.95800000000003</c:v>
                </c:pt>
                <c:pt idx="59">
                  <c:v>-429.94600000000003</c:v>
                </c:pt>
                <c:pt idx="60">
                  <c:v>-289.74299999999999</c:v>
                </c:pt>
                <c:pt idx="61">
                  <c:v>-154.505</c:v>
                </c:pt>
                <c:pt idx="62">
                  <c:v>-154.45699999999999</c:v>
                </c:pt>
                <c:pt idx="63">
                  <c:v>-154.315</c:v>
                </c:pt>
                <c:pt idx="64">
                  <c:v>-51.527000000000001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47461831630697"/>
          <c:w val="0.19493613969086698"/>
          <c:h val="0.730362853212457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665593417404525"/>
          <c:w val="0.71371310811430433"/>
          <c:h val="0.70608890081388065"/>
        </c:manualLayout>
      </c:layout>
      <c:areaChart>
        <c:grouping val="stacked"/>
        <c:varyColors val="0"/>
        <c:ser>
          <c:idx val="0"/>
          <c:order val="0"/>
          <c:tx>
            <c:strRef>
              <c:f>'9.4'!$B$52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'9.4'!$B$54:$B$149</c:f>
              <c:numCache>
                <c:formatCode>#,##0</c:formatCode>
                <c:ptCount val="96"/>
                <c:pt idx="0">
                  <c:v>2789.942</c:v>
                </c:pt>
                <c:pt idx="1">
                  <c:v>2790.4169999999999</c:v>
                </c:pt>
                <c:pt idx="2">
                  <c:v>2793.5990000000002</c:v>
                </c:pt>
                <c:pt idx="3">
                  <c:v>2796.078</c:v>
                </c:pt>
                <c:pt idx="4">
                  <c:v>2796.5880000000002</c:v>
                </c:pt>
                <c:pt idx="5">
                  <c:v>2798.1019999999999</c:v>
                </c:pt>
                <c:pt idx="6">
                  <c:v>2800.9209999999998</c:v>
                </c:pt>
                <c:pt idx="7">
                  <c:v>2804.3029999999999</c:v>
                </c:pt>
                <c:pt idx="8">
                  <c:v>2807.143</c:v>
                </c:pt>
                <c:pt idx="9">
                  <c:v>2803.9140000000002</c:v>
                </c:pt>
                <c:pt idx="10">
                  <c:v>2802.49</c:v>
                </c:pt>
                <c:pt idx="11">
                  <c:v>2778.5430000000001</c:v>
                </c:pt>
                <c:pt idx="12">
                  <c:v>2774.8330000000001</c:v>
                </c:pt>
                <c:pt idx="13">
                  <c:v>2780.0859999999998</c:v>
                </c:pt>
                <c:pt idx="14">
                  <c:v>2802.07</c:v>
                </c:pt>
                <c:pt idx="15">
                  <c:v>2837.1289999999999</c:v>
                </c:pt>
                <c:pt idx="16">
                  <c:v>2865.0160000000001</c:v>
                </c:pt>
                <c:pt idx="17">
                  <c:v>2874.3159999999998</c:v>
                </c:pt>
                <c:pt idx="18">
                  <c:v>2878.623</c:v>
                </c:pt>
                <c:pt idx="19">
                  <c:v>2889.1289999999999</c:v>
                </c:pt>
                <c:pt idx="20">
                  <c:v>2903.1550000000002</c:v>
                </c:pt>
                <c:pt idx="21">
                  <c:v>2925.4209999999998</c:v>
                </c:pt>
                <c:pt idx="22">
                  <c:v>2955.3760000000002</c:v>
                </c:pt>
                <c:pt idx="23">
                  <c:v>2969.6039999999998</c:v>
                </c:pt>
                <c:pt idx="24">
                  <c:v>2984.1529999999998</c:v>
                </c:pt>
                <c:pt idx="25">
                  <c:v>2995.4009999999998</c:v>
                </c:pt>
                <c:pt idx="26">
                  <c:v>3012.79</c:v>
                </c:pt>
                <c:pt idx="27">
                  <c:v>3034.8380000000002</c:v>
                </c:pt>
                <c:pt idx="28">
                  <c:v>3054.9949999999999</c:v>
                </c:pt>
                <c:pt idx="29">
                  <c:v>3061.4279999999999</c:v>
                </c:pt>
                <c:pt idx="30">
                  <c:v>3066.9079999999999</c:v>
                </c:pt>
                <c:pt idx="31">
                  <c:v>3072.4650000000001</c:v>
                </c:pt>
                <c:pt idx="32">
                  <c:v>3070.8760000000002</c:v>
                </c:pt>
                <c:pt idx="33">
                  <c:v>3070.248</c:v>
                </c:pt>
                <c:pt idx="34">
                  <c:v>3069.7809999999999</c:v>
                </c:pt>
                <c:pt idx="35">
                  <c:v>3067.1179999999999</c:v>
                </c:pt>
                <c:pt idx="36">
                  <c:v>3064.1350000000002</c:v>
                </c:pt>
                <c:pt idx="37">
                  <c:v>3060.9259999999999</c:v>
                </c:pt>
                <c:pt idx="38">
                  <c:v>3046.6750000000002</c:v>
                </c:pt>
                <c:pt idx="39">
                  <c:v>2983.3319999999999</c:v>
                </c:pt>
                <c:pt idx="40">
                  <c:v>2957.6709999999998</c:v>
                </c:pt>
                <c:pt idx="41">
                  <c:v>2956.3939999999998</c:v>
                </c:pt>
                <c:pt idx="42">
                  <c:v>2923.2620000000002</c:v>
                </c:pt>
                <c:pt idx="43">
                  <c:v>2873.8530000000001</c:v>
                </c:pt>
                <c:pt idx="44">
                  <c:v>2872.4279999999999</c:v>
                </c:pt>
                <c:pt idx="45">
                  <c:v>2871.2069999999999</c:v>
                </c:pt>
                <c:pt idx="46">
                  <c:v>2873.848</c:v>
                </c:pt>
                <c:pt idx="47">
                  <c:v>2872.7950000000001</c:v>
                </c:pt>
                <c:pt idx="48">
                  <c:v>2870.567</c:v>
                </c:pt>
                <c:pt idx="49">
                  <c:v>2870.444</c:v>
                </c:pt>
                <c:pt idx="50">
                  <c:v>2869.8290000000002</c:v>
                </c:pt>
                <c:pt idx="51">
                  <c:v>2868.5120000000002</c:v>
                </c:pt>
                <c:pt idx="52">
                  <c:v>2865.3989999999999</c:v>
                </c:pt>
                <c:pt idx="53">
                  <c:v>2864.9459999999999</c:v>
                </c:pt>
                <c:pt idx="54">
                  <c:v>2862.5529999999999</c:v>
                </c:pt>
                <c:pt idx="55">
                  <c:v>2862.8249999999998</c:v>
                </c:pt>
                <c:pt idx="56">
                  <c:v>2863.61</c:v>
                </c:pt>
                <c:pt idx="57">
                  <c:v>2864.2939999999999</c:v>
                </c:pt>
                <c:pt idx="58">
                  <c:v>2865.7249999999999</c:v>
                </c:pt>
                <c:pt idx="59">
                  <c:v>2865.1489999999999</c:v>
                </c:pt>
                <c:pt idx="60">
                  <c:v>2931.2730000000001</c:v>
                </c:pt>
                <c:pt idx="61">
                  <c:v>3016.2620000000002</c:v>
                </c:pt>
                <c:pt idx="62">
                  <c:v>3023.587</c:v>
                </c:pt>
                <c:pt idx="63">
                  <c:v>3022.53</c:v>
                </c:pt>
                <c:pt idx="64">
                  <c:v>3022.7190000000001</c:v>
                </c:pt>
                <c:pt idx="65">
                  <c:v>3023.877</c:v>
                </c:pt>
                <c:pt idx="66">
                  <c:v>3021.221</c:v>
                </c:pt>
                <c:pt idx="67">
                  <c:v>3019.3110000000001</c:v>
                </c:pt>
                <c:pt idx="68">
                  <c:v>3019.8429999999998</c:v>
                </c:pt>
                <c:pt idx="69">
                  <c:v>3020.2829999999999</c:v>
                </c:pt>
                <c:pt idx="70">
                  <c:v>3019.5990000000002</c:v>
                </c:pt>
                <c:pt idx="71">
                  <c:v>3019.3629999999998</c:v>
                </c:pt>
                <c:pt idx="72">
                  <c:v>3021.768</c:v>
                </c:pt>
                <c:pt idx="73">
                  <c:v>3018.877</c:v>
                </c:pt>
                <c:pt idx="74">
                  <c:v>3023.0790000000002</c:v>
                </c:pt>
                <c:pt idx="75">
                  <c:v>3026.8209999999999</c:v>
                </c:pt>
                <c:pt idx="76">
                  <c:v>3030.5059999999999</c:v>
                </c:pt>
                <c:pt idx="77">
                  <c:v>3032.6120000000001</c:v>
                </c:pt>
                <c:pt idx="78">
                  <c:v>3038.25</c:v>
                </c:pt>
                <c:pt idx="79">
                  <c:v>3041.7730000000001</c:v>
                </c:pt>
                <c:pt idx="80">
                  <c:v>3045.0450000000001</c:v>
                </c:pt>
                <c:pt idx="81">
                  <c:v>3046.9</c:v>
                </c:pt>
                <c:pt idx="82">
                  <c:v>3048.7179999999998</c:v>
                </c:pt>
                <c:pt idx="83">
                  <c:v>3050.2249999999999</c:v>
                </c:pt>
                <c:pt idx="84">
                  <c:v>3051.4140000000002</c:v>
                </c:pt>
                <c:pt idx="85">
                  <c:v>3052.6080000000002</c:v>
                </c:pt>
                <c:pt idx="86">
                  <c:v>3055.8429999999998</c:v>
                </c:pt>
                <c:pt idx="87">
                  <c:v>3059.2179999999998</c:v>
                </c:pt>
                <c:pt idx="88">
                  <c:v>3064.74</c:v>
                </c:pt>
                <c:pt idx="89">
                  <c:v>3065.306</c:v>
                </c:pt>
                <c:pt idx="90">
                  <c:v>3064.46</c:v>
                </c:pt>
                <c:pt idx="91">
                  <c:v>3065.8510000000001</c:v>
                </c:pt>
                <c:pt idx="92">
                  <c:v>3065.8159999999998</c:v>
                </c:pt>
                <c:pt idx="93">
                  <c:v>3066.7930000000001</c:v>
                </c:pt>
                <c:pt idx="94">
                  <c:v>3066.9119999999998</c:v>
                </c:pt>
                <c:pt idx="95">
                  <c:v>3070.05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E-4B70-A8D0-055829CFFD6C}"/>
            </c:ext>
          </c:extLst>
        </c:ser>
        <c:ser>
          <c:idx val="1"/>
          <c:order val="1"/>
          <c:tx>
            <c:strRef>
              <c:f>'9.4'!$C$52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'9.4'!$C$54:$C$149</c:f>
              <c:numCache>
                <c:formatCode>#,##0</c:formatCode>
                <c:ptCount val="96"/>
                <c:pt idx="0">
                  <c:v>1192.3879999999999</c:v>
                </c:pt>
                <c:pt idx="1">
                  <c:v>1206.2190000000001</c:v>
                </c:pt>
                <c:pt idx="2">
                  <c:v>1231.5719999999999</c:v>
                </c:pt>
                <c:pt idx="3">
                  <c:v>1220.4960000000001</c:v>
                </c:pt>
                <c:pt idx="4">
                  <c:v>1203.3140000000001</c:v>
                </c:pt>
                <c:pt idx="5">
                  <c:v>1197.4169999999999</c:v>
                </c:pt>
                <c:pt idx="6">
                  <c:v>1205.739</c:v>
                </c:pt>
                <c:pt idx="7">
                  <c:v>1209.2080000000001</c:v>
                </c:pt>
                <c:pt idx="8">
                  <c:v>1242.8209999999999</c:v>
                </c:pt>
                <c:pt idx="9">
                  <c:v>1286.4380000000001</c:v>
                </c:pt>
                <c:pt idx="10">
                  <c:v>1295.193</c:v>
                </c:pt>
                <c:pt idx="11">
                  <c:v>1293.567</c:v>
                </c:pt>
                <c:pt idx="12">
                  <c:v>1295.5920000000001</c:v>
                </c:pt>
                <c:pt idx="13">
                  <c:v>1295.2639999999999</c:v>
                </c:pt>
                <c:pt idx="14">
                  <c:v>1300.3620000000001</c:v>
                </c:pt>
                <c:pt idx="15">
                  <c:v>1311.1679999999999</c:v>
                </c:pt>
                <c:pt idx="16">
                  <c:v>1310.9549999999999</c:v>
                </c:pt>
                <c:pt idx="17">
                  <c:v>1292.174</c:v>
                </c:pt>
                <c:pt idx="18">
                  <c:v>1302.9349999999999</c:v>
                </c:pt>
                <c:pt idx="19">
                  <c:v>1294.703</c:v>
                </c:pt>
                <c:pt idx="20">
                  <c:v>1295.5909999999999</c:v>
                </c:pt>
                <c:pt idx="21">
                  <c:v>1290.924</c:v>
                </c:pt>
                <c:pt idx="22">
                  <c:v>1291.4459999999999</c:v>
                </c:pt>
                <c:pt idx="23">
                  <c:v>1294.123</c:v>
                </c:pt>
                <c:pt idx="24">
                  <c:v>1261.473</c:v>
                </c:pt>
                <c:pt idx="25">
                  <c:v>1250.854</c:v>
                </c:pt>
                <c:pt idx="26">
                  <c:v>1243.376</c:v>
                </c:pt>
                <c:pt idx="27">
                  <c:v>1240.098</c:v>
                </c:pt>
                <c:pt idx="28">
                  <c:v>1244.3009999999999</c:v>
                </c:pt>
                <c:pt idx="29">
                  <c:v>1245.05</c:v>
                </c:pt>
                <c:pt idx="30">
                  <c:v>1242.0920000000001</c:v>
                </c:pt>
                <c:pt idx="31">
                  <c:v>1239.2629999999999</c:v>
                </c:pt>
                <c:pt idx="32">
                  <c:v>1244.8689999999999</c:v>
                </c:pt>
                <c:pt idx="33">
                  <c:v>1197.9459999999999</c:v>
                </c:pt>
                <c:pt idx="34">
                  <c:v>1152.144</c:v>
                </c:pt>
                <c:pt idx="35">
                  <c:v>1091.903</c:v>
                </c:pt>
                <c:pt idx="36">
                  <c:v>1037.258</c:v>
                </c:pt>
                <c:pt idx="37">
                  <c:v>985.11099999999999</c:v>
                </c:pt>
                <c:pt idx="38">
                  <c:v>938.30700000000002</c:v>
                </c:pt>
                <c:pt idx="39">
                  <c:v>894.18100000000004</c:v>
                </c:pt>
                <c:pt idx="40">
                  <c:v>871.55</c:v>
                </c:pt>
                <c:pt idx="41">
                  <c:v>863.89499999999998</c:v>
                </c:pt>
                <c:pt idx="42">
                  <c:v>862.23900000000003</c:v>
                </c:pt>
                <c:pt idx="43">
                  <c:v>861.33900000000006</c:v>
                </c:pt>
                <c:pt idx="44">
                  <c:v>864.28499999999997</c:v>
                </c:pt>
                <c:pt idx="45">
                  <c:v>864.92700000000002</c:v>
                </c:pt>
                <c:pt idx="46">
                  <c:v>874.14800000000002</c:v>
                </c:pt>
                <c:pt idx="47">
                  <c:v>878.42899999999997</c:v>
                </c:pt>
                <c:pt idx="48">
                  <c:v>877.95600000000002</c:v>
                </c:pt>
                <c:pt idx="49">
                  <c:v>876.12800000000004</c:v>
                </c:pt>
                <c:pt idx="50">
                  <c:v>881.05600000000004</c:v>
                </c:pt>
                <c:pt idx="51">
                  <c:v>887.18299999999999</c:v>
                </c:pt>
                <c:pt idx="52">
                  <c:v>880.99199999999996</c:v>
                </c:pt>
                <c:pt idx="53">
                  <c:v>879.83199999999999</c:v>
                </c:pt>
                <c:pt idx="54">
                  <c:v>880.52800000000002</c:v>
                </c:pt>
                <c:pt idx="55">
                  <c:v>882.63499999999999</c:v>
                </c:pt>
                <c:pt idx="56">
                  <c:v>887.69299999999998</c:v>
                </c:pt>
                <c:pt idx="57">
                  <c:v>890.45600000000002</c:v>
                </c:pt>
                <c:pt idx="58">
                  <c:v>902.14</c:v>
                </c:pt>
                <c:pt idx="59">
                  <c:v>908.09</c:v>
                </c:pt>
                <c:pt idx="60">
                  <c:v>1019.553</c:v>
                </c:pt>
                <c:pt idx="61">
                  <c:v>1089.1980000000001</c:v>
                </c:pt>
                <c:pt idx="62">
                  <c:v>1170.5619999999999</c:v>
                </c:pt>
                <c:pt idx="63">
                  <c:v>1264.6220000000001</c:v>
                </c:pt>
                <c:pt idx="64">
                  <c:v>1400.865</c:v>
                </c:pt>
                <c:pt idx="65">
                  <c:v>1477.56</c:v>
                </c:pt>
                <c:pt idx="66">
                  <c:v>1544.1959999999999</c:v>
                </c:pt>
                <c:pt idx="67">
                  <c:v>1583.9190000000001</c:v>
                </c:pt>
                <c:pt idx="68">
                  <c:v>1714.838</c:v>
                </c:pt>
                <c:pt idx="69">
                  <c:v>1848.453</c:v>
                </c:pt>
                <c:pt idx="70">
                  <c:v>1936.2080000000001</c:v>
                </c:pt>
                <c:pt idx="71">
                  <c:v>2007.538</c:v>
                </c:pt>
                <c:pt idx="72">
                  <c:v>2103.319</c:v>
                </c:pt>
                <c:pt idx="73">
                  <c:v>2174.2809999999999</c:v>
                </c:pt>
                <c:pt idx="74">
                  <c:v>2182.2750000000001</c:v>
                </c:pt>
                <c:pt idx="75">
                  <c:v>2204.0630000000001</c:v>
                </c:pt>
                <c:pt idx="76">
                  <c:v>2235.0920000000001</c:v>
                </c:pt>
                <c:pt idx="77">
                  <c:v>2261.924</c:v>
                </c:pt>
                <c:pt idx="78">
                  <c:v>2294.415</c:v>
                </c:pt>
                <c:pt idx="79">
                  <c:v>2293.3879999999999</c:v>
                </c:pt>
                <c:pt idx="80">
                  <c:v>2185.4140000000002</c:v>
                </c:pt>
                <c:pt idx="81">
                  <c:v>2122.4229999999998</c:v>
                </c:pt>
                <c:pt idx="82">
                  <c:v>2093.9940000000001</c:v>
                </c:pt>
                <c:pt idx="83">
                  <c:v>2110.9960000000001</c:v>
                </c:pt>
                <c:pt idx="84">
                  <c:v>2127.8539999999998</c:v>
                </c:pt>
                <c:pt idx="85">
                  <c:v>2130.7249999999999</c:v>
                </c:pt>
                <c:pt idx="86">
                  <c:v>2125.2809999999999</c:v>
                </c:pt>
                <c:pt idx="87">
                  <c:v>2129.3240000000001</c:v>
                </c:pt>
                <c:pt idx="88">
                  <c:v>2127.5259999999998</c:v>
                </c:pt>
                <c:pt idx="89">
                  <c:v>2125.13</c:v>
                </c:pt>
                <c:pt idx="90">
                  <c:v>2118.09</c:v>
                </c:pt>
                <c:pt idx="91">
                  <c:v>2116.8710000000001</c:v>
                </c:pt>
                <c:pt idx="92">
                  <c:v>2125.4360000000001</c:v>
                </c:pt>
                <c:pt idx="93">
                  <c:v>2141.2829999999999</c:v>
                </c:pt>
                <c:pt idx="94">
                  <c:v>2180.4059999999999</c:v>
                </c:pt>
                <c:pt idx="95">
                  <c:v>2204.4540000000002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E-4B70-A8D0-055829CFFD6C}"/>
            </c:ext>
          </c:extLst>
        </c:ser>
        <c:ser>
          <c:idx val="2"/>
          <c:order val="2"/>
          <c:tx>
            <c:strRef>
              <c:f>'9.4'!$D$52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'9.4'!$D$54:$D$149</c:f>
              <c:numCache>
                <c:formatCode>#,##0</c:formatCode>
                <c:ptCount val="96"/>
                <c:pt idx="0">
                  <c:v>851.72299999999996</c:v>
                </c:pt>
                <c:pt idx="1">
                  <c:v>857.17700000000002</c:v>
                </c:pt>
                <c:pt idx="2">
                  <c:v>859.23599999999999</c:v>
                </c:pt>
                <c:pt idx="3">
                  <c:v>860.32600000000002</c:v>
                </c:pt>
                <c:pt idx="4">
                  <c:v>846.90700000000004</c:v>
                </c:pt>
                <c:pt idx="5">
                  <c:v>846.80899999999997</c:v>
                </c:pt>
                <c:pt idx="6">
                  <c:v>846.72199999999998</c:v>
                </c:pt>
                <c:pt idx="7">
                  <c:v>846.54700000000003</c:v>
                </c:pt>
                <c:pt idx="8">
                  <c:v>845.98199999999997</c:v>
                </c:pt>
                <c:pt idx="9">
                  <c:v>846.88300000000004</c:v>
                </c:pt>
                <c:pt idx="10">
                  <c:v>842.73</c:v>
                </c:pt>
                <c:pt idx="11">
                  <c:v>843.01499999999999</c:v>
                </c:pt>
                <c:pt idx="12">
                  <c:v>805.45100000000002</c:v>
                </c:pt>
                <c:pt idx="13">
                  <c:v>829.88</c:v>
                </c:pt>
                <c:pt idx="14">
                  <c:v>638.41300000000001</c:v>
                </c:pt>
                <c:pt idx="15">
                  <c:v>206.452</c:v>
                </c:pt>
                <c:pt idx="16">
                  <c:v>-0.77300000000000002</c:v>
                </c:pt>
                <c:pt idx="17">
                  <c:v>-0.82499999999999996</c:v>
                </c:pt>
                <c:pt idx="18">
                  <c:v>-0.89200000000000002</c:v>
                </c:pt>
                <c:pt idx="19">
                  <c:v>-0.90200000000000002</c:v>
                </c:pt>
                <c:pt idx="20">
                  <c:v>-0.96199999999999997</c:v>
                </c:pt>
                <c:pt idx="21">
                  <c:v>-0.84099999999999997</c:v>
                </c:pt>
                <c:pt idx="22">
                  <c:v>-0.87</c:v>
                </c:pt>
                <c:pt idx="23">
                  <c:v>-0.91500000000000004</c:v>
                </c:pt>
                <c:pt idx="24">
                  <c:v>-0.92600000000000005</c:v>
                </c:pt>
                <c:pt idx="25">
                  <c:v>-0.95199999999999996</c:v>
                </c:pt>
                <c:pt idx="26">
                  <c:v>-0.81699999999999995</c:v>
                </c:pt>
                <c:pt idx="27">
                  <c:v>-0.90200000000000002</c:v>
                </c:pt>
                <c:pt idx="28">
                  <c:v>-0.94</c:v>
                </c:pt>
                <c:pt idx="29">
                  <c:v>-0.92500000000000004</c:v>
                </c:pt>
                <c:pt idx="30">
                  <c:v>-0.95299999999999996</c:v>
                </c:pt>
                <c:pt idx="31">
                  <c:v>-0.91400000000000003</c:v>
                </c:pt>
                <c:pt idx="32">
                  <c:v>-0.89200000000000002</c:v>
                </c:pt>
                <c:pt idx="33">
                  <c:v>-0.95299999999999996</c:v>
                </c:pt>
                <c:pt idx="34">
                  <c:v>-0.93700000000000006</c:v>
                </c:pt>
                <c:pt idx="35">
                  <c:v>-0.93100000000000005</c:v>
                </c:pt>
                <c:pt idx="36">
                  <c:v>-0.92400000000000004</c:v>
                </c:pt>
                <c:pt idx="37">
                  <c:v>-0.90800000000000003</c:v>
                </c:pt>
                <c:pt idx="38">
                  <c:v>-0.89800000000000002</c:v>
                </c:pt>
                <c:pt idx="39">
                  <c:v>-0.98699999999999999</c:v>
                </c:pt>
                <c:pt idx="40">
                  <c:v>-0.86399999999999999</c:v>
                </c:pt>
                <c:pt idx="41">
                  <c:v>-0.97599999999999998</c:v>
                </c:pt>
                <c:pt idx="42">
                  <c:v>-0.94399999999999995</c:v>
                </c:pt>
                <c:pt idx="43">
                  <c:v>-0.89100000000000001</c:v>
                </c:pt>
                <c:pt idx="44">
                  <c:v>-0.95699999999999996</c:v>
                </c:pt>
                <c:pt idx="45">
                  <c:v>-0.96</c:v>
                </c:pt>
                <c:pt idx="46">
                  <c:v>-0.88800000000000001</c:v>
                </c:pt>
                <c:pt idx="47">
                  <c:v>-0.99299999999999999</c:v>
                </c:pt>
                <c:pt idx="48">
                  <c:v>-0.93300000000000005</c:v>
                </c:pt>
                <c:pt idx="49">
                  <c:v>-0.92500000000000004</c:v>
                </c:pt>
                <c:pt idx="50">
                  <c:v>-0.92500000000000004</c:v>
                </c:pt>
                <c:pt idx="51">
                  <c:v>-0.93600000000000005</c:v>
                </c:pt>
                <c:pt idx="52">
                  <c:v>-0.97899999999999998</c:v>
                </c:pt>
                <c:pt idx="53">
                  <c:v>-0.86499999999999999</c:v>
                </c:pt>
                <c:pt idx="54">
                  <c:v>-0.94299999999999995</c:v>
                </c:pt>
                <c:pt idx="55">
                  <c:v>-0.86799999999999999</c:v>
                </c:pt>
                <c:pt idx="56">
                  <c:v>-0.90600000000000003</c:v>
                </c:pt>
                <c:pt idx="57">
                  <c:v>-0.92200000000000004</c:v>
                </c:pt>
                <c:pt idx="58">
                  <c:v>-0.95699999999999996</c:v>
                </c:pt>
                <c:pt idx="59">
                  <c:v>-0.92500000000000004</c:v>
                </c:pt>
                <c:pt idx="60">
                  <c:v>-0.871</c:v>
                </c:pt>
                <c:pt idx="61">
                  <c:v>-0.90900000000000003</c:v>
                </c:pt>
                <c:pt idx="62">
                  <c:v>-0.85299999999999998</c:v>
                </c:pt>
                <c:pt idx="63">
                  <c:v>-0.90500000000000003</c:v>
                </c:pt>
                <c:pt idx="64">
                  <c:v>-0.94699999999999995</c:v>
                </c:pt>
                <c:pt idx="65">
                  <c:v>-0.93200000000000005</c:v>
                </c:pt>
                <c:pt idx="66">
                  <c:v>-0.84099999999999997</c:v>
                </c:pt>
                <c:pt idx="67">
                  <c:v>-0.872</c:v>
                </c:pt>
                <c:pt idx="68">
                  <c:v>-0.90400000000000003</c:v>
                </c:pt>
                <c:pt idx="69">
                  <c:v>-0.80700000000000005</c:v>
                </c:pt>
                <c:pt idx="70">
                  <c:v>-0.91100000000000003</c:v>
                </c:pt>
                <c:pt idx="71">
                  <c:v>-2.1739999999999999</c:v>
                </c:pt>
                <c:pt idx="72">
                  <c:v>40.886000000000003</c:v>
                </c:pt>
                <c:pt idx="73">
                  <c:v>157.30699999999999</c:v>
                </c:pt>
                <c:pt idx="74">
                  <c:v>376.65600000000001</c:v>
                </c:pt>
                <c:pt idx="75">
                  <c:v>461.37299999999999</c:v>
                </c:pt>
                <c:pt idx="76">
                  <c:v>641.23400000000004</c:v>
                </c:pt>
                <c:pt idx="77">
                  <c:v>759.59400000000005</c:v>
                </c:pt>
                <c:pt idx="78">
                  <c:v>757.05700000000002</c:v>
                </c:pt>
                <c:pt idx="79">
                  <c:v>737.94500000000005</c:v>
                </c:pt>
                <c:pt idx="80">
                  <c:v>786.16099999999994</c:v>
                </c:pt>
                <c:pt idx="81">
                  <c:v>798.84299999999996</c:v>
                </c:pt>
                <c:pt idx="82">
                  <c:v>806.42</c:v>
                </c:pt>
                <c:pt idx="83">
                  <c:v>808.56299999999999</c:v>
                </c:pt>
                <c:pt idx="84">
                  <c:v>799.40300000000002</c:v>
                </c:pt>
                <c:pt idx="85">
                  <c:v>783.29200000000003</c:v>
                </c:pt>
                <c:pt idx="86">
                  <c:v>773.68899999999996</c:v>
                </c:pt>
                <c:pt idx="87">
                  <c:v>783.13900000000001</c:v>
                </c:pt>
                <c:pt idx="88">
                  <c:v>775.63699999999994</c:v>
                </c:pt>
                <c:pt idx="89">
                  <c:v>742.846</c:v>
                </c:pt>
                <c:pt idx="90">
                  <c:v>777.51300000000003</c:v>
                </c:pt>
                <c:pt idx="91">
                  <c:v>809.572</c:v>
                </c:pt>
                <c:pt idx="92">
                  <c:v>801.08399999999995</c:v>
                </c:pt>
                <c:pt idx="93">
                  <c:v>811.42200000000003</c:v>
                </c:pt>
                <c:pt idx="94">
                  <c:v>801.154</c:v>
                </c:pt>
                <c:pt idx="95">
                  <c:v>806.07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AE-4B70-A8D0-055829CFFD6C}"/>
            </c:ext>
          </c:extLst>
        </c:ser>
        <c:ser>
          <c:idx val="3"/>
          <c:order val="3"/>
          <c:tx>
            <c:strRef>
              <c:f>'9.4'!$E$52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'9.4'!$E$54:$E$149</c:f>
              <c:numCache>
                <c:formatCode>#,##0</c:formatCode>
                <c:ptCount val="96"/>
                <c:pt idx="0">
                  <c:v>373.16</c:v>
                </c:pt>
                <c:pt idx="1">
                  <c:v>376.47</c:v>
                </c:pt>
                <c:pt idx="2">
                  <c:v>394.49099999999999</c:v>
                </c:pt>
                <c:pt idx="3">
                  <c:v>389.65600000000001</c:v>
                </c:pt>
                <c:pt idx="4">
                  <c:v>372.28800000000001</c:v>
                </c:pt>
                <c:pt idx="5">
                  <c:v>367.66699999999997</c:v>
                </c:pt>
                <c:pt idx="6">
                  <c:v>369.173</c:v>
                </c:pt>
                <c:pt idx="7">
                  <c:v>370.863</c:v>
                </c:pt>
                <c:pt idx="8">
                  <c:v>363.43599999999998</c:v>
                </c:pt>
                <c:pt idx="9">
                  <c:v>362.68299999999999</c:v>
                </c:pt>
                <c:pt idx="10">
                  <c:v>353.68799999999999</c:v>
                </c:pt>
                <c:pt idx="11">
                  <c:v>353.08</c:v>
                </c:pt>
                <c:pt idx="12">
                  <c:v>358.488</c:v>
                </c:pt>
                <c:pt idx="13">
                  <c:v>357.73599999999999</c:v>
                </c:pt>
                <c:pt idx="14">
                  <c:v>360.08</c:v>
                </c:pt>
                <c:pt idx="15">
                  <c:v>380.245</c:v>
                </c:pt>
                <c:pt idx="16">
                  <c:v>391.11200000000002</c:v>
                </c:pt>
                <c:pt idx="17">
                  <c:v>369.54</c:v>
                </c:pt>
                <c:pt idx="18">
                  <c:v>376.22500000000002</c:v>
                </c:pt>
                <c:pt idx="19">
                  <c:v>375.10199999999998</c:v>
                </c:pt>
                <c:pt idx="20">
                  <c:v>379.69600000000003</c:v>
                </c:pt>
                <c:pt idx="21">
                  <c:v>374.91</c:v>
                </c:pt>
                <c:pt idx="22">
                  <c:v>374.048</c:v>
                </c:pt>
                <c:pt idx="23">
                  <c:v>385.87799999999999</c:v>
                </c:pt>
                <c:pt idx="24">
                  <c:v>425.33699999999999</c:v>
                </c:pt>
                <c:pt idx="25">
                  <c:v>432.839</c:v>
                </c:pt>
                <c:pt idx="26">
                  <c:v>431.55099999999999</c:v>
                </c:pt>
                <c:pt idx="27">
                  <c:v>429.34699999999998</c:v>
                </c:pt>
                <c:pt idx="28">
                  <c:v>416.82400000000001</c:v>
                </c:pt>
                <c:pt idx="29">
                  <c:v>417.90800000000002</c:v>
                </c:pt>
                <c:pt idx="30">
                  <c:v>414.69</c:v>
                </c:pt>
                <c:pt idx="31">
                  <c:v>399.48099999999999</c:v>
                </c:pt>
                <c:pt idx="32">
                  <c:v>386.83600000000001</c:v>
                </c:pt>
                <c:pt idx="33">
                  <c:v>388.40800000000002</c:v>
                </c:pt>
                <c:pt idx="34">
                  <c:v>388.11200000000002</c:v>
                </c:pt>
                <c:pt idx="35">
                  <c:v>385.10899999999998</c:v>
                </c:pt>
                <c:pt idx="36">
                  <c:v>370.18400000000003</c:v>
                </c:pt>
                <c:pt idx="37">
                  <c:v>367.85500000000002</c:v>
                </c:pt>
                <c:pt idx="38">
                  <c:v>368.42899999999997</c:v>
                </c:pt>
                <c:pt idx="39">
                  <c:v>365.54899999999998</c:v>
                </c:pt>
                <c:pt idx="40">
                  <c:v>347.18900000000002</c:v>
                </c:pt>
                <c:pt idx="41">
                  <c:v>349.09800000000001</c:v>
                </c:pt>
                <c:pt idx="42">
                  <c:v>349.31599999999997</c:v>
                </c:pt>
                <c:pt idx="43">
                  <c:v>348.11799999999999</c:v>
                </c:pt>
                <c:pt idx="44">
                  <c:v>343.137</c:v>
                </c:pt>
                <c:pt idx="45">
                  <c:v>343.76799999999997</c:v>
                </c:pt>
                <c:pt idx="46">
                  <c:v>344.87299999999999</c:v>
                </c:pt>
                <c:pt idx="47">
                  <c:v>343.43299999999999</c:v>
                </c:pt>
                <c:pt idx="48">
                  <c:v>342.54700000000003</c:v>
                </c:pt>
                <c:pt idx="49">
                  <c:v>342.89600000000002</c:v>
                </c:pt>
                <c:pt idx="50">
                  <c:v>343.483</c:v>
                </c:pt>
                <c:pt idx="51">
                  <c:v>342.37099999999998</c:v>
                </c:pt>
                <c:pt idx="52">
                  <c:v>340.92700000000002</c:v>
                </c:pt>
                <c:pt idx="53">
                  <c:v>341.69799999999998</c:v>
                </c:pt>
                <c:pt idx="54">
                  <c:v>341.947</c:v>
                </c:pt>
                <c:pt idx="55">
                  <c:v>343.00900000000001</c:v>
                </c:pt>
                <c:pt idx="56">
                  <c:v>340.19</c:v>
                </c:pt>
                <c:pt idx="57">
                  <c:v>340.66500000000002</c:v>
                </c:pt>
                <c:pt idx="58">
                  <c:v>339.42500000000001</c:v>
                </c:pt>
                <c:pt idx="59">
                  <c:v>338.75299999999999</c:v>
                </c:pt>
                <c:pt idx="60">
                  <c:v>339.72300000000001</c:v>
                </c:pt>
                <c:pt idx="61">
                  <c:v>342.87700000000001</c:v>
                </c:pt>
                <c:pt idx="62">
                  <c:v>340.24400000000003</c:v>
                </c:pt>
                <c:pt idx="63">
                  <c:v>340.12700000000001</c:v>
                </c:pt>
                <c:pt idx="64">
                  <c:v>344.78</c:v>
                </c:pt>
                <c:pt idx="65">
                  <c:v>346.214</c:v>
                </c:pt>
                <c:pt idx="66">
                  <c:v>346.46199999999999</c:v>
                </c:pt>
                <c:pt idx="67">
                  <c:v>350.34399999999999</c:v>
                </c:pt>
                <c:pt idx="68">
                  <c:v>359.39699999999999</c:v>
                </c:pt>
                <c:pt idx="69">
                  <c:v>366.33499999999998</c:v>
                </c:pt>
                <c:pt idx="70">
                  <c:v>389.46</c:v>
                </c:pt>
                <c:pt idx="71">
                  <c:v>397.84199999999998</c:v>
                </c:pt>
                <c:pt idx="72">
                  <c:v>415.351</c:v>
                </c:pt>
                <c:pt idx="73">
                  <c:v>422.62200000000001</c:v>
                </c:pt>
                <c:pt idx="74">
                  <c:v>421.04500000000002</c:v>
                </c:pt>
                <c:pt idx="75">
                  <c:v>418.00400000000002</c:v>
                </c:pt>
                <c:pt idx="76">
                  <c:v>421.58</c:v>
                </c:pt>
                <c:pt idx="77">
                  <c:v>425.34699999999998</c:v>
                </c:pt>
                <c:pt idx="78">
                  <c:v>424.96</c:v>
                </c:pt>
                <c:pt idx="79">
                  <c:v>424.548</c:v>
                </c:pt>
                <c:pt idx="80">
                  <c:v>430.92</c:v>
                </c:pt>
                <c:pt idx="81">
                  <c:v>433.62700000000001</c:v>
                </c:pt>
                <c:pt idx="82">
                  <c:v>428.30599999999998</c:v>
                </c:pt>
                <c:pt idx="83">
                  <c:v>426.57499999999999</c:v>
                </c:pt>
                <c:pt idx="84">
                  <c:v>419.37900000000002</c:v>
                </c:pt>
                <c:pt idx="85">
                  <c:v>421.00799999999998</c:v>
                </c:pt>
                <c:pt idx="86">
                  <c:v>420.66199999999998</c:v>
                </c:pt>
                <c:pt idx="87">
                  <c:v>418.84500000000003</c:v>
                </c:pt>
                <c:pt idx="88">
                  <c:v>369.971</c:v>
                </c:pt>
                <c:pt idx="89">
                  <c:v>361.86799999999999</c:v>
                </c:pt>
                <c:pt idx="90">
                  <c:v>362.26600000000002</c:v>
                </c:pt>
                <c:pt idx="91">
                  <c:v>362.46600000000001</c:v>
                </c:pt>
                <c:pt idx="92">
                  <c:v>357.536</c:v>
                </c:pt>
                <c:pt idx="93">
                  <c:v>354.63499999999999</c:v>
                </c:pt>
                <c:pt idx="94">
                  <c:v>354.38900000000001</c:v>
                </c:pt>
                <c:pt idx="95">
                  <c:v>351.43799999999999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AE-4B70-A8D0-055829CFFD6C}"/>
            </c:ext>
          </c:extLst>
        </c:ser>
        <c:ser>
          <c:idx val="6"/>
          <c:order val="4"/>
          <c:tx>
            <c:strRef>
              <c:f>'9.4'!$I$52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'9.4'!$I$54:$I$149</c:f>
              <c:numCache>
                <c:formatCode>#,##0</c:formatCode>
                <c:ptCount val="96"/>
                <c:pt idx="0">
                  <c:v>37.459000000000003</c:v>
                </c:pt>
                <c:pt idx="1">
                  <c:v>34.661999999999999</c:v>
                </c:pt>
                <c:pt idx="2">
                  <c:v>31.445</c:v>
                </c:pt>
                <c:pt idx="3">
                  <c:v>26.373000000000001</c:v>
                </c:pt>
                <c:pt idx="4">
                  <c:v>25.123999999999999</c:v>
                </c:pt>
                <c:pt idx="5">
                  <c:v>25.105</c:v>
                </c:pt>
                <c:pt idx="6">
                  <c:v>24.274000000000001</c:v>
                </c:pt>
                <c:pt idx="7">
                  <c:v>25.07</c:v>
                </c:pt>
                <c:pt idx="8">
                  <c:v>25.251000000000001</c:v>
                </c:pt>
                <c:pt idx="9">
                  <c:v>25.925999999999998</c:v>
                </c:pt>
                <c:pt idx="10">
                  <c:v>24.902000000000001</c:v>
                </c:pt>
                <c:pt idx="11">
                  <c:v>25.78</c:v>
                </c:pt>
                <c:pt idx="12">
                  <c:v>26.898</c:v>
                </c:pt>
                <c:pt idx="13">
                  <c:v>27.074999999999999</c:v>
                </c:pt>
                <c:pt idx="14">
                  <c:v>27.638000000000002</c:v>
                </c:pt>
                <c:pt idx="15">
                  <c:v>27.986999999999998</c:v>
                </c:pt>
                <c:pt idx="16">
                  <c:v>31.428999999999998</c:v>
                </c:pt>
                <c:pt idx="17">
                  <c:v>32.633000000000003</c:v>
                </c:pt>
                <c:pt idx="18">
                  <c:v>35.700000000000003</c:v>
                </c:pt>
                <c:pt idx="19">
                  <c:v>35.637</c:v>
                </c:pt>
                <c:pt idx="20">
                  <c:v>33.043999999999997</c:v>
                </c:pt>
                <c:pt idx="21">
                  <c:v>34.039000000000001</c:v>
                </c:pt>
                <c:pt idx="22">
                  <c:v>32.741999999999997</c:v>
                </c:pt>
                <c:pt idx="23">
                  <c:v>34.744</c:v>
                </c:pt>
                <c:pt idx="24">
                  <c:v>36.247</c:v>
                </c:pt>
                <c:pt idx="25">
                  <c:v>38.073999999999998</c:v>
                </c:pt>
                <c:pt idx="26">
                  <c:v>38.302999999999997</c:v>
                </c:pt>
                <c:pt idx="27">
                  <c:v>35.543999999999997</c:v>
                </c:pt>
                <c:pt idx="28">
                  <c:v>33.252000000000002</c:v>
                </c:pt>
                <c:pt idx="29">
                  <c:v>32.417000000000002</c:v>
                </c:pt>
                <c:pt idx="30">
                  <c:v>29.927</c:v>
                </c:pt>
                <c:pt idx="31">
                  <c:v>31.614000000000001</c:v>
                </c:pt>
                <c:pt idx="32">
                  <c:v>33.005000000000003</c:v>
                </c:pt>
                <c:pt idx="33">
                  <c:v>29.148</c:v>
                </c:pt>
                <c:pt idx="34">
                  <c:v>27.73</c:v>
                </c:pt>
                <c:pt idx="35">
                  <c:v>27.231999999999999</c:v>
                </c:pt>
                <c:pt idx="36">
                  <c:v>27.123999999999999</c:v>
                </c:pt>
                <c:pt idx="37">
                  <c:v>25.689</c:v>
                </c:pt>
                <c:pt idx="38">
                  <c:v>25.99</c:v>
                </c:pt>
                <c:pt idx="39">
                  <c:v>26.137</c:v>
                </c:pt>
                <c:pt idx="40">
                  <c:v>28.515999999999998</c:v>
                </c:pt>
                <c:pt idx="41">
                  <c:v>30.152000000000001</c:v>
                </c:pt>
                <c:pt idx="42">
                  <c:v>30.981000000000002</c:v>
                </c:pt>
                <c:pt idx="43">
                  <c:v>31.530999999999999</c:v>
                </c:pt>
                <c:pt idx="44">
                  <c:v>33.615000000000002</c:v>
                </c:pt>
                <c:pt idx="45">
                  <c:v>33.627000000000002</c:v>
                </c:pt>
                <c:pt idx="46">
                  <c:v>38.731000000000002</c:v>
                </c:pt>
                <c:pt idx="47">
                  <c:v>40.770000000000003</c:v>
                </c:pt>
                <c:pt idx="48">
                  <c:v>42.658000000000001</c:v>
                </c:pt>
                <c:pt idx="49">
                  <c:v>44.21</c:v>
                </c:pt>
                <c:pt idx="50">
                  <c:v>44.9</c:v>
                </c:pt>
                <c:pt idx="51">
                  <c:v>49.372</c:v>
                </c:pt>
                <c:pt idx="52">
                  <c:v>49.88</c:v>
                </c:pt>
                <c:pt idx="53">
                  <c:v>49.890999999999998</c:v>
                </c:pt>
                <c:pt idx="54">
                  <c:v>54.003999999999998</c:v>
                </c:pt>
                <c:pt idx="55">
                  <c:v>50.295999999999999</c:v>
                </c:pt>
                <c:pt idx="56">
                  <c:v>49.814</c:v>
                </c:pt>
                <c:pt idx="57">
                  <c:v>42.170999999999999</c:v>
                </c:pt>
                <c:pt idx="58">
                  <c:v>38.703000000000003</c:v>
                </c:pt>
                <c:pt idx="59">
                  <c:v>42.756</c:v>
                </c:pt>
                <c:pt idx="60">
                  <c:v>45.311999999999998</c:v>
                </c:pt>
                <c:pt idx="61">
                  <c:v>45.402999999999999</c:v>
                </c:pt>
                <c:pt idx="62">
                  <c:v>53.95</c:v>
                </c:pt>
                <c:pt idx="63">
                  <c:v>50.341000000000001</c:v>
                </c:pt>
                <c:pt idx="64">
                  <c:v>49.235999999999997</c:v>
                </c:pt>
                <c:pt idx="65">
                  <c:v>45.765999999999998</c:v>
                </c:pt>
                <c:pt idx="66">
                  <c:v>49.395000000000003</c:v>
                </c:pt>
                <c:pt idx="67">
                  <c:v>44.616999999999997</c:v>
                </c:pt>
                <c:pt idx="68">
                  <c:v>35.031999999999996</c:v>
                </c:pt>
                <c:pt idx="69">
                  <c:v>35.51</c:v>
                </c:pt>
                <c:pt idx="70">
                  <c:v>40.503</c:v>
                </c:pt>
                <c:pt idx="71">
                  <c:v>39.228000000000002</c:v>
                </c:pt>
                <c:pt idx="72">
                  <c:v>39.095999999999997</c:v>
                </c:pt>
                <c:pt idx="73">
                  <c:v>50.755000000000003</c:v>
                </c:pt>
                <c:pt idx="74">
                  <c:v>44.591000000000001</c:v>
                </c:pt>
                <c:pt idx="75">
                  <c:v>35.789000000000001</c:v>
                </c:pt>
                <c:pt idx="76">
                  <c:v>30.728999999999999</c:v>
                </c:pt>
                <c:pt idx="77">
                  <c:v>33.241</c:v>
                </c:pt>
                <c:pt idx="78">
                  <c:v>54.792999999999999</c:v>
                </c:pt>
                <c:pt idx="79">
                  <c:v>67.888000000000005</c:v>
                </c:pt>
                <c:pt idx="80">
                  <c:v>52.52</c:v>
                </c:pt>
                <c:pt idx="81">
                  <c:v>47.54</c:v>
                </c:pt>
                <c:pt idx="82">
                  <c:v>53.534999999999997</c:v>
                </c:pt>
                <c:pt idx="83">
                  <c:v>51.869</c:v>
                </c:pt>
                <c:pt idx="84">
                  <c:v>50.024999999999999</c:v>
                </c:pt>
                <c:pt idx="85">
                  <c:v>55.481999999999999</c:v>
                </c:pt>
                <c:pt idx="86">
                  <c:v>59.555999999999997</c:v>
                </c:pt>
                <c:pt idx="87">
                  <c:v>65.903000000000006</c:v>
                </c:pt>
                <c:pt idx="88">
                  <c:v>70.778999999999996</c:v>
                </c:pt>
                <c:pt idx="89">
                  <c:v>71.350999999999999</c:v>
                </c:pt>
                <c:pt idx="90">
                  <c:v>79.91</c:v>
                </c:pt>
                <c:pt idx="91">
                  <c:v>64.076999999999998</c:v>
                </c:pt>
                <c:pt idx="92">
                  <c:v>59.128999999999998</c:v>
                </c:pt>
                <c:pt idx="93">
                  <c:v>58.762999999999998</c:v>
                </c:pt>
                <c:pt idx="94">
                  <c:v>59.079000000000001</c:v>
                </c:pt>
                <c:pt idx="95">
                  <c:v>61.828000000000003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AE-4B70-A8D0-055829CFFD6C}"/>
            </c:ext>
          </c:extLst>
        </c:ser>
        <c:ser>
          <c:idx val="7"/>
          <c:order val="5"/>
          <c:tx>
            <c:strRef>
              <c:f>'9.4'!$H$52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70.12</c:v>
                </c:pt>
                <c:pt idx="17">
                  <c:v>80.942999999999998</c:v>
                </c:pt>
                <c:pt idx="18">
                  <c:v>80.694000000000003</c:v>
                </c:pt>
                <c:pt idx="19">
                  <c:v>80.664000000000001</c:v>
                </c:pt>
                <c:pt idx="20">
                  <c:v>82.551000000000002</c:v>
                </c:pt>
                <c:pt idx="21">
                  <c:v>93.338999999999999</c:v>
                </c:pt>
                <c:pt idx="22">
                  <c:v>119.157</c:v>
                </c:pt>
                <c:pt idx="23">
                  <c:v>160.00899999999999</c:v>
                </c:pt>
                <c:pt idx="24">
                  <c:v>205.75</c:v>
                </c:pt>
                <c:pt idx="25">
                  <c:v>261.22699999999998</c:v>
                </c:pt>
                <c:pt idx="26">
                  <c:v>332.08699999999999</c:v>
                </c:pt>
                <c:pt idx="27">
                  <c:v>418.74</c:v>
                </c:pt>
                <c:pt idx="28">
                  <c:v>530.41399999999999</c:v>
                </c:pt>
                <c:pt idx="29">
                  <c:v>652.59199999999998</c:v>
                </c:pt>
                <c:pt idx="30">
                  <c:v>798.79600000000005</c:v>
                </c:pt>
                <c:pt idx="31">
                  <c:v>981.90200000000004</c:v>
                </c:pt>
                <c:pt idx="32">
                  <c:v>1140.865</c:v>
                </c:pt>
                <c:pt idx="33">
                  <c:v>1277.492</c:v>
                </c:pt>
                <c:pt idx="34">
                  <c:v>1426.8240000000001</c:v>
                </c:pt>
                <c:pt idx="35">
                  <c:v>1541.5319999999999</c:v>
                </c:pt>
                <c:pt idx="36">
                  <c:v>1651.0050000000001</c:v>
                </c:pt>
                <c:pt idx="37">
                  <c:v>1796.9590000000001</c:v>
                </c:pt>
                <c:pt idx="38">
                  <c:v>1944.2470000000001</c:v>
                </c:pt>
                <c:pt idx="39">
                  <c:v>2013.7280000000001</c:v>
                </c:pt>
                <c:pt idx="40">
                  <c:v>2162.1959999999999</c:v>
                </c:pt>
                <c:pt idx="41">
                  <c:v>2246.8249999999998</c:v>
                </c:pt>
                <c:pt idx="42">
                  <c:v>2342.67</c:v>
                </c:pt>
                <c:pt idx="43">
                  <c:v>2463.306</c:v>
                </c:pt>
                <c:pt idx="44">
                  <c:v>2546.3939999999998</c:v>
                </c:pt>
                <c:pt idx="45">
                  <c:v>2520.9609999999998</c:v>
                </c:pt>
                <c:pt idx="46">
                  <c:v>2603.9169999999999</c:v>
                </c:pt>
                <c:pt idx="47">
                  <c:v>2609.5830000000001</c:v>
                </c:pt>
                <c:pt idx="48">
                  <c:v>2668.6840000000002</c:v>
                </c:pt>
                <c:pt idx="49">
                  <c:v>2674.3429999999998</c:v>
                </c:pt>
                <c:pt idx="50">
                  <c:v>2723.364</c:v>
                </c:pt>
                <c:pt idx="51">
                  <c:v>2718.797</c:v>
                </c:pt>
                <c:pt idx="52">
                  <c:v>2692.8989999999999</c:v>
                </c:pt>
                <c:pt idx="53">
                  <c:v>2591.7069999999999</c:v>
                </c:pt>
                <c:pt idx="54">
                  <c:v>2515.9380000000001</c:v>
                </c:pt>
                <c:pt idx="55">
                  <c:v>2425.8580000000002</c:v>
                </c:pt>
                <c:pt idx="56">
                  <c:v>2419.049</c:v>
                </c:pt>
                <c:pt idx="57">
                  <c:v>2350.2330000000002</c:v>
                </c:pt>
                <c:pt idx="58">
                  <c:v>2269.2040000000002</c:v>
                </c:pt>
                <c:pt idx="59">
                  <c:v>2189.79</c:v>
                </c:pt>
                <c:pt idx="60">
                  <c:v>2090.6590000000001</c:v>
                </c:pt>
                <c:pt idx="61">
                  <c:v>1981.2670000000001</c:v>
                </c:pt>
                <c:pt idx="62">
                  <c:v>1841.261</c:v>
                </c:pt>
                <c:pt idx="63">
                  <c:v>1715.796</c:v>
                </c:pt>
                <c:pt idx="64">
                  <c:v>1581.0989999999999</c:v>
                </c:pt>
                <c:pt idx="65">
                  <c:v>1418.136</c:v>
                </c:pt>
                <c:pt idx="66">
                  <c:v>1292.2280000000001</c:v>
                </c:pt>
                <c:pt idx="67">
                  <c:v>1134.318</c:v>
                </c:pt>
                <c:pt idx="68">
                  <c:v>996.32100000000003</c:v>
                </c:pt>
                <c:pt idx="69">
                  <c:v>799.49400000000003</c:v>
                </c:pt>
                <c:pt idx="70">
                  <c:v>698.34500000000003</c:v>
                </c:pt>
                <c:pt idx="71">
                  <c:v>588.495</c:v>
                </c:pt>
                <c:pt idx="72">
                  <c:v>515.85699999999997</c:v>
                </c:pt>
                <c:pt idx="73">
                  <c:v>439.98</c:v>
                </c:pt>
                <c:pt idx="74">
                  <c:v>368.42099999999999</c:v>
                </c:pt>
                <c:pt idx="75">
                  <c:v>303.18900000000002</c:v>
                </c:pt>
                <c:pt idx="76">
                  <c:v>252.078</c:v>
                </c:pt>
                <c:pt idx="77">
                  <c:v>208.89699999999999</c:v>
                </c:pt>
                <c:pt idx="78">
                  <c:v>179.33699999999999</c:v>
                </c:pt>
                <c:pt idx="79">
                  <c:v>147.52500000000001</c:v>
                </c:pt>
                <c:pt idx="80">
                  <c:v>125.94199999999999</c:v>
                </c:pt>
                <c:pt idx="81">
                  <c:v>107.44199999999999</c:v>
                </c:pt>
                <c:pt idx="82">
                  <c:v>92.89</c:v>
                </c:pt>
                <c:pt idx="83">
                  <c:v>85.117999999999995</c:v>
                </c:pt>
                <c:pt idx="84">
                  <c:v>83.894000000000005</c:v>
                </c:pt>
                <c:pt idx="85">
                  <c:v>84.111999999999995</c:v>
                </c:pt>
                <c:pt idx="86">
                  <c:v>84.305999999999997</c:v>
                </c:pt>
                <c:pt idx="87">
                  <c:v>84.013000000000005</c:v>
                </c:pt>
                <c:pt idx="88">
                  <c:v>33.383000000000003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AE-4B70-A8D0-055829CFFD6C}"/>
            </c:ext>
          </c:extLst>
        </c:ser>
        <c:ser>
          <c:idx val="4"/>
          <c:order val="6"/>
          <c:tx>
            <c:strRef>
              <c:f>'9.4'!$F$52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'9.4'!$F$54:$F$149</c:f>
              <c:numCache>
                <c:formatCode>#,##0</c:formatCode>
                <c:ptCount val="96"/>
                <c:pt idx="0">
                  <c:v>79.64</c:v>
                </c:pt>
                <c:pt idx="1">
                  <c:v>77.826999999999998</c:v>
                </c:pt>
                <c:pt idx="2">
                  <c:v>78.254999999999995</c:v>
                </c:pt>
                <c:pt idx="3">
                  <c:v>76.885000000000005</c:v>
                </c:pt>
                <c:pt idx="4">
                  <c:v>72.402000000000001</c:v>
                </c:pt>
                <c:pt idx="5">
                  <c:v>72.277000000000001</c:v>
                </c:pt>
                <c:pt idx="6">
                  <c:v>72.325000000000003</c:v>
                </c:pt>
                <c:pt idx="7">
                  <c:v>72.465000000000003</c:v>
                </c:pt>
                <c:pt idx="8">
                  <c:v>74.313000000000002</c:v>
                </c:pt>
                <c:pt idx="9">
                  <c:v>74.415999999999997</c:v>
                </c:pt>
                <c:pt idx="10">
                  <c:v>74.38</c:v>
                </c:pt>
                <c:pt idx="11">
                  <c:v>74.334000000000003</c:v>
                </c:pt>
                <c:pt idx="12">
                  <c:v>75.531999999999996</c:v>
                </c:pt>
                <c:pt idx="13">
                  <c:v>75.646000000000001</c:v>
                </c:pt>
                <c:pt idx="14">
                  <c:v>75.546999999999997</c:v>
                </c:pt>
                <c:pt idx="15">
                  <c:v>75.527000000000001</c:v>
                </c:pt>
                <c:pt idx="16">
                  <c:v>75.626999999999995</c:v>
                </c:pt>
                <c:pt idx="17">
                  <c:v>75.655000000000001</c:v>
                </c:pt>
                <c:pt idx="18">
                  <c:v>75.62</c:v>
                </c:pt>
                <c:pt idx="19">
                  <c:v>75.602000000000004</c:v>
                </c:pt>
                <c:pt idx="20">
                  <c:v>76.381</c:v>
                </c:pt>
                <c:pt idx="21">
                  <c:v>76.400999999999996</c:v>
                </c:pt>
                <c:pt idx="22">
                  <c:v>76.319999999999993</c:v>
                </c:pt>
                <c:pt idx="23">
                  <c:v>76.222999999999999</c:v>
                </c:pt>
                <c:pt idx="24">
                  <c:v>72.492000000000004</c:v>
                </c:pt>
                <c:pt idx="25">
                  <c:v>72.507999999999996</c:v>
                </c:pt>
                <c:pt idx="26">
                  <c:v>72.504999999999995</c:v>
                </c:pt>
                <c:pt idx="27">
                  <c:v>72.442999999999998</c:v>
                </c:pt>
                <c:pt idx="28">
                  <c:v>77.849000000000004</c:v>
                </c:pt>
                <c:pt idx="29">
                  <c:v>78.105999999999995</c:v>
                </c:pt>
                <c:pt idx="30">
                  <c:v>78.096999999999994</c:v>
                </c:pt>
                <c:pt idx="31">
                  <c:v>78.260999999999996</c:v>
                </c:pt>
                <c:pt idx="32">
                  <c:v>69.111999999999995</c:v>
                </c:pt>
                <c:pt idx="33">
                  <c:v>68.733999999999995</c:v>
                </c:pt>
                <c:pt idx="34">
                  <c:v>68.728999999999999</c:v>
                </c:pt>
                <c:pt idx="35">
                  <c:v>68.683999999999997</c:v>
                </c:pt>
                <c:pt idx="36">
                  <c:v>70.91</c:v>
                </c:pt>
                <c:pt idx="37">
                  <c:v>71.393000000000001</c:v>
                </c:pt>
                <c:pt idx="38">
                  <c:v>72.004000000000005</c:v>
                </c:pt>
                <c:pt idx="39">
                  <c:v>72.426000000000002</c:v>
                </c:pt>
                <c:pt idx="40">
                  <c:v>68.376000000000005</c:v>
                </c:pt>
                <c:pt idx="41">
                  <c:v>68.031000000000006</c:v>
                </c:pt>
                <c:pt idx="42">
                  <c:v>68.015000000000001</c:v>
                </c:pt>
                <c:pt idx="43">
                  <c:v>68.004000000000005</c:v>
                </c:pt>
                <c:pt idx="44">
                  <c:v>65.947000000000003</c:v>
                </c:pt>
                <c:pt idx="45">
                  <c:v>65.816000000000003</c:v>
                </c:pt>
                <c:pt idx="46">
                  <c:v>66.085999999999999</c:v>
                </c:pt>
                <c:pt idx="47">
                  <c:v>66.426000000000002</c:v>
                </c:pt>
                <c:pt idx="48">
                  <c:v>67.608999999999995</c:v>
                </c:pt>
                <c:pt idx="49">
                  <c:v>67.941000000000003</c:v>
                </c:pt>
                <c:pt idx="50">
                  <c:v>67.947999999999993</c:v>
                </c:pt>
                <c:pt idx="51">
                  <c:v>67.748000000000005</c:v>
                </c:pt>
                <c:pt idx="52">
                  <c:v>68.515000000000001</c:v>
                </c:pt>
                <c:pt idx="53">
                  <c:v>68.769000000000005</c:v>
                </c:pt>
                <c:pt idx="54">
                  <c:v>68.756</c:v>
                </c:pt>
                <c:pt idx="55">
                  <c:v>68.742000000000004</c:v>
                </c:pt>
                <c:pt idx="56">
                  <c:v>66.926000000000002</c:v>
                </c:pt>
                <c:pt idx="57">
                  <c:v>66.924000000000007</c:v>
                </c:pt>
                <c:pt idx="58">
                  <c:v>66.856999999999999</c:v>
                </c:pt>
                <c:pt idx="59">
                  <c:v>66.736999999999995</c:v>
                </c:pt>
                <c:pt idx="60">
                  <c:v>65.662999999999997</c:v>
                </c:pt>
                <c:pt idx="61">
                  <c:v>65.438000000000002</c:v>
                </c:pt>
                <c:pt idx="62">
                  <c:v>65.44</c:v>
                </c:pt>
                <c:pt idx="63">
                  <c:v>65.408000000000001</c:v>
                </c:pt>
                <c:pt idx="64">
                  <c:v>64.257999999999996</c:v>
                </c:pt>
                <c:pt idx="65">
                  <c:v>64.290999999999997</c:v>
                </c:pt>
                <c:pt idx="66">
                  <c:v>64.27</c:v>
                </c:pt>
                <c:pt idx="67">
                  <c:v>64.287999999999997</c:v>
                </c:pt>
                <c:pt idx="68">
                  <c:v>63.996000000000002</c:v>
                </c:pt>
                <c:pt idx="69">
                  <c:v>63.969000000000001</c:v>
                </c:pt>
                <c:pt idx="70">
                  <c:v>63.436</c:v>
                </c:pt>
                <c:pt idx="71">
                  <c:v>70.150000000000006</c:v>
                </c:pt>
                <c:pt idx="72">
                  <c:v>133.76300000000001</c:v>
                </c:pt>
                <c:pt idx="73">
                  <c:v>140.322</c:v>
                </c:pt>
                <c:pt idx="74">
                  <c:v>140.232</c:v>
                </c:pt>
                <c:pt idx="75">
                  <c:v>143.999</c:v>
                </c:pt>
                <c:pt idx="76">
                  <c:v>192.65299999999999</c:v>
                </c:pt>
                <c:pt idx="77">
                  <c:v>198.85400000000001</c:v>
                </c:pt>
                <c:pt idx="78">
                  <c:v>199.005</c:v>
                </c:pt>
                <c:pt idx="79">
                  <c:v>212.553</c:v>
                </c:pt>
                <c:pt idx="80">
                  <c:v>368.666</c:v>
                </c:pt>
                <c:pt idx="81">
                  <c:v>386.226</c:v>
                </c:pt>
                <c:pt idx="82">
                  <c:v>386.02</c:v>
                </c:pt>
                <c:pt idx="83">
                  <c:v>389.67500000000001</c:v>
                </c:pt>
                <c:pt idx="84">
                  <c:v>437.77100000000002</c:v>
                </c:pt>
                <c:pt idx="85">
                  <c:v>443.67399999999998</c:v>
                </c:pt>
                <c:pt idx="86">
                  <c:v>443.99900000000002</c:v>
                </c:pt>
                <c:pt idx="87">
                  <c:v>444.512</c:v>
                </c:pt>
                <c:pt idx="88">
                  <c:v>446.709</c:v>
                </c:pt>
                <c:pt idx="89">
                  <c:v>447.30700000000002</c:v>
                </c:pt>
                <c:pt idx="90">
                  <c:v>447.14299999999997</c:v>
                </c:pt>
                <c:pt idx="91">
                  <c:v>429.81099999999998</c:v>
                </c:pt>
                <c:pt idx="92">
                  <c:v>201.535</c:v>
                </c:pt>
                <c:pt idx="93">
                  <c:v>175.94800000000001</c:v>
                </c:pt>
                <c:pt idx="94">
                  <c:v>175.82400000000001</c:v>
                </c:pt>
                <c:pt idx="95">
                  <c:v>169.96600000000001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AE-4B70-A8D0-055829CFFD6C}"/>
            </c:ext>
          </c:extLst>
        </c:ser>
        <c:ser>
          <c:idx val="5"/>
          <c:order val="7"/>
          <c:tx>
            <c:strRef>
              <c:f>'9.4'!$G$52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'9.4'!$G$54:$G$149</c:f>
              <c:numCache>
                <c:formatCode>#,##0</c:formatCode>
                <c:ptCount val="96"/>
                <c:pt idx="0">
                  <c:v>275.26799999999997</c:v>
                </c:pt>
                <c:pt idx="1">
                  <c:v>207.90100000000001</c:v>
                </c:pt>
                <c:pt idx="2">
                  <c:v>139.251</c:v>
                </c:pt>
                <c:pt idx="3">
                  <c:v>161.49600000000001</c:v>
                </c:pt>
                <c:pt idx="4">
                  <c:v>209.322</c:v>
                </c:pt>
                <c:pt idx="5">
                  <c:v>199.63800000000001</c:v>
                </c:pt>
                <c:pt idx="6">
                  <c:v>186.81899999999999</c:v>
                </c:pt>
                <c:pt idx="7">
                  <c:v>189.245</c:v>
                </c:pt>
                <c:pt idx="8">
                  <c:v>141.77799999999999</c:v>
                </c:pt>
                <c:pt idx="9">
                  <c:v>91.263999999999996</c:v>
                </c:pt>
                <c:pt idx="10">
                  <c:v>67.210999999999999</c:v>
                </c:pt>
                <c:pt idx="11">
                  <c:v>85.253</c:v>
                </c:pt>
                <c:pt idx="12">
                  <c:v>60.399000000000001</c:v>
                </c:pt>
                <c:pt idx="13">
                  <c:v>90.07</c:v>
                </c:pt>
                <c:pt idx="14">
                  <c:v>80.016000000000005</c:v>
                </c:pt>
                <c:pt idx="15">
                  <c:v>73.215999999999994</c:v>
                </c:pt>
                <c:pt idx="16">
                  <c:v>60.615000000000002</c:v>
                </c:pt>
                <c:pt idx="17">
                  <c:v>39.396999999999998</c:v>
                </c:pt>
                <c:pt idx="18">
                  <c:v>36.405000000000001</c:v>
                </c:pt>
                <c:pt idx="19">
                  <c:v>59.085999999999999</c:v>
                </c:pt>
                <c:pt idx="20">
                  <c:v>59.052999999999997</c:v>
                </c:pt>
                <c:pt idx="21">
                  <c:v>52.003999999999998</c:v>
                </c:pt>
                <c:pt idx="22">
                  <c:v>39.889000000000003</c:v>
                </c:pt>
                <c:pt idx="23">
                  <c:v>42.787999999999997</c:v>
                </c:pt>
                <c:pt idx="24">
                  <c:v>8.3569999999999993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10.699</c:v>
                </c:pt>
                <c:pt idx="69">
                  <c:v>42.709000000000003</c:v>
                </c:pt>
                <c:pt idx="70">
                  <c:v>45.814999999999998</c:v>
                </c:pt>
                <c:pt idx="71">
                  <c:v>43.844999999999999</c:v>
                </c:pt>
                <c:pt idx="72">
                  <c:v>46.451999999999998</c:v>
                </c:pt>
                <c:pt idx="73">
                  <c:v>0.995</c:v>
                </c:pt>
                <c:pt idx="74">
                  <c:v>58.997999999999998</c:v>
                </c:pt>
                <c:pt idx="75">
                  <c:v>78.647000000000006</c:v>
                </c:pt>
                <c:pt idx="76">
                  <c:v>120.161</c:v>
                </c:pt>
                <c:pt idx="77">
                  <c:v>98.165000000000006</c:v>
                </c:pt>
                <c:pt idx="78">
                  <c:v>64.268000000000001</c:v>
                </c:pt>
                <c:pt idx="79">
                  <c:v>59.171999999999997</c:v>
                </c:pt>
                <c:pt idx="80">
                  <c:v>70.525000000000006</c:v>
                </c:pt>
                <c:pt idx="81">
                  <c:v>72.534000000000006</c:v>
                </c:pt>
                <c:pt idx="82">
                  <c:v>82.463999999999999</c:v>
                </c:pt>
                <c:pt idx="83">
                  <c:v>65.275000000000006</c:v>
                </c:pt>
                <c:pt idx="84">
                  <c:v>109.839</c:v>
                </c:pt>
                <c:pt idx="85">
                  <c:v>115.47</c:v>
                </c:pt>
                <c:pt idx="86">
                  <c:v>107.83199999999999</c:v>
                </c:pt>
                <c:pt idx="87">
                  <c:v>112.723</c:v>
                </c:pt>
                <c:pt idx="88">
                  <c:v>63.331000000000003</c:v>
                </c:pt>
                <c:pt idx="89">
                  <c:v>59.198</c:v>
                </c:pt>
                <c:pt idx="90">
                  <c:v>65.17</c:v>
                </c:pt>
                <c:pt idx="91">
                  <c:v>64.153000000000006</c:v>
                </c:pt>
                <c:pt idx="92">
                  <c:v>61.908000000000001</c:v>
                </c:pt>
                <c:pt idx="93">
                  <c:v>73.478999999999999</c:v>
                </c:pt>
                <c:pt idx="94">
                  <c:v>59.387999999999998</c:v>
                </c:pt>
                <c:pt idx="95">
                  <c:v>61.061999999999998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AE-4B70-A8D0-055829CFFD6C}"/>
            </c:ext>
          </c:extLst>
        </c:ser>
        <c:ser>
          <c:idx val="10"/>
          <c:order val="10"/>
          <c:tx>
            <c:strRef>
              <c:f>'9.4'!$P$53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14.099</c:v>
                </c:pt>
                <c:pt idx="38">
                  <c:v>306.846</c:v>
                </c:pt>
                <c:pt idx="39">
                  <c:v>486.87299999999999</c:v>
                </c:pt>
                <c:pt idx="40">
                  <c:v>714.03700000000003</c:v>
                </c:pt>
                <c:pt idx="41">
                  <c:v>705.11900000000003</c:v>
                </c:pt>
                <c:pt idx="42">
                  <c:v>710.99800000000005</c:v>
                </c:pt>
                <c:pt idx="43">
                  <c:v>726.44299999999998</c:v>
                </c:pt>
                <c:pt idx="44">
                  <c:v>789.88099999999997</c:v>
                </c:pt>
                <c:pt idx="45">
                  <c:v>857.61500000000001</c:v>
                </c:pt>
                <c:pt idx="46">
                  <c:v>810.50800000000004</c:v>
                </c:pt>
                <c:pt idx="47">
                  <c:v>728.44399999999996</c:v>
                </c:pt>
                <c:pt idx="48">
                  <c:v>625.54700000000003</c:v>
                </c:pt>
                <c:pt idx="49">
                  <c:v>582.56799999999998</c:v>
                </c:pt>
                <c:pt idx="50">
                  <c:v>593.68100000000004</c:v>
                </c:pt>
                <c:pt idx="51">
                  <c:v>554.99400000000003</c:v>
                </c:pt>
                <c:pt idx="52">
                  <c:v>545.46699999999998</c:v>
                </c:pt>
                <c:pt idx="53">
                  <c:v>503.89100000000002</c:v>
                </c:pt>
                <c:pt idx="54">
                  <c:v>525.47400000000005</c:v>
                </c:pt>
                <c:pt idx="55">
                  <c:v>586.63699999999994</c:v>
                </c:pt>
                <c:pt idx="56">
                  <c:v>636.18600000000004</c:v>
                </c:pt>
                <c:pt idx="57">
                  <c:v>671.96400000000006</c:v>
                </c:pt>
                <c:pt idx="58">
                  <c:v>599.93200000000002</c:v>
                </c:pt>
                <c:pt idx="59">
                  <c:v>452.74</c:v>
                </c:pt>
                <c:pt idx="60">
                  <c:v>51.241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5.1539999999999999</c:v>
                </c:pt>
                <c:pt idx="67">
                  <c:v>77.191999999999993</c:v>
                </c:pt>
                <c:pt idx="68">
                  <c:v>87.352999999999994</c:v>
                </c:pt>
                <c:pt idx="69">
                  <c:v>11.92</c:v>
                </c:pt>
                <c:pt idx="70">
                  <c:v>30.405000000000001</c:v>
                </c:pt>
                <c:pt idx="71">
                  <c:v>84.832999999999998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'9.4'!$Q$54:$Q$149</c:f>
              <c:numCache>
                <c:formatCode>#,##0</c:formatCode>
                <c:ptCount val="96"/>
                <c:pt idx="0">
                  <c:v>-603.70600000000002</c:v>
                </c:pt>
                <c:pt idx="1">
                  <c:v>-579.85599999999999</c:v>
                </c:pt>
                <c:pt idx="2">
                  <c:v>-638.15300000000002</c:v>
                </c:pt>
                <c:pt idx="3">
                  <c:v>-657.43100000000004</c:v>
                </c:pt>
                <c:pt idx="4">
                  <c:v>-687.74800000000005</c:v>
                </c:pt>
                <c:pt idx="5">
                  <c:v>-686.38699999999994</c:v>
                </c:pt>
                <c:pt idx="6">
                  <c:v>-672.12</c:v>
                </c:pt>
                <c:pt idx="7">
                  <c:v>-710.15599999999995</c:v>
                </c:pt>
                <c:pt idx="8">
                  <c:v>-747.71799999999996</c:v>
                </c:pt>
                <c:pt idx="9">
                  <c:v>-743.33500000000004</c:v>
                </c:pt>
                <c:pt idx="10">
                  <c:v>-761.21900000000005</c:v>
                </c:pt>
                <c:pt idx="11">
                  <c:v>-776.529</c:v>
                </c:pt>
                <c:pt idx="12">
                  <c:v>-729.803</c:v>
                </c:pt>
                <c:pt idx="13">
                  <c:v>-818.74800000000005</c:v>
                </c:pt>
                <c:pt idx="14">
                  <c:v>-677.86500000000001</c:v>
                </c:pt>
                <c:pt idx="15">
                  <c:v>-392.29500000000002</c:v>
                </c:pt>
                <c:pt idx="16">
                  <c:v>-181.001</c:v>
                </c:pt>
                <c:pt idx="17">
                  <c:v>-144.08500000000001</c:v>
                </c:pt>
                <c:pt idx="18">
                  <c:v>-204.10499999999999</c:v>
                </c:pt>
                <c:pt idx="19">
                  <c:v>-260.18900000000002</c:v>
                </c:pt>
                <c:pt idx="20">
                  <c:v>-249.03700000000001</c:v>
                </c:pt>
                <c:pt idx="21">
                  <c:v>-315.041</c:v>
                </c:pt>
                <c:pt idx="22">
                  <c:v>-349.464</c:v>
                </c:pt>
                <c:pt idx="23">
                  <c:v>-431.91399999999999</c:v>
                </c:pt>
                <c:pt idx="24">
                  <c:v>-378.24</c:v>
                </c:pt>
                <c:pt idx="25">
                  <c:v>-369.41</c:v>
                </c:pt>
                <c:pt idx="26">
                  <c:v>-385.12599999999998</c:v>
                </c:pt>
                <c:pt idx="27">
                  <c:v>-402.78899999999999</c:v>
                </c:pt>
                <c:pt idx="28">
                  <c:v>-348.43200000000002</c:v>
                </c:pt>
                <c:pt idx="29">
                  <c:v>-357.76799999999997</c:v>
                </c:pt>
                <c:pt idx="30">
                  <c:v>-350.71</c:v>
                </c:pt>
                <c:pt idx="31">
                  <c:v>-379.16500000000002</c:v>
                </c:pt>
                <c:pt idx="32">
                  <c:v>-329.30599999999998</c:v>
                </c:pt>
                <c:pt idx="33">
                  <c:v>-259.22500000000002</c:v>
                </c:pt>
                <c:pt idx="34">
                  <c:v>-248.13499999999999</c:v>
                </c:pt>
                <c:pt idx="35">
                  <c:v>-137.57499999999999</c:v>
                </c:pt>
                <c:pt idx="36">
                  <c:v>-31.866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-134.011</c:v>
                </c:pt>
                <c:pt idx="62">
                  <c:v>-106.051</c:v>
                </c:pt>
                <c:pt idx="63">
                  <c:v>-70.632999999999996</c:v>
                </c:pt>
                <c:pt idx="64">
                  <c:v>-108.178</c:v>
                </c:pt>
                <c:pt idx="65">
                  <c:v>-52.994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-35.901000000000003</c:v>
                </c:pt>
                <c:pt idx="73">
                  <c:v>-73.414000000000001</c:v>
                </c:pt>
                <c:pt idx="74">
                  <c:v>-285.28300000000002</c:v>
                </c:pt>
                <c:pt idx="75">
                  <c:v>-322.29199999999997</c:v>
                </c:pt>
                <c:pt idx="76">
                  <c:v>-515.75</c:v>
                </c:pt>
                <c:pt idx="77">
                  <c:v>-579.05700000000002</c:v>
                </c:pt>
                <c:pt idx="78">
                  <c:v>-551.18399999999997</c:v>
                </c:pt>
                <c:pt idx="79">
                  <c:v>-555.04200000000003</c:v>
                </c:pt>
                <c:pt idx="80">
                  <c:v>-629.49400000000003</c:v>
                </c:pt>
                <c:pt idx="81">
                  <c:v>-607.63800000000003</c:v>
                </c:pt>
                <c:pt idx="82">
                  <c:v>-634.83100000000002</c:v>
                </c:pt>
                <c:pt idx="83">
                  <c:v>-639.85599999999999</c:v>
                </c:pt>
                <c:pt idx="84">
                  <c:v>-745.65499999999997</c:v>
                </c:pt>
                <c:pt idx="85">
                  <c:v>-803.375</c:v>
                </c:pt>
                <c:pt idx="86">
                  <c:v>-759.37400000000002</c:v>
                </c:pt>
                <c:pt idx="87">
                  <c:v>-780.38099999999997</c:v>
                </c:pt>
                <c:pt idx="88">
                  <c:v>-672.20299999999997</c:v>
                </c:pt>
                <c:pt idx="89">
                  <c:v>-625.93899999999996</c:v>
                </c:pt>
                <c:pt idx="90">
                  <c:v>-691.06399999999996</c:v>
                </c:pt>
                <c:pt idx="91">
                  <c:v>-791.92899999999997</c:v>
                </c:pt>
                <c:pt idx="92">
                  <c:v>-671.56100000000004</c:v>
                </c:pt>
                <c:pt idx="93">
                  <c:v>-745.45299999999997</c:v>
                </c:pt>
                <c:pt idx="94">
                  <c:v>-821.03499999999997</c:v>
                </c:pt>
                <c:pt idx="95">
                  <c:v>-984.24900000000002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AE-4B70-A8D0-055829CFFD6C}"/>
            </c:ext>
          </c:extLst>
        </c:ser>
        <c:ser>
          <c:idx val="9"/>
          <c:order val="9"/>
          <c:tx>
            <c:strRef>
              <c:f>'9.4'!$K$52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'9.4'!$K$54:$K$149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-3.2360000000000002</c:v>
                </c:pt>
                <c:pt idx="17">
                  <c:v>-5.1139999999999999</c:v>
                </c:pt>
                <c:pt idx="18">
                  <c:v>-5.2030000000000003</c:v>
                </c:pt>
                <c:pt idx="19">
                  <c:v>-5.2329999999999997</c:v>
                </c:pt>
                <c:pt idx="20">
                  <c:v>-5.2990000000000004</c:v>
                </c:pt>
                <c:pt idx="21">
                  <c:v>-5.3159999999999998</c:v>
                </c:pt>
                <c:pt idx="22">
                  <c:v>-5.3819999999999997</c:v>
                </c:pt>
                <c:pt idx="23">
                  <c:v>-5.38</c:v>
                </c:pt>
                <c:pt idx="24">
                  <c:v>-5.319</c:v>
                </c:pt>
                <c:pt idx="25">
                  <c:v>-5.2469999999999999</c:v>
                </c:pt>
                <c:pt idx="26">
                  <c:v>-5.2549999999999999</c:v>
                </c:pt>
                <c:pt idx="27">
                  <c:v>-5.2</c:v>
                </c:pt>
                <c:pt idx="28">
                  <c:v>-5.0119999999999996</c:v>
                </c:pt>
                <c:pt idx="29">
                  <c:v>-5.125</c:v>
                </c:pt>
                <c:pt idx="30">
                  <c:v>-5.1749999999999998</c:v>
                </c:pt>
                <c:pt idx="31">
                  <c:v>-5.07</c:v>
                </c:pt>
                <c:pt idx="32">
                  <c:v>-4.9560000000000004</c:v>
                </c:pt>
                <c:pt idx="33">
                  <c:v>-4.9480000000000004</c:v>
                </c:pt>
                <c:pt idx="34">
                  <c:v>-4.8650000000000002</c:v>
                </c:pt>
                <c:pt idx="35">
                  <c:v>-4.7930000000000001</c:v>
                </c:pt>
                <c:pt idx="36">
                  <c:v>-4.8680000000000003</c:v>
                </c:pt>
                <c:pt idx="37">
                  <c:v>-37.957000000000001</c:v>
                </c:pt>
                <c:pt idx="38">
                  <c:v>-332.51100000000002</c:v>
                </c:pt>
                <c:pt idx="39">
                  <c:v>-368.15600000000001</c:v>
                </c:pt>
                <c:pt idx="40">
                  <c:v>-483.404</c:v>
                </c:pt>
                <c:pt idx="41">
                  <c:v>-490.02699999999999</c:v>
                </c:pt>
                <c:pt idx="42">
                  <c:v>-489.988</c:v>
                </c:pt>
                <c:pt idx="43">
                  <c:v>-489.67700000000002</c:v>
                </c:pt>
                <c:pt idx="44">
                  <c:v>-488.98899999999998</c:v>
                </c:pt>
                <c:pt idx="45">
                  <c:v>-488.34899999999999</c:v>
                </c:pt>
                <c:pt idx="46">
                  <c:v>-487.91699999999997</c:v>
                </c:pt>
                <c:pt idx="47">
                  <c:v>-487.55</c:v>
                </c:pt>
                <c:pt idx="48">
                  <c:v>-486.512</c:v>
                </c:pt>
                <c:pt idx="49">
                  <c:v>-485.93599999999998</c:v>
                </c:pt>
                <c:pt idx="50">
                  <c:v>-485.19900000000001</c:v>
                </c:pt>
                <c:pt idx="51">
                  <c:v>-484.81299999999999</c:v>
                </c:pt>
                <c:pt idx="52">
                  <c:v>-483.33</c:v>
                </c:pt>
                <c:pt idx="53">
                  <c:v>-482.66</c:v>
                </c:pt>
                <c:pt idx="54">
                  <c:v>-481.56700000000001</c:v>
                </c:pt>
                <c:pt idx="55">
                  <c:v>-481.096</c:v>
                </c:pt>
                <c:pt idx="56">
                  <c:v>-479.44900000000001</c:v>
                </c:pt>
                <c:pt idx="57">
                  <c:v>-478.077</c:v>
                </c:pt>
                <c:pt idx="58">
                  <c:v>-394.11900000000003</c:v>
                </c:pt>
                <c:pt idx="59">
                  <c:v>-242.20500000000001</c:v>
                </c:pt>
                <c:pt idx="60">
                  <c:v>-37.226999999999997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-4.4480000000000004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2205482514980769"/>
          <c:w val="0.19840632739401867"/>
          <c:h val="0.7189750469546550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68870103923501391"/>
        </c:manualLayout>
      </c:layout>
      <c:areaChart>
        <c:grouping val="stacked"/>
        <c:varyColors val="0"/>
        <c:ser>
          <c:idx val="0"/>
          <c:order val="0"/>
          <c:tx>
            <c:strRef>
              <c:f>'9.4'!$T$52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'9.4'!$T$54:$T$149</c:f>
              <c:numCache>
                <c:formatCode>#,##0</c:formatCode>
                <c:ptCount val="96"/>
                <c:pt idx="0">
                  <c:v>3946.6579999999999</c:v>
                </c:pt>
                <c:pt idx="1">
                  <c:v>3950.5160000000001</c:v>
                </c:pt>
                <c:pt idx="2">
                  <c:v>3954.3760000000002</c:v>
                </c:pt>
                <c:pt idx="3">
                  <c:v>3959.7089999999998</c:v>
                </c:pt>
                <c:pt idx="4">
                  <c:v>3961.3240000000001</c:v>
                </c:pt>
                <c:pt idx="5">
                  <c:v>3963.123</c:v>
                </c:pt>
                <c:pt idx="6">
                  <c:v>3964.7930000000001</c:v>
                </c:pt>
                <c:pt idx="7">
                  <c:v>3967.145</c:v>
                </c:pt>
                <c:pt idx="8">
                  <c:v>3969.3139999999999</c:v>
                </c:pt>
                <c:pt idx="9">
                  <c:v>3974.779</c:v>
                </c:pt>
                <c:pt idx="10">
                  <c:v>3980.0940000000001</c:v>
                </c:pt>
                <c:pt idx="11">
                  <c:v>3981.1950000000002</c:v>
                </c:pt>
                <c:pt idx="12">
                  <c:v>3984.0990000000002</c:v>
                </c:pt>
                <c:pt idx="13">
                  <c:v>3986.643</c:v>
                </c:pt>
                <c:pt idx="14">
                  <c:v>3990.4369999999999</c:v>
                </c:pt>
                <c:pt idx="15">
                  <c:v>3995.2730000000001</c:v>
                </c:pt>
                <c:pt idx="16">
                  <c:v>3997.5630000000001</c:v>
                </c:pt>
                <c:pt idx="17">
                  <c:v>3998.634</c:v>
                </c:pt>
                <c:pt idx="18">
                  <c:v>3999.1570000000002</c:v>
                </c:pt>
                <c:pt idx="19">
                  <c:v>3998.3580000000002</c:v>
                </c:pt>
                <c:pt idx="20">
                  <c:v>4001.5819999999999</c:v>
                </c:pt>
                <c:pt idx="21">
                  <c:v>4006.7249999999999</c:v>
                </c:pt>
                <c:pt idx="22">
                  <c:v>4012.5079999999998</c:v>
                </c:pt>
                <c:pt idx="23">
                  <c:v>4016.5189999999998</c:v>
                </c:pt>
                <c:pt idx="24">
                  <c:v>4020.4029999999998</c:v>
                </c:pt>
                <c:pt idx="25">
                  <c:v>4024.8649999999998</c:v>
                </c:pt>
                <c:pt idx="26">
                  <c:v>4028.8809999999999</c:v>
                </c:pt>
                <c:pt idx="27">
                  <c:v>4033.723</c:v>
                </c:pt>
                <c:pt idx="28">
                  <c:v>4038.8620000000001</c:v>
                </c:pt>
                <c:pt idx="29">
                  <c:v>4041.1909999999998</c:v>
                </c:pt>
                <c:pt idx="30">
                  <c:v>4041.22</c:v>
                </c:pt>
                <c:pt idx="31">
                  <c:v>4039.951</c:v>
                </c:pt>
                <c:pt idx="32">
                  <c:v>4039.4229999999998</c:v>
                </c:pt>
                <c:pt idx="33">
                  <c:v>4040.2620000000002</c:v>
                </c:pt>
                <c:pt idx="34">
                  <c:v>4043.1619999999998</c:v>
                </c:pt>
                <c:pt idx="35">
                  <c:v>4047.248</c:v>
                </c:pt>
                <c:pt idx="36">
                  <c:v>4050.2159999999999</c:v>
                </c:pt>
                <c:pt idx="37">
                  <c:v>4048.9119999999998</c:v>
                </c:pt>
                <c:pt idx="38">
                  <c:v>4050.9270000000001</c:v>
                </c:pt>
                <c:pt idx="39">
                  <c:v>4051.9940000000001</c:v>
                </c:pt>
                <c:pt idx="40">
                  <c:v>4053.4</c:v>
                </c:pt>
                <c:pt idx="41">
                  <c:v>4054.759</c:v>
                </c:pt>
                <c:pt idx="42">
                  <c:v>4055.7910000000002</c:v>
                </c:pt>
                <c:pt idx="43">
                  <c:v>4054.64</c:v>
                </c:pt>
                <c:pt idx="44">
                  <c:v>4055.8629999999998</c:v>
                </c:pt>
                <c:pt idx="45">
                  <c:v>4059.2429999999999</c:v>
                </c:pt>
                <c:pt idx="46">
                  <c:v>4062.1019999999999</c:v>
                </c:pt>
                <c:pt idx="47">
                  <c:v>4064.4740000000002</c:v>
                </c:pt>
                <c:pt idx="48">
                  <c:v>4067.5070000000001</c:v>
                </c:pt>
                <c:pt idx="49">
                  <c:v>4068.6860000000001</c:v>
                </c:pt>
                <c:pt idx="50">
                  <c:v>4068.3539999999998</c:v>
                </c:pt>
                <c:pt idx="51">
                  <c:v>4066.808</c:v>
                </c:pt>
                <c:pt idx="52">
                  <c:v>4066.9340000000002</c:v>
                </c:pt>
                <c:pt idx="53">
                  <c:v>4067.7979999999998</c:v>
                </c:pt>
                <c:pt idx="54">
                  <c:v>4070.3960000000002</c:v>
                </c:pt>
                <c:pt idx="55">
                  <c:v>4074.1210000000001</c:v>
                </c:pt>
                <c:pt idx="56">
                  <c:v>4075.2579999999998</c:v>
                </c:pt>
                <c:pt idx="57">
                  <c:v>4077.076</c:v>
                </c:pt>
                <c:pt idx="58">
                  <c:v>4077.2809999999999</c:v>
                </c:pt>
                <c:pt idx="59">
                  <c:v>4078.123</c:v>
                </c:pt>
                <c:pt idx="60">
                  <c:v>4080.7060000000001</c:v>
                </c:pt>
                <c:pt idx="61">
                  <c:v>4084.1770000000001</c:v>
                </c:pt>
                <c:pt idx="62">
                  <c:v>4084.3139999999999</c:v>
                </c:pt>
                <c:pt idx="63">
                  <c:v>4086.3290000000002</c:v>
                </c:pt>
                <c:pt idx="64">
                  <c:v>4091.3539999999998</c:v>
                </c:pt>
                <c:pt idx="65">
                  <c:v>4092.8490000000002</c:v>
                </c:pt>
                <c:pt idx="66">
                  <c:v>4095.433</c:v>
                </c:pt>
                <c:pt idx="67">
                  <c:v>4098.38</c:v>
                </c:pt>
                <c:pt idx="68">
                  <c:v>4104.4049999999997</c:v>
                </c:pt>
                <c:pt idx="69">
                  <c:v>4107.6030000000001</c:v>
                </c:pt>
                <c:pt idx="70">
                  <c:v>4111.6419999999998</c:v>
                </c:pt>
                <c:pt idx="71">
                  <c:v>4115.8029999999999</c:v>
                </c:pt>
                <c:pt idx="72">
                  <c:v>4115.88</c:v>
                </c:pt>
                <c:pt idx="73">
                  <c:v>4114.768</c:v>
                </c:pt>
                <c:pt idx="74">
                  <c:v>4116.683</c:v>
                </c:pt>
                <c:pt idx="75">
                  <c:v>4121.0259999999998</c:v>
                </c:pt>
                <c:pt idx="76">
                  <c:v>4124.0010000000002</c:v>
                </c:pt>
                <c:pt idx="77">
                  <c:v>4124.3739999999998</c:v>
                </c:pt>
                <c:pt idx="78">
                  <c:v>4123.6440000000002</c:v>
                </c:pt>
                <c:pt idx="79">
                  <c:v>4123.2969999999996</c:v>
                </c:pt>
                <c:pt idx="80">
                  <c:v>4125.3440000000001</c:v>
                </c:pt>
                <c:pt idx="81">
                  <c:v>4123.884</c:v>
                </c:pt>
                <c:pt idx="82">
                  <c:v>4118.9719999999998</c:v>
                </c:pt>
                <c:pt idx="83">
                  <c:v>4118.3389999999999</c:v>
                </c:pt>
                <c:pt idx="84">
                  <c:v>4117.223</c:v>
                </c:pt>
                <c:pt idx="85">
                  <c:v>4116.6049999999996</c:v>
                </c:pt>
                <c:pt idx="86">
                  <c:v>4116.3370000000004</c:v>
                </c:pt>
                <c:pt idx="87">
                  <c:v>4120.9949999999999</c:v>
                </c:pt>
                <c:pt idx="88">
                  <c:v>4123.6400000000003</c:v>
                </c:pt>
                <c:pt idx="89">
                  <c:v>4126.1130000000003</c:v>
                </c:pt>
                <c:pt idx="90">
                  <c:v>4126.5550000000003</c:v>
                </c:pt>
                <c:pt idx="91">
                  <c:v>4126.26</c:v>
                </c:pt>
                <c:pt idx="92">
                  <c:v>4126.6530000000002</c:v>
                </c:pt>
                <c:pt idx="93">
                  <c:v>4131.152</c:v>
                </c:pt>
                <c:pt idx="94">
                  <c:v>4131.5969999999998</c:v>
                </c:pt>
                <c:pt idx="95">
                  <c:v>4132.652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6-423B-8FF5-479E9A846F50}"/>
            </c:ext>
          </c:extLst>
        </c:ser>
        <c:ser>
          <c:idx val="1"/>
          <c:order val="1"/>
          <c:tx>
            <c:strRef>
              <c:f>'9.4'!$U$52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'9.4'!$U$54:$U$149</c:f>
              <c:numCache>
                <c:formatCode>#,##0</c:formatCode>
                <c:ptCount val="96"/>
                <c:pt idx="0">
                  <c:v>1559.22</c:v>
                </c:pt>
                <c:pt idx="1">
                  <c:v>1562.1469999999999</c:v>
                </c:pt>
                <c:pt idx="2">
                  <c:v>1586.6079999999999</c:v>
                </c:pt>
                <c:pt idx="3">
                  <c:v>1587.6479999999999</c:v>
                </c:pt>
                <c:pt idx="4">
                  <c:v>1518.4269999999999</c:v>
                </c:pt>
                <c:pt idx="5">
                  <c:v>1465.454</c:v>
                </c:pt>
                <c:pt idx="6">
                  <c:v>1424.67</c:v>
                </c:pt>
                <c:pt idx="7">
                  <c:v>1418.43</c:v>
                </c:pt>
                <c:pt idx="8">
                  <c:v>1416.2660000000001</c:v>
                </c:pt>
                <c:pt idx="9">
                  <c:v>1339.248</c:v>
                </c:pt>
                <c:pt idx="10">
                  <c:v>1247.5820000000001</c:v>
                </c:pt>
                <c:pt idx="11">
                  <c:v>1215.7090000000001</c:v>
                </c:pt>
                <c:pt idx="12">
                  <c:v>1211.6179999999999</c:v>
                </c:pt>
                <c:pt idx="13">
                  <c:v>1223.03</c:v>
                </c:pt>
                <c:pt idx="14">
                  <c:v>1220.2809999999999</c:v>
                </c:pt>
                <c:pt idx="15">
                  <c:v>1216.6010000000001</c:v>
                </c:pt>
                <c:pt idx="16">
                  <c:v>1218.336</c:v>
                </c:pt>
                <c:pt idx="17">
                  <c:v>1220.1990000000001</c:v>
                </c:pt>
                <c:pt idx="18">
                  <c:v>1222.3979999999999</c:v>
                </c:pt>
                <c:pt idx="19">
                  <c:v>1222.7629999999999</c:v>
                </c:pt>
                <c:pt idx="20">
                  <c:v>1228.8019999999999</c:v>
                </c:pt>
                <c:pt idx="21">
                  <c:v>1229.4469999999999</c:v>
                </c:pt>
                <c:pt idx="22">
                  <c:v>1227.3050000000001</c:v>
                </c:pt>
                <c:pt idx="23">
                  <c:v>1224.501</c:v>
                </c:pt>
                <c:pt idx="24">
                  <c:v>1212.27</c:v>
                </c:pt>
                <c:pt idx="25">
                  <c:v>1207.163</c:v>
                </c:pt>
                <c:pt idx="26">
                  <c:v>1207.443</c:v>
                </c:pt>
                <c:pt idx="27">
                  <c:v>1217.587</c:v>
                </c:pt>
                <c:pt idx="28">
                  <c:v>1274.5070000000001</c:v>
                </c:pt>
                <c:pt idx="29">
                  <c:v>1308.2449999999999</c:v>
                </c:pt>
                <c:pt idx="30">
                  <c:v>1298.6130000000001</c:v>
                </c:pt>
                <c:pt idx="31">
                  <c:v>1317.5239999999999</c:v>
                </c:pt>
                <c:pt idx="32">
                  <c:v>1314.202</c:v>
                </c:pt>
                <c:pt idx="33">
                  <c:v>1323.412</c:v>
                </c:pt>
                <c:pt idx="34">
                  <c:v>1315.3720000000001</c:v>
                </c:pt>
                <c:pt idx="35">
                  <c:v>1315.2829999999999</c:v>
                </c:pt>
                <c:pt idx="36">
                  <c:v>1074.701</c:v>
                </c:pt>
                <c:pt idx="37">
                  <c:v>1070.9829999999999</c:v>
                </c:pt>
                <c:pt idx="38">
                  <c:v>1078.4359999999999</c:v>
                </c:pt>
                <c:pt idx="39">
                  <c:v>1075.8230000000001</c:v>
                </c:pt>
                <c:pt idx="40">
                  <c:v>1092.9549999999999</c:v>
                </c:pt>
                <c:pt idx="41">
                  <c:v>1095.2149999999999</c:v>
                </c:pt>
                <c:pt idx="42">
                  <c:v>1096.5540000000001</c:v>
                </c:pt>
                <c:pt idx="43">
                  <c:v>1095.4079999999999</c:v>
                </c:pt>
                <c:pt idx="44">
                  <c:v>1084.4960000000001</c:v>
                </c:pt>
                <c:pt idx="45">
                  <c:v>1083.527</c:v>
                </c:pt>
                <c:pt idx="46">
                  <c:v>1080.2449999999999</c:v>
                </c:pt>
                <c:pt idx="47">
                  <c:v>1068.232</c:v>
                </c:pt>
                <c:pt idx="48">
                  <c:v>1051.8489999999999</c:v>
                </c:pt>
                <c:pt idx="49">
                  <c:v>1051.3720000000001</c:v>
                </c:pt>
                <c:pt idx="50">
                  <c:v>1047.453</c:v>
                </c:pt>
                <c:pt idx="51">
                  <c:v>1042.2809999999999</c:v>
                </c:pt>
                <c:pt idx="52">
                  <c:v>1038.886</c:v>
                </c:pt>
                <c:pt idx="53">
                  <c:v>1044.5630000000001</c:v>
                </c:pt>
                <c:pt idx="54">
                  <c:v>1046.9960000000001</c:v>
                </c:pt>
                <c:pt idx="55">
                  <c:v>1043.01</c:v>
                </c:pt>
                <c:pt idx="56">
                  <c:v>1037.9880000000001</c:v>
                </c:pt>
                <c:pt idx="57">
                  <c:v>1033.981</c:v>
                </c:pt>
                <c:pt idx="58">
                  <c:v>1041.953</c:v>
                </c:pt>
                <c:pt idx="59">
                  <c:v>1037.249</c:v>
                </c:pt>
                <c:pt idx="60">
                  <c:v>1046.5899999999999</c:v>
                </c:pt>
                <c:pt idx="61">
                  <c:v>1047.327</c:v>
                </c:pt>
                <c:pt idx="62">
                  <c:v>1046.54</c:v>
                </c:pt>
                <c:pt idx="63">
                  <c:v>1048.075</c:v>
                </c:pt>
                <c:pt idx="64">
                  <c:v>1053.529</c:v>
                </c:pt>
                <c:pt idx="65">
                  <c:v>1054.2660000000001</c:v>
                </c:pt>
                <c:pt idx="66">
                  <c:v>1055.694</c:v>
                </c:pt>
                <c:pt idx="67">
                  <c:v>1058.4059999999999</c:v>
                </c:pt>
                <c:pt idx="68">
                  <c:v>1100.944</c:v>
                </c:pt>
                <c:pt idx="69">
                  <c:v>1164.0740000000001</c:v>
                </c:pt>
                <c:pt idx="70">
                  <c:v>1217.1420000000001</c:v>
                </c:pt>
                <c:pt idx="71">
                  <c:v>1268.1220000000001</c:v>
                </c:pt>
                <c:pt idx="72">
                  <c:v>1305.3320000000001</c:v>
                </c:pt>
                <c:pt idx="73">
                  <c:v>1361.086</c:v>
                </c:pt>
                <c:pt idx="74">
                  <c:v>1431.143</c:v>
                </c:pt>
                <c:pt idx="75">
                  <c:v>1477.8969999999999</c:v>
                </c:pt>
                <c:pt idx="76">
                  <c:v>1496.499</c:v>
                </c:pt>
                <c:pt idx="77">
                  <c:v>1499.1759999999999</c:v>
                </c:pt>
                <c:pt idx="78">
                  <c:v>1495.145</c:v>
                </c:pt>
                <c:pt idx="79">
                  <c:v>1483.55</c:v>
                </c:pt>
                <c:pt idx="80">
                  <c:v>1461.1880000000001</c:v>
                </c:pt>
                <c:pt idx="81">
                  <c:v>1459.615</c:v>
                </c:pt>
                <c:pt idx="82">
                  <c:v>1459.27</c:v>
                </c:pt>
                <c:pt idx="83">
                  <c:v>1474.42</c:v>
                </c:pt>
                <c:pt idx="84">
                  <c:v>1492.5119999999999</c:v>
                </c:pt>
                <c:pt idx="85">
                  <c:v>1493.251</c:v>
                </c:pt>
                <c:pt idx="86">
                  <c:v>1495.0170000000001</c:v>
                </c:pt>
                <c:pt idx="87">
                  <c:v>1491.7380000000001</c:v>
                </c:pt>
                <c:pt idx="88">
                  <c:v>1495.0550000000001</c:v>
                </c:pt>
                <c:pt idx="89">
                  <c:v>1496.2380000000001</c:v>
                </c:pt>
                <c:pt idx="90">
                  <c:v>1493.249</c:v>
                </c:pt>
                <c:pt idx="91">
                  <c:v>1485.288</c:v>
                </c:pt>
                <c:pt idx="92">
                  <c:v>1468.35</c:v>
                </c:pt>
                <c:pt idx="93">
                  <c:v>1455.942</c:v>
                </c:pt>
                <c:pt idx="94">
                  <c:v>1452.7650000000001</c:v>
                </c:pt>
                <c:pt idx="95">
                  <c:v>1457.624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26-423B-8FF5-479E9A846F50}"/>
            </c:ext>
          </c:extLst>
        </c:ser>
        <c:ser>
          <c:idx val="2"/>
          <c:order val="2"/>
          <c:tx>
            <c:strRef>
              <c:f>'9.4'!$V$52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'9.4'!$V$54:$V$149</c:f>
              <c:numCache>
                <c:formatCode>#,##0</c:formatCode>
                <c:ptCount val="96"/>
                <c:pt idx="0">
                  <c:v>-0.99199999999999999</c:v>
                </c:pt>
                <c:pt idx="1">
                  <c:v>-1.0369999999999999</c:v>
                </c:pt>
                <c:pt idx="2">
                  <c:v>-1.0580000000000001</c:v>
                </c:pt>
                <c:pt idx="3">
                  <c:v>-0.94</c:v>
                </c:pt>
                <c:pt idx="4">
                  <c:v>-0.90600000000000003</c:v>
                </c:pt>
                <c:pt idx="5">
                  <c:v>-1.01</c:v>
                </c:pt>
                <c:pt idx="6">
                  <c:v>-1.018</c:v>
                </c:pt>
                <c:pt idx="7">
                  <c:v>-0.98799999999999999</c:v>
                </c:pt>
                <c:pt idx="8">
                  <c:v>-0.89700000000000002</c:v>
                </c:pt>
                <c:pt idx="9">
                  <c:v>-1.0029999999999999</c:v>
                </c:pt>
                <c:pt idx="10">
                  <c:v>-0.97499999999999998</c:v>
                </c:pt>
                <c:pt idx="11">
                  <c:v>-1.107</c:v>
                </c:pt>
                <c:pt idx="12">
                  <c:v>-0.996</c:v>
                </c:pt>
                <c:pt idx="13">
                  <c:v>-1.0469999999999999</c:v>
                </c:pt>
                <c:pt idx="14">
                  <c:v>-0.88700000000000001</c:v>
                </c:pt>
                <c:pt idx="15">
                  <c:v>-0.95399999999999996</c:v>
                </c:pt>
                <c:pt idx="16">
                  <c:v>-0.91200000000000003</c:v>
                </c:pt>
                <c:pt idx="17">
                  <c:v>-1.0209999999999999</c:v>
                </c:pt>
                <c:pt idx="18">
                  <c:v>-0.95499999999999996</c:v>
                </c:pt>
                <c:pt idx="19">
                  <c:v>-0.94299999999999995</c:v>
                </c:pt>
                <c:pt idx="20">
                  <c:v>-1.0429999999999999</c:v>
                </c:pt>
                <c:pt idx="21">
                  <c:v>-0.95899999999999996</c:v>
                </c:pt>
                <c:pt idx="22">
                  <c:v>-1.0409999999999999</c:v>
                </c:pt>
                <c:pt idx="23">
                  <c:v>-0.96099999999999997</c:v>
                </c:pt>
                <c:pt idx="24">
                  <c:v>-1.0740000000000001</c:v>
                </c:pt>
                <c:pt idx="25">
                  <c:v>-1.0349999999999999</c:v>
                </c:pt>
                <c:pt idx="26">
                  <c:v>-0.97499999999999998</c:v>
                </c:pt>
                <c:pt idx="27">
                  <c:v>-0.91800000000000004</c:v>
                </c:pt>
                <c:pt idx="28">
                  <c:v>-1</c:v>
                </c:pt>
                <c:pt idx="29">
                  <c:v>-0.88100000000000001</c:v>
                </c:pt>
                <c:pt idx="30">
                  <c:v>-0.93</c:v>
                </c:pt>
                <c:pt idx="31">
                  <c:v>-1.083</c:v>
                </c:pt>
                <c:pt idx="32">
                  <c:v>-1.0249999999999999</c:v>
                </c:pt>
                <c:pt idx="33">
                  <c:v>-0.92300000000000004</c:v>
                </c:pt>
                <c:pt idx="34">
                  <c:v>-1.0029999999999999</c:v>
                </c:pt>
                <c:pt idx="35">
                  <c:v>-0.96399999999999997</c:v>
                </c:pt>
                <c:pt idx="36">
                  <c:v>-0.998</c:v>
                </c:pt>
                <c:pt idx="37">
                  <c:v>-0.95599999999999996</c:v>
                </c:pt>
                <c:pt idx="38">
                  <c:v>-0.95699999999999996</c:v>
                </c:pt>
                <c:pt idx="39">
                  <c:v>-0.94599999999999995</c:v>
                </c:pt>
                <c:pt idx="40">
                  <c:v>-0.92800000000000005</c:v>
                </c:pt>
                <c:pt idx="41">
                  <c:v>-1.016</c:v>
                </c:pt>
                <c:pt idx="42">
                  <c:v>-1.0269999999999999</c:v>
                </c:pt>
                <c:pt idx="43">
                  <c:v>-0.97399999999999998</c:v>
                </c:pt>
                <c:pt idx="44">
                  <c:v>-1.1399999999999999</c:v>
                </c:pt>
                <c:pt idx="45">
                  <c:v>-0.96699999999999997</c:v>
                </c:pt>
                <c:pt idx="46">
                  <c:v>-1.0640000000000001</c:v>
                </c:pt>
                <c:pt idx="47">
                  <c:v>-1.044</c:v>
                </c:pt>
                <c:pt idx="48">
                  <c:v>-0.995</c:v>
                </c:pt>
                <c:pt idx="49">
                  <c:v>-0.94699999999999995</c:v>
                </c:pt>
                <c:pt idx="50">
                  <c:v>-0.97899999999999998</c:v>
                </c:pt>
                <c:pt idx="51">
                  <c:v>-0.96299999999999997</c:v>
                </c:pt>
                <c:pt idx="52">
                  <c:v>-0.95699999999999996</c:v>
                </c:pt>
                <c:pt idx="53">
                  <c:v>-1.0309999999999999</c:v>
                </c:pt>
                <c:pt idx="54">
                  <c:v>-1.0429999999999999</c:v>
                </c:pt>
                <c:pt idx="55">
                  <c:v>-1.0660000000000001</c:v>
                </c:pt>
                <c:pt idx="56">
                  <c:v>-1.06</c:v>
                </c:pt>
                <c:pt idx="57">
                  <c:v>-0.93899999999999995</c:v>
                </c:pt>
                <c:pt idx="58">
                  <c:v>-1.0289999999999999</c:v>
                </c:pt>
                <c:pt idx="59">
                  <c:v>-0.94799999999999995</c:v>
                </c:pt>
                <c:pt idx="60">
                  <c:v>-1.0149999999999999</c:v>
                </c:pt>
                <c:pt idx="61">
                  <c:v>-0.96399999999999997</c:v>
                </c:pt>
                <c:pt idx="62">
                  <c:v>-1.046</c:v>
                </c:pt>
                <c:pt idx="63">
                  <c:v>-1.0409999999999999</c:v>
                </c:pt>
                <c:pt idx="64">
                  <c:v>-0.91800000000000004</c:v>
                </c:pt>
                <c:pt idx="65">
                  <c:v>-1.024</c:v>
                </c:pt>
                <c:pt idx="66">
                  <c:v>-1.0580000000000001</c:v>
                </c:pt>
                <c:pt idx="67">
                  <c:v>-0.95599999999999996</c:v>
                </c:pt>
                <c:pt idx="68">
                  <c:v>-0.94699999999999995</c:v>
                </c:pt>
                <c:pt idx="69">
                  <c:v>-0.94699999999999995</c:v>
                </c:pt>
                <c:pt idx="70">
                  <c:v>-1.097</c:v>
                </c:pt>
                <c:pt idx="71">
                  <c:v>-0.96699999999999997</c:v>
                </c:pt>
                <c:pt idx="72">
                  <c:v>-0.99</c:v>
                </c:pt>
                <c:pt idx="73">
                  <c:v>-0.91100000000000003</c:v>
                </c:pt>
                <c:pt idx="74">
                  <c:v>-1.0740000000000001</c:v>
                </c:pt>
                <c:pt idx="75">
                  <c:v>-1.022</c:v>
                </c:pt>
                <c:pt idx="76">
                  <c:v>-0.94199999999999995</c:v>
                </c:pt>
                <c:pt idx="77">
                  <c:v>-0.94199999999999995</c:v>
                </c:pt>
                <c:pt idx="78">
                  <c:v>-0.95299999999999996</c:v>
                </c:pt>
                <c:pt idx="79">
                  <c:v>-1.0529999999999999</c:v>
                </c:pt>
                <c:pt idx="80">
                  <c:v>-0.86299999999999999</c:v>
                </c:pt>
                <c:pt idx="81">
                  <c:v>-1.123</c:v>
                </c:pt>
                <c:pt idx="82">
                  <c:v>-0.94399999999999995</c:v>
                </c:pt>
                <c:pt idx="83">
                  <c:v>-0.93799999999999994</c:v>
                </c:pt>
                <c:pt idx="84">
                  <c:v>-0.83199999999999996</c:v>
                </c:pt>
                <c:pt idx="85">
                  <c:v>-0.96699999999999997</c:v>
                </c:pt>
                <c:pt idx="86">
                  <c:v>-0.97499999999999998</c:v>
                </c:pt>
                <c:pt idx="87">
                  <c:v>-0.97899999999999998</c:v>
                </c:pt>
                <c:pt idx="88">
                  <c:v>-1.0329999999999999</c:v>
                </c:pt>
                <c:pt idx="89">
                  <c:v>-1.042</c:v>
                </c:pt>
                <c:pt idx="90">
                  <c:v>-0.98799999999999999</c:v>
                </c:pt>
                <c:pt idx="91">
                  <c:v>-1.0209999999999999</c:v>
                </c:pt>
                <c:pt idx="92">
                  <c:v>-1.008</c:v>
                </c:pt>
                <c:pt idx="93">
                  <c:v>-1.08</c:v>
                </c:pt>
                <c:pt idx="94">
                  <c:v>-0.98899999999999999</c:v>
                </c:pt>
                <c:pt idx="95">
                  <c:v>-1.004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26-423B-8FF5-479E9A846F50}"/>
            </c:ext>
          </c:extLst>
        </c:ser>
        <c:ser>
          <c:idx val="3"/>
          <c:order val="3"/>
          <c:tx>
            <c:strRef>
              <c:f>'9.4'!$W$52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'9.4'!$W$54:$W$149</c:f>
              <c:numCache>
                <c:formatCode>#,##0</c:formatCode>
                <c:ptCount val="96"/>
                <c:pt idx="0">
                  <c:v>319.87700000000001</c:v>
                </c:pt>
                <c:pt idx="1">
                  <c:v>320.392</c:v>
                </c:pt>
                <c:pt idx="2">
                  <c:v>319.32299999999998</c:v>
                </c:pt>
                <c:pt idx="3">
                  <c:v>318.48599999999999</c:v>
                </c:pt>
                <c:pt idx="4">
                  <c:v>316.41199999999998</c:v>
                </c:pt>
                <c:pt idx="5">
                  <c:v>318.80200000000002</c:v>
                </c:pt>
                <c:pt idx="6">
                  <c:v>317.10199999999998</c:v>
                </c:pt>
                <c:pt idx="7">
                  <c:v>316.81299999999999</c:v>
                </c:pt>
                <c:pt idx="8">
                  <c:v>315.17700000000002</c:v>
                </c:pt>
                <c:pt idx="9">
                  <c:v>315.75900000000001</c:v>
                </c:pt>
                <c:pt idx="10">
                  <c:v>311.62099999999998</c:v>
                </c:pt>
                <c:pt idx="11">
                  <c:v>316.14299999999997</c:v>
                </c:pt>
                <c:pt idx="12">
                  <c:v>323.435</c:v>
                </c:pt>
                <c:pt idx="13">
                  <c:v>328.56900000000002</c:v>
                </c:pt>
                <c:pt idx="14">
                  <c:v>327.77300000000002</c:v>
                </c:pt>
                <c:pt idx="15">
                  <c:v>330.05</c:v>
                </c:pt>
                <c:pt idx="16">
                  <c:v>331.161</c:v>
                </c:pt>
                <c:pt idx="17">
                  <c:v>329.315</c:v>
                </c:pt>
                <c:pt idx="18">
                  <c:v>328.76</c:v>
                </c:pt>
                <c:pt idx="19">
                  <c:v>329.88299999999998</c:v>
                </c:pt>
                <c:pt idx="20">
                  <c:v>327.46600000000001</c:v>
                </c:pt>
                <c:pt idx="21">
                  <c:v>326.233</c:v>
                </c:pt>
                <c:pt idx="22">
                  <c:v>325.416</c:v>
                </c:pt>
                <c:pt idx="23">
                  <c:v>327.911</c:v>
                </c:pt>
                <c:pt idx="24">
                  <c:v>366.13900000000001</c:v>
                </c:pt>
                <c:pt idx="25">
                  <c:v>371.45699999999999</c:v>
                </c:pt>
                <c:pt idx="26">
                  <c:v>371.58600000000001</c:v>
                </c:pt>
                <c:pt idx="27">
                  <c:v>371.27300000000002</c:v>
                </c:pt>
                <c:pt idx="28">
                  <c:v>376.21199999999999</c:v>
                </c:pt>
                <c:pt idx="29">
                  <c:v>378.137</c:v>
                </c:pt>
                <c:pt idx="30">
                  <c:v>378.173</c:v>
                </c:pt>
                <c:pt idx="31">
                  <c:v>376.27800000000002</c:v>
                </c:pt>
                <c:pt idx="32">
                  <c:v>359.88200000000001</c:v>
                </c:pt>
                <c:pt idx="33">
                  <c:v>362.27100000000002</c:v>
                </c:pt>
                <c:pt idx="34">
                  <c:v>361.274</c:v>
                </c:pt>
                <c:pt idx="35">
                  <c:v>359.36500000000001</c:v>
                </c:pt>
                <c:pt idx="36">
                  <c:v>349.78300000000002</c:v>
                </c:pt>
                <c:pt idx="37">
                  <c:v>347.589</c:v>
                </c:pt>
                <c:pt idx="38">
                  <c:v>346.61500000000001</c:v>
                </c:pt>
                <c:pt idx="39">
                  <c:v>344.55399999999997</c:v>
                </c:pt>
                <c:pt idx="40">
                  <c:v>320.36599999999999</c:v>
                </c:pt>
                <c:pt idx="41">
                  <c:v>321.49799999999999</c:v>
                </c:pt>
                <c:pt idx="42">
                  <c:v>320.68900000000002</c:v>
                </c:pt>
                <c:pt idx="43">
                  <c:v>321.69299999999998</c:v>
                </c:pt>
                <c:pt idx="44">
                  <c:v>321.37400000000002</c:v>
                </c:pt>
                <c:pt idx="45">
                  <c:v>322.68900000000002</c:v>
                </c:pt>
                <c:pt idx="46">
                  <c:v>322.41000000000003</c:v>
                </c:pt>
                <c:pt idx="47">
                  <c:v>323.22699999999998</c:v>
                </c:pt>
                <c:pt idx="48">
                  <c:v>321.51299999999998</c:v>
                </c:pt>
                <c:pt idx="49">
                  <c:v>321.44900000000001</c:v>
                </c:pt>
                <c:pt idx="50">
                  <c:v>320.85899999999998</c:v>
                </c:pt>
                <c:pt idx="51">
                  <c:v>321.41000000000003</c:v>
                </c:pt>
                <c:pt idx="52">
                  <c:v>321.048</c:v>
                </c:pt>
                <c:pt idx="53">
                  <c:v>321.42099999999999</c:v>
                </c:pt>
                <c:pt idx="54">
                  <c:v>319.93200000000002</c:v>
                </c:pt>
                <c:pt idx="55">
                  <c:v>321.14400000000001</c:v>
                </c:pt>
                <c:pt idx="56">
                  <c:v>322.68299999999999</c:v>
                </c:pt>
                <c:pt idx="57">
                  <c:v>323.59899999999999</c:v>
                </c:pt>
                <c:pt idx="58">
                  <c:v>323.36099999999999</c:v>
                </c:pt>
                <c:pt idx="59">
                  <c:v>323.69400000000002</c:v>
                </c:pt>
                <c:pt idx="60">
                  <c:v>322.73700000000002</c:v>
                </c:pt>
                <c:pt idx="61">
                  <c:v>323.495</c:v>
                </c:pt>
                <c:pt idx="62">
                  <c:v>322.35000000000002</c:v>
                </c:pt>
                <c:pt idx="63">
                  <c:v>323.34399999999999</c:v>
                </c:pt>
                <c:pt idx="64">
                  <c:v>325.68700000000001</c:v>
                </c:pt>
                <c:pt idx="65">
                  <c:v>325.27300000000002</c:v>
                </c:pt>
                <c:pt idx="66">
                  <c:v>326.33100000000002</c:v>
                </c:pt>
                <c:pt idx="67">
                  <c:v>325.77100000000002</c:v>
                </c:pt>
                <c:pt idx="68">
                  <c:v>332.34399999999999</c:v>
                </c:pt>
                <c:pt idx="69">
                  <c:v>333.24599999999998</c:v>
                </c:pt>
                <c:pt idx="70">
                  <c:v>332.90100000000001</c:v>
                </c:pt>
                <c:pt idx="71">
                  <c:v>335.16899999999998</c:v>
                </c:pt>
                <c:pt idx="72">
                  <c:v>359.428</c:v>
                </c:pt>
                <c:pt idx="73">
                  <c:v>366.76799999999997</c:v>
                </c:pt>
                <c:pt idx="74">
                  <c:v>368.91699999999997</c:v>
                </c:pt>
                <c:pt idx="75">
                  <c:v>379.15800000000002</c:v>
                </c:pt>
                <c:pt idx="76">
                  <c:v>405.52800000000002</c:v>
                </c:pt>
                <c:pt idx="77">
                  <c:v>415.233</c:v>
                </c:pt>
                <c:pt idx="78">
                  <c:v>413.483</c:v>
                </c:pt>
                <c:pt idx="79">
                  <c:v>413.06200000000001</c:v>
                </c:pt>
                <c:pt idx="80">
                  <c:v>410.17500000000001</c:v>
                </c:pt>
                <c:pt idx="81">
                  <c:v>412.55900000000003</c:v>
                </c:pt>
                <c:pt idx="82">
                  <c:v>414.84500000000003</c:v>
                </c:pt>
                <c:pt idx="83">
                  <c:v>417.27800000000002</c:v>
                </c:pt>
                <c:pt idx="84">
                  <c:v>420.51799999999997</c:v>
                </c:pt>
                <c:pt idx="85">
                  <c:v>422.32299999999998</c:v>
                </c:pt>
                <c:pt idx="86">
                  <c:v>421.57</c:v>
                </c:pt>
                <c:pt idx="87">
                  <c:v>412.42700000000002</c:v>
                </c:pt>
                <c:pt idx="88">
                  <c:v>365.86500000000001</c:v>
                </c:pt>
                <c:pt idx="89">
                  <c:v>364.12700000000001</c:v>
                </c:pt>
                <c:pt idx="90">
                  <c:v>362.81</c:v>
                </c:pt>
                <c:pt idx="91">
                  <c:v>358.71300000000002</c:v>
                </c:pt>
                <c:pt idx="92">
                  <c:v>340.17700000000002</c:v>
                </c:pt>
                <c:pt idx="93">
                  <c:v>333.23700000000002</c:v>
                </c:pt>
                <c:pt idx="94">
                  <c:v>331.52199999999999</c:v>
                </c:pt>
                <c:pt idx="95">
                  <c:v>331.435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26-423B-8FF5-479E9A846F50}"/>
            </c:ext>
          </c:extLst>
        </c:ser>
        <c:ser>
          <c:idx val="6"/>
          <c:order val="4"/>
          <c:tx>
            <c:strRef>
              <c:f>'9.4'!$AA$52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'9.4'!$AA$54:$AA$149</c:f>
              <c:numCache>
                <c:formatCode>#,##0</c:formatCode>
                <c:ptCount val="96"/>
                <c:pt idx="0">
                  <c:v>58.959000000000003</c:v>
                </c:pt>
                <c:pt idx="1">
                  <c:v>54.081000000000003</c:v>
                </c:pt>
                <c:pt idx="2">
                  <c:v>55.908000000000001</c:v>
                </c:pt>
                <c:pt idx="3">
                  <c:v>58.884</c:v>
                </c:pt>
                <c:pt idx="4">
                  <c:v>61.302</c:v>
                </c:pt>
                <c:pt idx="5">
                  <c:v>55.421999999999997</c:v>
                </c:pt>
                <c:pt idx="6">
                  <c:v>61.945999999999998</c:v>
                </c:pt>
                <c:pt idx="7">
                  <c:v>66.537000000000006</c:v>
                </c:pt>
                <c:pt idx="8">
                  <c:v>68.581000000000003</c:v>
                </c:pt>
                <c:pt idx="9">
                  <c:v>74.578000000000003</c:v>
                </c:pt>
                <c:pt idx="10">
                  <c:v>74.147000000000006</c:v>
                </c:pt>
                <c:pt idx="11">
                  <c:v>70.316000000000003</c:v>
                </c:pt>
                <c:pt idx="12">
                  <c:v>69.897999999999996</c:v>
                </c:pt>
                <c:pt idx="13">
                  <c:v>71.613</c:v>
                </c:pt>
                <c:pt idx="14">
                  <c:v>73.991</c:v>
                </c:pt>
                <c:pt idx="15">
                  <c:v>80.72</c:v>
                </c:pt>
                <c:pt idx="16">
                  <c:v>79.539000000000001</c:v>
                </c:pt>
                <c:pt idx="17">
                  <c:v>81.319999999999993</c:v>
                </c:pt>
                <c:pt idx="18">
                  <c:v>78.097999999999999</c:v>
                </c:pt>
                <c:pt idx="19">
                  <c:v>79.819999999999993</c:v>
                </c:pt>
                <c:pt idx="20">
                  <c:v>76.700999999999993</c:v>
                </c:pt>
                <c:pt idx="21">
                  <c:v>68.063999999999993</c:v>
                </c:pt>
                <c:pt idx="22">
                  <c:v>69.88</c:v>
                </c:pt>
                <c:pt idx="23">
                  <c:v>76.703999999999994</c:v>
                </c:pt>
                <c:pt idx="24">
                  <c:v>83.1</c:v>
                </c:pt>
                <c:pt idx="25">
                  <c:v>81.78</c:v>
                </c:pt>
                <c:pt idx="26">
                  <c:v>81.667000000000002</c:v>
                </c:pt>
                <c:pt idx="27">
                  <c:v>79.350999999999999</c:v>
                </c:pt>
                <c:pt idx="28">
                  <c:v>79.491</c:v>
                </c:pt>
                <c:pt idx="29">
                  <c:v>84.317999999999998</c:v>
                </c:pt>
                <c:pt idx="30">
                  <c:v>86.406000000000006</c:v>
                </c:pt>
                <c:pt idx="31">
                  <c:v>87.343000000000004</c:v>
                </c:pt>
                <c:pt idx="32">
                  <c:v>79.805000000000007</c:v>
                </c:pt>
                <c:pt idx="33">
                  <c:v>73.430999999999997</c:v>
                </c:pt>
                <c:pt idx="34">
                  <c:v>72.215000000000003</c:v>
                </c:pt>
                <c:pt idx="35">
                  <c:v>72.697000000000003</c:v>
                </c:pt>
                <c:pt idx="36">
                  <c:v>77.527000000000001</c:v>
                </c:pt>
                <c:pt idx="37">
                  <c:v>75.106999999999999</c:v>
                </c:pt>
                <c:pt idx="38">
                  <c:v>69.608000000000004</c:v>
                </c:pt>
                <c:pt idx="39">
                  <c:v>56.622</c:v>
                </c:pt>
                <c:pt idx="40">
                  <c:v>47.595999999999997</c:v>
                </c:pt>
                <c:pt idx="41">
                  <c:v>45.027000000000001</c:v>
                </c:pt>
                <c:pt idx="42">
                  <c:v>46.478000000000002</c:v>
                </c:pt>
                <c:pt idx="43">
                  <c:v>39.630000000000003</c:v>
                </c:pt>
                <c:pt idx="44">
                  <c:v>41.387</c:v>
                </c:pt>
                <c:pt idx="45">
                  <c:v>43.801000000000002</c:v>
                </c:pt>
                <c:pt idx="46">
                  <c:v>37.933999999999997</c:v>
                </c:pt>
                <c:pt idx="47">
                  <c:v>36.923999999999999</c:v>
                </c:pt>
                <c:pt idx="48">
                  <c:v>42.536999999999999</c:v>
                </c:pt>
                <c:pt idx="49">
                  <c:v>40.576999999999998</c:v>
                </c:pt>
                <c:pt idx="50">
                  <c:v>43.406999999999996</c:v>
                </c:pt>
                <c:pt idx="51">
                  <c:v>37.716999999999999</c:v>
                </c:pt>
                <c:pt idx="52">
                  <c:v>41.1</c:v>
                </c:pt>
                <c:pt idx="53">
                  <c:v>43.545000000000002</c:v>
                </c:pt>
                <c:pt idx="54">
                  <c:v>41.311999999999998</c:v>
                </c:pt>
                <c:pt idx="55">
                  <c:v>51.231999999999999</c:v>
                </c:pt>
                <c:pt idx="56">
                  <c:v>49.94</c:v>
                </c:pt>
                <c:pt idx="57">
                  <c:v>54.029000000000003</c:v>
                </c:pt>
                <c:pt idx="58">
                  <c:v>50.945999999999998</c:v>
                </c:pt>
                <c:pt idx="59">
                  <c:v>62.442999999999998</c:v>
                </c:pt>
                <c:pt idx="60">
                  <c:v>58.780999999999999</c:v>
                </c:pt>
                <c:pt idx="61">
                  <c:v>60.262</c:v>
                </c:pt>
                <c:pt idx="62">
                  <c:v>49.180999999999997</c:v>
                </c:pt>
                <c:pt idx="63">
                  <c:v>70.433000000000007</c:v>
                </c:pt>
                <c:pt idx="64">
                  <c:v>66.962000000000003</c:v>
                </c:pt>
                <c:pt idx="65">
                  <c:v>56.381</c:v>
                </c:pt>
                <c:pt idx="66">
                  <c:v>52.399000000000001</c:v>
                </c:pt>
                <c:pt idx="67">
                  <c:v>61.77</c:v>
                </c:pt>
                <c:pt idx="68">
                  <c:v>60.295999999999999</c:v>
                </c:pt>
                <c:pt idx="69">
                  <c:v>60.311</c:v>
                </c:pt>
                <c:pt idx="70">
                  <c:v>61.167000000000002</c:v>
                </c:pt>
                <c:pt idx="71">
                  <c:v>53.253999999999998</c:v>
                </c:pt>
                <c:pt idx="72">
                  <c:v>60.113999999999997</c:v>
                </c:pt>
                <c:pt idx="73">
                  <c:v>63.646999999999998</c:v>
                </c:pt>
                <c:pt idx="74">
                  <c:v>59.741999999999997</c:v>
                </c:pt>
                <c:pt idx="75">
                  <c:v>59.375</c:v>
                </c:pt>
                <c:pt idx="76">
                  <c:v>64.010000000000005</c:v>
                </c:pt>
                <c:pt idx="77">
                  <c:v>59.805</c:v>
                </c:pt>
                <c:pt idx="78">
                  <c:v>73.524000000000001</c:v>
                </c:pt>
                <c:pt idx="79">
                  <c:v>81.194999999999993</c:v>
                </c:pt>
                <c:pt idx="80">
                  <c:v>75.283000000000001</c:v>
                </c:pt>
                <c:pt idx="81">
                  <c:v>69.247</c:v>
                </c:pt>
                <c:pt idx="82">
                  <c:v>59.523000000000003</c:v>
                </c:pt>
                <c:pt idx="83">
                  <c:v>66.555000000000007</c:v>
                </c:pt>
                <c:pt idx="84">
                  <c:v>54.771000000000001</c:v>
                </c:pt>
                <c:pt idx="85">
                  <c:v>50.725999999999999</c:v>
                </c:pt>
                <c:pt idx="86">
                  <c:v>47.228999999999999</c:v>
                </c:pt>
                <c:pt idx="87">
                  <c:v>49.073999999999998</c:v>
                </c:pt>
                <c:pt idx="88">
                  <c:v>47.631999999999998</c:v>
                </c:pt>
                <c:pt idx="89">
                  <c:v>42.655000000000001</c:v>
                </c:pt>
                <c:pt idx="90">
                  <c:v>40.320999999999998</c:v>
                </c:pt>
                <c:pt idx="91">
                  <c:v>43.253999999999998</c:v>
                </c:pt>
                <c:pt idx="92">
                  <c:v>45.575000000000003</c:v>
                </c:pt>
                <c:pt idx="93">
                  <c:v>48.331000000000003</c:v>
                </c:pt>
                <c:pt idx="94">
                  <c:v>50.546999999999997</c:v>
                </c:pt>
                <c:pt idx="95">
                  <c:v>55.976999999999997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26-423B-8FF5-479E9A846F50}"/>
            </c:ext>
          </c:extLst>
        </c:ser>
        <c:ser>
          <c:idx val="7"/>
          <c:order val="5"/>
          <c:tx>
            <c:strRef>
              <c:f>'9.4'!$Z$52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28.343</c:v>
                </c:pt>
                <c:pt idx="19">
                  <c:v>70.974000000000004</c:v>
                </c:pt>
                <c:pt idx="20">
                  <c:v>70.656999999999996</c:v>
                </c:pt>
                <c:pt idx="21">
                  <c:v>70.41</c:v>
                </c:pt>
                <c:pt idx="22">
                  <c:v>70.533000000000001</c:v>
                </c:pt>
                <c:pt idx="23">
                  <c:v>71.84</c:v>
                </c:pt>
                <c:pt idx="24">
                  <c:v>78.846000000000004</c:v>
                </c:pt>
                <c:pt idx="25">
                  <c:v>96.808000000000007</c:v>
                </c:pt>
                <c:pt idx="26">
                  <c:v>128.041</c:v>
                </c:pt>
                <c:pt idx="27">
                  <c:v>168.74799999999999</c:v>
                </c:pt>
                <c:pt idx="28">
                  <c:v>219.83699999999999</c:v>
                </c:pt>
                <c:pt idx="29">
                  <c:v>283.31799999999998</c:v>
                </c:pt>
                <c:pt idx="30">
                  <c:v>356.202</c:v>
                </c:pt>
                <c:pt idx="31">
                  <c:v>474.05099999999999</c:v>
                </c:pt>
                <c:pt idx="32">
                  <c:v>560.14499999999998</c:v>
                </c:pt>
                <c:pt idx="33">
                  <c:v>664.00099999999998</c:v>
                </c:pt>
                <c:pt idx="34">
                  <c:v>734.07500000000005</c:v>
                </c:pt>
                <c:pt idx="35">
                  <c:v>835.97</c:v>
                </c:pt>
                <c:pt idx="36">
                  <c:v>918.14200000000005</c:v>
                </c:pt>
                <c:pt idx="37">
                  <c:v>938.82100000000003</c:v>
                </c:pt>
                <c:pt idx="38">
                  <c:v>972.02200000000005</c:v>
                </c:pt>
                <c:pt idx="39">
                  <c:v>1034.249</c:v>
                </c:pt>
                <c:pt idx="40">
                  <c:v>1117.9870000000001</c:v>
                </c:pt>
                <c:pt idx="41">
                  <c:v>1201.057</c:v>
                </c:pt>
                <c:pt idx="42">
                  <c:v>1298.462</c:v>
                </c:pt>
                <c:pt idx="43">
                  <c:v>1345.9369999999999</c:v>
                </c:pt>
                <c:pt idx="44">
                  <c:v>1415.6610000000001</c:v>
                </c:pt>
                <c:pt idx="45">
                  <c:v>1465.5329999999999</c:v>
                </c:pt>
                <c:pt idx="46">
                  <c:v>1531.1379999999999</c:v>
                </c:pt>
                <c:pt idx="47">
                  <c:v>1532.741</c:v>
                </c:pt>
                <c:pt idx="48">
                  <c:v>1600.7539999999999</c:v>
                </c:pt>
                <c:pt idx="49">
                  <c:v>1696.616</c:v>
                </c:pt>
                <c:pt idx="50">
                  <c:v>1852.16</c:v>
                </c:pt>
                <c:pt idx="51">
                  <c:v>1774.643</c:v>
                </c:pt>
                <c:pt idx="52">
                  <c:v>1738.193</c:v>
                </c:pt>
                <c:pt idx="53">
                  <c:v>1718.6679999999999</c:v>
                </c:pt>
                <c:pt idx="54">
                  <c:v>1582.4849999999999</c:v>
                </c:pt>
                <c:pt idx="55">
                  <c:v>1542.8679999999999</c:v>
                </c:pt>
                <c:pt idx="56">
                  <c:v>1502.857</c:v>
                </c:pt>
                <c:pt idx="57">
                  <c:v>1450.0450000000001</c:v>
                </c:pt>
                <c:pt idx="58">
                  <c:v>1411.8140000000001</c:v>
                </c:pt>
                <c:pt idx="59">
                  <c:v>1433.76</c:v>
                </c:pt>
                <c:pt idx="60">
                  <c:v>1359.5260000000001</c:v>
                </c:pt>
                <c:pt idx="61">
                  <c:v>1287.2629999999999</c:v>
                </c:pt>
                <c:pt idx="62">
                  <c:v>1293.347</c:v>
                </c:pt>
                <c:pt idx="63">
                  <c:v>1310.944</c:v>
                </c:pt>
                <c:pt idx="64">
                  <c:v>1240.0319999999999</c:v>
                </c:pt>
                <c:pt idx="65">
                  <c:v>1198.9680000000001</c:v>
                </c:pt>
                <c:pt idx="66">
                  <c:v>1108.0550000000001</c:v>
                </c:pt>
                <c:pt idx="67">
                  <c:v>1010.043</c:v>
                </c:pt>
                <c:pt idx="68">
                  <c:v>937.08</c:v>
                </c:pt>
                <c:pt idx="69">
                  <c:v>842.62800000000004</c:v>
                </c:pt>
                <c:pt idx="70">
                  <c:v>768.05899999999997</c:v>
                </c:pt>
                <c:pt idx="71">
                  <c:v>713.81100000000004</c:v>
                </c:pt>
                <c:pt idx="72">
                  <c:v>596.447</c:v>
                </c:pt>
                <c:pt idx="73">
                  <c:v>483.11900000000003</c:v>
                </c:pt>
                <c:pt idx="74">
                  <c:v>404.31700000000001</c:v>
                </c:pt>
                <c:pt idx="75">
                  <c:v>330.64400000000001</c:v>
                </c:pt>
                <c:pt idx="76">
                  <c:v>272.91800000000001</c:v>
                </c:pt>
                <c:pt idx="77">
                  <c:v>206.44900000000001</c:v>
                </c:pt>
                <c:pt idx="78">
                  <c:v>161.155</c:v>
                </c:pt>
                <c:pt idx="79">
                  <c:v>123.92700000000001</c:v>
                </c:pt>
                <c:pt idx="80">
                  <c:v>94.531999999999996</c:v>
                </c:pt>
                <c:pt idx="81">
                  <c:v>75.819999999999993</c:v>
                </c:pt>
                <c:pt idx="82">
                  <c:v>71.227999999999994</c:v>
                </c:pt>
                <c:pt idx="83">
                  <c:v>71.025000000000006</c:v>
                </c:pt>
                <c:pt idx="84">
                  <c:v>71.19</c:v>
                </c:pt>
                <c:pt idx="85">
                  <c:v>71.48</c:v>
                </c:pt>
                <c:pt idx="86">
                  <c:v>9.5459999999999994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26-423B-8FF5-479E9A846F50}"/>
            </c:ext>
          </c:extLst>
        </c:ser>
        <c:ser>
          <c:idx val="4"/>
          <c:order val="6"/>
          <c:tx>
            <c:strRef>
              <c:f>'9.4'!$X$52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'9.4'!$X$54:$X$149</c:f>
              <c:numCache>
                <c:formatCode>#,##0</c:formatCode>
                <c:ptCount val="96"/>
                <c:pt idx="0">
                  <c:v>95.626000000000005</c:v>
                </c:pt>
                <c:pt idx="1">
                  <c:v>92.278999999999996</c:v>
                </c:pt>
                <c:pt idx="2">
                  <c:v>92.272000000000006</c:v>
                </c:pt>
                <c:pt idx="3">
                  <c:v>92.236999999999995</c:v>
                </c:pt>
                <c:pt idx="4">
                  <c:v>98.745999999999995</c:v>
                </c:pt>
                <c:pt idx="5">
                  <c:v>99.069000000000003</c:v>
                </c:pt>
                <c:pt idx="6">
                  <c:v>99.097999999999999</c:v>
                </c:pt>
                <c:pt idx="7">
                  <c:v>99.111999999999995</c:v>
                </c:pt>
                <c:pt idx="8">
                  <c:v>94.343000000000004</c:v>
                </c:pt>
                <c:pt idx="9">
                  <c:v>94.012</c:v>
                </c:pt>
                <c:pt idx="10">
                  <c:v>93.992999999999995</c:v>
                </c:pt>
                <c:pt idx="11">
                  <c:v>93.978999999999999</c:v>
                </c:pt>
                <c:pt idx="12">
                  <c:v>97.301000000000002</c:v>
                </c:pt>
                <c:pt idx="13">
                  <c:v>97.52</c:v>
                </c:pt>
                <c:pt idx="14">
                  <c:v>97.397000000000006</c:v>
                </c:pt>
                <c:pt idx="15">
                  <c:v>97.423000000000002</c:v>
                </c:pt>
                <c:pt idx="16">
                  <c:v>91.680999999999997</c:v>
                </c:pt>
                <c:pt idx="17">
                  <c:v>91.341999999999999</c:v>
                </c:pt>
                <c:pt idx="18">
                  <c:v>91.325000000000003</c:v>
                </c:pt>
                <c:pt idx="19">
                  <c:v>91.314999999999998</c:v>
                </c:pt>
                <c:pt idx="20">
                  <c:v>95.096000000000004</c:v>
                </c:pt>
                <c:pt idx="21">
                  <c:v>95.397999999999996</c:v>
                </c:pt>
                <c:pt idx="22">
                  <c:v>95.385999999999996</c:v>
                </c:pt>
                <c:pt idx="23">
                  <c:v>95.376999999999995</c:v>
                </c:pt>
                <c:pt idx="24">
                  <c:v>89.347999999999999</c:v>
                </c:pt>
                <c:pt idx="25">
                  <c:v>89.016999999999996</c:v>
                </c:pt>
                <c:pt idx="26">
                  <c:v>89.015000000000001</c:v>
                </c:pt>
                <c:pt idx="27">
                  <c:v>88.971000000000004</c:v>
                </c:pt>
                <c:pt idx="28">
                  <c:v>93.897000000000006</c:v>
                </c:pt>
                <c:pt idx="29">
                  <c:v>94.18</c:v>
                </c:pt>
                <c:pt idx="30">
                  <c:v>94.179000000000002</c:v>
                </c:pt>
                <c:pt idx="31">
                  <c:v>94.201999999999998</c:v>
                </c:pt>
                <c:pt idx="32">
                  <c:v>87.19</c:v>
                </c:pt>
                <c:pt idx="33">
                  <c:v>86.840999999999994</c:v>
                </c:pt>
                <c:pt idx="34">
                  <c:v>86.826999999999998</c:v>
                </c:pt>
                <c:pt idx="35">
                  <c:v>86.83</c:v>
                </c:pt>
                <c:pt idx="36">
                  <c:v>83.543999999999997</c:v>
                </c:pt>
                <c:pt idx="37">
                  <c:v>83.546000000000006</c:v>
                </c:pt>
                <c:pt idx="38">
                  <c:v>83.516000000000005</c:v>
                </c:pt>
                <c:pt idx="39">
                  <c:v>83.629000000000005</c:v>
                </c:pt>
                <c:pt idx="40">
                  <c:v>82.078000000000003</c:v>
                </c:pt>
                <c:pt idx="41">
                  <c:v>82.061000000000007</c:v>
                </c:pt>
                <c:pt idx="42">
                  <c:v>82.061000000000007</c:v>
                </c:pt>
                <c:pt idx="43">
                  <c:v>82.040999999999997</c:v>
                </c:pt>
                <c:pt idx="44">
                  <c:v>88.938000000000002</c:v>
                </c:pt>
                <c:pt idx="45">
                  <c:v>89.319000000000003</c:v>
                </c:pt>
                <c:pt idx="46">
                  <c:v>89.24</c:v>
                </c:pt>
                <c:pt idx="47">
                  <c:v>89.218999999999994</c:v>
                </c:pt>
                <c:pt idx="48">
                  <c:v>80.873999999999995</c:v>
                </c:pt>
                <c:pt idx="49">
                  <c:v>80.206999999999994</c:v>
                </c:pt>
                <c:pt idx="50">
                  <c:v>80.212999999999994</c:v>
                </c:pt>
                <c:pt idx="51">
                  <c:v>80.19</c:v>
                </c:pt>
                <c:pt idx="52">
                  <c:v>80.44</c:v>
                </c:pt>
                <c:pt idx="53">
                  <c:v>80.444999999999993</c:v>
                </c:pt>
                <c:pt idx="54">
                  <c:v>80.462999999999994</c:v>
                </c:pt>
                <c:pt idx="55">
                  <c:v>80.430999999999997</c:v>
                </c:pt>
                <c:pt idx="56">
                  <c:v>78.772000000000006</c:v>
                </c:pt>
                <c:pt idx="57">
                  <c:v>78.799000000000007</c:v>
                </c:pt>
                <c:pt idx="58">
                  <c:v>78.804000000000002</c:v>
                </c:pt>
                <c:pt idx="59">
                  <c:v>78.790999999999997</c:v>
                </c:pt>
                <c:pt idx="60">
                  <c:v>78.238</c:v>
                </c:pt>
                <c:pt idx="61">
                  <c:v>78.212000000000003</c:v>
                </c:pt>
                <c:pt idx="62">
                  <c:v>78.177000000000007</c:v>
                </c:pt>
                <c:pt idx="63">
                  <c:v>78.197000000000003</c:v>
                </c:pt>
                <c:pt idx="64">
                  <c:v>78.992000000000004</c:v>
                </c:pt>
                <c:pt idx="65">
                  <c:v>78.978999999999999</c:v>
                </c:pt>
                <c:pt idx="66">
                  <c:v>79.001000000000005</c:v>
                </c:pt>
                <c:pt idx="67">
                  <c:v>79.015000000000001</c:v>
                </c:pt>
                <c:pt idx="68">
                  <c:v>81.748999999999995</c:v>
                </c:pt>
                <c:pt idx="69">
                  <c:v>81.75</c:v>
                </c:pt>
                <c:pt idx="70">
                  <c:v>81.728999999999999</c:v>
                </c:pt>
                <c:pt idx="71">
                  <c:v>81.718999999999994</c:v>
                </c:pt>
                <c:pt idx="72">
                  <c:v>81.715000000000003</c:v>
                </c:pt>
                <c:pt idx="73">
                  <c:v>81.709999999999994</c:v>
                </c:pt>
                <c:pt idx="74">
                  <c:v>81.701999999999998</c:v>
                </c:pt>
                <c:pt idx="75">
                  <c:v>89.512</c:v>
                </c:pt>
                <c:pt idx="76">
                  <c:v>173.49100000000001</c:v>
                </c:pt>
                <c:pt idx="77">
                  <c:v>184.06899999999999</c:v>
                </c:pt>
                <c:pt idx="78">
                  <c:v>183.947</c:v>
                </c:pt>
                <c:pt idx="79">
                  <c:v>185.99700000000001</c:v>
                </c:pt>
                <c:pt idx="80">
                  <c:v>250.33</c:v>
                </c:pt>
                <c:pt idx="81">
                  <c:v>259.08600000000001</c:v>
                </c:pt>
                <c:pt idx="82">
                  <c:v>261.065</c:v>
                </c:pt>
                <c:pt idx="83">
                  <c:v>273.10000000000002</c:v>
                </c:pt>
                <c:pt idx="84">
                  <c:v>422.30399999999997</c:v>
                </c:pt>
                <c:pt idx="85">
                  <c:v>441.78</c:v>
                </c:pt>
                <c:pt idx="86">
                  <c:v>441.88499999999999</c:v>
                </c:pt>
                <c:pt idx="87">
                  <c:v>442.02300000000002</c:v>
                </c:pt>
                <c:pt idx="88">
                  <c:v>434.64499999999998</c:v>
                </c:pt>
                <c:pt idx="89">
                  <c:v>433.98099999999999</c:v>
                </c:pt>
                <c:pt idx="90">
                  <c:v>433.976</c:v>
                </c:pt>
                <c:pt idx="91">
                  <c:v>416.85399999999998</c:v>
                </c:pt>
                <c:pt idx="92">
                  <c:v>186.202</c:v>
                </c:pt>
                <c:pt idx="93">
                  <c:v>159.232</c:v>
                </c:pt>
                <c:pt idx="94">
                  <c:v>159.26</c:v>
                </c:pt>
                <c:pt idx="95">
                  <c:v>159.84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26-423B-8FF5-479E9A846F50}"/>
            </c:ext>
          </c:extLst>
        </c:ser>
        <c:ser>
          <c:idx val="5"/>
          <c:order val="7"/>
          <c:tx>
            <c:strRef>
              <c:f>'9.4'!$Y$52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'9.4'!$Y$54:$Y$149</c:f>
              <c:numCache>
                <c:formatCode>#,##0</c:formatCode>
                <c:ptCount val="96"/>
                <c:pt idx="0">
                  <c:v>233.70699999999999</c:v>
                </c:pt>
                <c:pt idx="1">
                  <c:v>242.36</c:v>
                </c:pt>
                <c:pt idx="2">
                  <c:v>231.27099999999999</c:v>
                </c:pt>
                <c:pt idx="3">
                  <c:v>234.31299999999999</c:v>
                </c:pt>
                <c:pt idx="4">
                  <c:v>21.407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151.529</c:v>
                </c:pt>
                <c:pt idx="9">
                  <c:v>157.46899999999999</c:v>
                </c:pt>
                <c:pt idx="10">
                  <c:v>183.36</c:v>
                </c:pt>
                <c:pt idx="11">
                  <c:v>177.22300000000001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285.34199999999998</c:v>
                </c:pt>
                <c:pt idx="75">
                  <c:v>374.63</c:v>
                </c:pt>
                <c:pt idx="76">
                  <c:v>366.87299999999999</c:v>
                </c:pt>
                <c:pt idx="77">
                  <c:v>372.19299999999998</c:v>
                </c:pt>
                <c:pt idx="78">
                  <c:v>368.37799999999999</c:v>
                </c:pt>
                <c:pt idx="79">
                  <c:v>373.08600000000001</c:v>
                </c:pt>
                <c:pt idx="80">
                  <c:v>202.52600000000001</c:v>
                </c:pt>
                <c:pt idx="81">
                  <c:v>185.32900000000001</c:v>
                </c:pt>
                <c:pt idx="82">
                  <c:v>179.291</c:v>
                </c:pt>
                <c:pt idx="83">
                  <c:v>166.62799999999999</c:v>
                </c:pt>
                <c:pt idx="84">
                  <c:v>552.822</c:v>
                </c:pt>
                <c:pt idx="85">
                  <c:v>606.63800000000003</c:v>
                </c:pt>
                <c:pt idx="86">
                  <c:v>581.90300000000002</c:v>
                </c:pt>
                <c:pt idx="87">
                  <c:v>573.04999999999995</c:v>
                </c:pt>
                <c:pt idx="88">
                  <c:v>412.85300000000001</c:v>
                </c:pt>
                <c:pt idx="89">
                  <c:v>400.20400000000001</c:v>
                </c:pt>
                <c:pt idx="90">
                  <c:v>420.08499999999998</c:v>
                </c:pt>
                <c:pt idx="91">
                  <c:v>410.76600000000002</c:v>
                </c:pt>
                <c:pt idx="92">
                  <c:v>352.428</c:v>
                </c:pt>
                <c:pt idx="93">
                  <c:v>162.89599999999999</c:v>
                </c:pt>
                <c:pt idx="94">
                  <c:v>45.718000000000004</c:v>
                </c:pt>
                <c:pt idx="95">
                  <c:v>30.664000000000001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26-423B-8FF5-479E9A846F50}"/>
            </c:ext>
          </c:extLst>
        </c:ser>
        <c:ser>
          <c:idx val="10"/>
          <c:order val="10"/>
          <c:tx>
            <c:strRef>
              <c:f>'9.4'!$AH$53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44.819000000000003</c:v>
                </c:pt>
                <c:pt idx="45">
                  <c:v>90.716999999999999</c:v>
                </c:pt>
                <c:pt idx="46">
                  <c:v>96.361000000000004</c:v>
                </c:pt>
                <c:pt idx="47">
                  <c:v>50.994999999999997</c:v>
                </c:pt>
                <c:pt idx="48">
                  <c:v>16.097999999999999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150.727</c:v>
                </c:pt>
                <c:pt idx="53">
                  <c:v>220.898</c:v>
                </c:pt>
                <c:pt idx="54">
                  <c:v>183.917</c:v>
                </c:pt>
                <c:pt idx="55">
                  <c:v>184.346</c:v>
                </c:pt>
                <c:pt idx="56">
                  <c:v>201.56</c:v>
                </c:pt>
                <c:pt idx="57">
                  <c:v>182.43199999999999</c:v>
                </c:pt>
                <c:pt idx="58">
                  <c:v>157.96199999999999</c:v>
                </c:pt>
                <c:pt idx="59">
                  <c:v>87.212000000000003</c:v>
                </c:pt>
                <c:pt idx="60">
                  <c:v>55.033999999999999</c:v>
                </c:pt>
                <c:pt idx="61">
                  <c:v>51.521000000000001</c:v>
                </c:pt>
                <c:pt idx="62">
                  <c:v>21.489000000000001</c:v>
                </c:pt>
                <c:pt idx="63">
                  <c:v>0</c:v>
                </c:pt>
                <c:pt idx="64">
                  <c:v>0</c:v>
                </c:pt>
                <c:pt idx="65">
                  <c:v>35.704999999999998</c:v>
                </c:pt>
                <c:pt idx="66">
                  <c:v>52.673999999999999</c:v>
                </c:pt>
                <c:pt idx="67">
                  <c:v>77.772999999999996</c:v>
                </c:pt>
                <c:pt idx="68">
                  <c:v>89.727000000000004</c:v>
                </c:pt>
                <c:pt idx="69">
                  <c:v>86.873000000000005</c:v>
                </c:pt>
                <c:pt idx="70">
                  <c:v>72.962000000000003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'9.4'!$AI$54:$AI$149</c:f>
              <c:numCache>
                <c:formatCode>#,##0</c:formatCode>
                <c:ptCount val="96"/>
                <c:pt idx="0">
                  <c:v>-1351.4349999999999</c:v>
                </c:pt>
                <c:pt idx="1">
                  <c:v>-1444.002</c:v>
                </c:pt>
                <c:pt idx="2">
                  <c:v>-1514.434</c:v>
                </c:pt>
                <c:pt idx="3">
                  <c:v>-1557.1780000000001</c:v>
                </c:pt>
                <c:pt idx="4">
                  <c:v>-1305.1400000000001</c:v>
                </c:pt>
                <c:pt idx="5">
                  <c:v>-1268.223</c:v>
                </c:pt>
                <c:pt idx="6">
                  <c:v>-1256.5340000000001</c:v>
                </c:pt>
                <c:pt idx="7">
                  <c:v>-1251.3589999999999</c:v>
                </c:pt>
                <c:pt idx="8">
                  <c:v>-1418.8389999999999</c:v>
                </c:pt>
                <c:pt idx="9">
                  <c:v>-1387.63</c:v>
                </c:pt>
                <c:pt idx="10">
                  <c:v>-1320.396</c:v>
                </c:pt>
                <c:pt idx="11">
                  <c:v>-1297.5029999999999</c:v>
                </c:pt>
                <c:pt idx="12">
                  <c:v>-1152.22</c:v>
                </c:pt>
                <c:pt idx="13">
                  <c:v>-1196.864</c:v>
                </c:pt>
                <c:pt idx="14">
                  <c:v>-1198.6220000000001</c:v>
                </c:pt>
                <c:pt idx="15">
                  <c:v>-1189.3109999999999</c:v>
                </c:pt>
                <c:pt idx="16">
                  <c:v>-1163.1210000000001</c:v>
                </c:pt>
                <c:pt idx="17">
                  <c:v>-1141.5540000000001</c:v>
                </c:pt>
                <c:pt idx="18">
                  <c:v>-1184.547</c:v>
                </c:pt>
                <c:pt idx="19">
                  <c:v>-1216.181</c:v>
                </c:pt>
                <c:pt idx="20">
                  <c:v>-1207.0450000000001</c:v>
                </c:pt>
                <c:pt idx="21">
                  <c:v>-1256.633</c:v>
                </c:pt>
                <c:pt idx="22">
                  <c:v>-1294.2550000000001</c:v>
                </c:pt>
                <c:pt idx="23">
                  <c:v>-1345.0340000000001</c:v>
                </c:pt>
                <c:pt idx="24">
                  <c:v>-1340.6780000000001</c:v>
                </c:pt>
                <c:pt idx="25">
                  <c:v>-1334.171</c:v>
                </c:pt>
                <c:pt idx="26">
                  <c:v>-1313.077</c:v>
                </c:pt>
                <c:pt idx="27">
                  <c:v>-1286.82</c:v>
                </c:pt>
                <c:pt idx="28">
                  <c:v>-1300.4079999999999</c:v>
                </c:pt>
                <c:pt idx="29">
                  <c:v>-1083.893</c:v>
                </c:pt>
                <c:pt idx="30">
                  <c:v>-963.23299999999995</c:v>
                </c:pt>
                <c:pt idx="31">
                  <c:v>-880.43100000000004</c:v>
                </c:pt>
                <c:pt idx="32">
                  <c:v>-799.49199999999996</c:v>
                </c:pt>
                <c:pt idx="33">
                  <c:v>-745.89599999999996</c:v>
                </c:pt>
                <c:pt idx="34">
                  <c:v>-685.346</c:v>
                </c:pt>
                <c:pt idx="35">
                  <c:v>-613.58000000000004</c:v>
                </c:pt>
                <c:pt idx="36">
                  <c:v>-291.017</c:v>
                </c:pt>
                <c:pt idx="37">
                  <c:v>-254.852</c:v>
                </c:pt>
                <c:pt idx="38">
                  <c:v>-193.035</c:v>
                </c:pt>
                <c:pt idx="39">
                  <c:v>-137.52000000000001</c:v>
                </c:pt>
                <c:pt idx="40">
                  <c:v>-2.7360000000000002</c:v>
                </c:pt>
                <c:pt idx="41">
                  <c:v>-28.946000000000002</c:v>
                </c:pt>
                <c:pt idx="42">
                  <c:v>-45.356999999999999</c:v>
                </c:pt>
                <c:pt idx="43">
                  <c:v>-18.329999999999998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-107.68899999999999</c:v>
                </c:pt>
                <c:pt idx="50">
                  <c:v>-256.59899999999999</c:v>
                </c:pt>
                <c:pt idx="51">
                  <c:v>-233.708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-43.337000000000003</c:v>
                </c:pt>
                <c:pt idx="64">
                  <c:v>-39.015000000000001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-243.74100000000001</c:v>
                </c:pt>
                <c:pt idx="72">
                  <c:v>-537.20299999999997</c:v>
                </c:pt>
                <c:pt idx="73">
                  <c:v>-555.99300000000005</c:v>
                </c:pt>
                <c:pt idx="74">
                  <c:v>-819.68399999999997</c:v>
                </c:pt>
                <c:pt idx="75">
                  <c:v>-925.63</c:v>
                </c:pt>
                <c:pt idx="76">
                  <c:v>-1001.308</c:v>
                </c:pt>
                <c:pt idx="77">
                  <c:v>-969.30499999999995</c:v>
                </c:pt>
                <c:pt idx="78">
                  <c:v>-912.30899999999997</c:v>
                </c:pt>
                <c:pt idx="79">
                  <c:v>-849.298</c:v>
                </c:pt>
                <c:pt idx="80">
                  <c:v>-689.4</c:v>
                </c:pt>
                <c:pt idx="81">
                  <c:v>-680.255</c:v>
                </c:pt>
                <c:pt idx="82">
                  <c:v>-686.48800000000006</c:v>
                </c:pt>
                <c:pt idx="83">
                  <c:v>-722.84400000000005</c:v>
                </c:pt>
                <c:pt idx="84">
                  <c:v>-1234.6990000000001</c:v>
                </c:pt>
                <c:pt idx="85">
                  <c:v>-1374.3040000000001</c:v>
                </c:pt>
                <c:pt idx="86">
                  <c:v>-1419.1610000000001</c:v>
                </c:pt>
                <c:pt idx="87">
                  <c:v>-1426.3510000000001</c:v>
                </c:pt>
                <c:pt idx="88">
                  <c:v>-1211.81</c:v>
                </c:pt>
                <c:pt idx="89">
                  <c:v>-1195.171</c:v>
                </c:pt>
                <c:pt idx="90">
                  <c:v>-1250.7719999999999</c:v>
                </c:pt>
                <c:pt idx="91">
                  <c:v>-1309.7829999999999</c:v>
                </c:pt>
                <c:pt idx="92">
                  <c:v>-1091.5160000000001</c:v>
                </c:pt>
                <c:pt idx="93">
                  <c:v>-945.44799999999998</c:v>
                </c:pt>
                <c:pt idx="94">
                  <c:v>-880.452</c:v>
                </c:pt>
                <c:pt idx="95">
                  <c:v>-993.11500000000001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26-423B-8FF5-479E9A846F50}"/>
            </c:ext>
          </c:extLst>
        </c:ser>
        <c:ser>
          <c:idx val="9"/>
          <c:order val="9"/>
          <c:tx>
            <c:strRef>
              <c:f>'9.4'!$AC$52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-235.78299999999999</c:v>
                </c:pt>
                <c:pt idx="30">
                  <c:v>-313.61500000000001</c:v>
                </c:pt>
                <c:pt idx="31">
                  <c:v>-361.87900000000002</c:v>
                </c:pt>
                <c:pt idx="32">
                  <c:v>-329.56299999999999</c:v>
                </c:pt>
                <c:pt idx="33">
                  <c:v>-312.64299999999997</c:v>
                </c:pt>
                <c:pt idx="34">
                  <c:v>-312.17899999999997</c:v>
                </c:pt>
                <c:pt idx="35">
                  <c:v>-311.96699999999998</c:v>
                </c:pt>
                <c:pt idx="36">
                  <c:v>-310.35700000000003</c:v>
                </c:pt>
                <c:pt idx="37">
                  <c:v>-310.88400000000001</c:v>
                </c:pt>
                <c:pt idx="38">
                  <c:v>-310.60000000000002</c:v>
                </c:pt>
                <c:pt idx="39">
                  <c:v>-309.995</c:v>
                </c:pt>
                <c:pt idx="40">
                  <c:v>-309.46800000000002</c:v>
                </c:pt>
                <c:pt idx="41">
                  <c:v>-309.12</c:v>
                </c:pt>
                <c:pt idx="42">
                  <c:v>-308.97300000000001</c:v>
                </c:pt>
                <c:pt idx="43">
                  <c:v>-308.89</c:v>
                </c:pt>
                <c:pt idx="44">
                  <c:v>-308.69400000000002</c:v>
                </c:pt>
                <c:pt idx="45">
                  <c:v>-308.42599999999999</c:v>
                </c:pt>
                <c:pt idx="46">
                  <c:v>-307.89600000000002</c:v>
                </c:pt>
                <c:pt idx="47">
                  <c:v>-307.27199999999999</c:v>
                </c:pt>
                <c:pt idx="48">
                  <c:v>-307.173</c:v>
                </c:pt>
                <c:pt idx="49">
                  <c:v>-306.52699999999999</c:v>
                </c:pt>
                <c:pt idx="50">
                  <c:v>-306.08199999999999</c:v>
                </c:pt>
                <c:pt idx="51">
                  <c:v>-358.89499999999998</c:v>
                </c:pt>
                <c:pt idx="52">
                  <c:v>-711.00099999999998</c:v>
                </c:pt>
                <c:pt idx="53">
                  <c:v>-794.71900000000005</c:v>
                </c:pt>
                <c:pt idx="54">
                  <c:v>-794.173</c:v>
                </c:pt>
                <c:pt idx="55">
                  <c:v>-794.43499999999995</c:v>
                </c:pt>
                <c:pt idx="56">
                  <c:v>-792.56799999999998</c:v>
                </c:pt>
                <c:pt idx="57">
                  <c:v>-791.601</c:v>
                </c:pt>
                <c:pt idx="58">
                  <c:v>-791.26400000000001</c:v>
                </c:pt>
                <c:pt idx="59">
                  <c:v>-790.08100000000002</c:v>
                </c:pt>
                <c:pt idx="60">
                  <c:v>-788.80399999999997</c:v>
                </c:pt>
                <c:pt idx="61">
                  <c:v>-788.05200000000002</c:v>
                </c:pt>
                <c:pt idx="62">
                  <c:v>-786.32399999999996</c:v>
                </c:pt>
                <c:pt idx="63">
                  <c:v>-785.71600000000001</c:v>
                </c:pt>
                <c:pt idx="64">
                  <c:v>-786.93899999999996</c:v>
                </c:pt>
                <c:pt idx="65">
                  <c:v>-782.69899999999996</c:v>
                </c:pt>
                <c:pt idx="66">
                  <c:v>-781.49099999999999</c:v>
                </c:pt>
                <c:pt idx="67">
                  <c:v>-780.34</c:v>
                </c:pt>
                <c:pt idx="68">
                  <c:v>-782.36300000000006</c:v>
                </c:pt>
                <c:pt idx="69">
                  <c:v>-776.59900000000005</c:v>
                </c:pt>
                <c:pt idx="70">
                  <c:v>-775.09400000000005</c:v>
                </c:pt>
                <c:pt idx="71">
                  <c:v>-455.214</c:v>
                </c:pt>
                <c:pt idx="72">
                  <c:v>-88.528000000000006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056569843157239"/>
          <c:w val="0.19619148835613778"/>
          <c:h val="0.7282812977747578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7.8853690244400532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06098182435876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'9.4'!$AL$54:$AL$149</c:f>
              <c:numCache>
                <c:formatCode>#,##0</c:formatCode>
                <c:ptCount val="96"/>
                <c:pt idx="0">
                  <c:v>3688.6709999999998</c:v>
                </c:pt>
                <c:pt idx="1">
                  <c:v>3688.0830000000001</c:v>
                </c:pt>
                <c:pt idx="2">
                  <c:v>3688.3490000000002</c:v>
                </c:pt>
                <c:pt idx="3">
                  <c:v>3688.0729999999999</c:v>
                </c:pt>
                <c:pt idx="4">
                  <c:v>3688.578</c:v>
                </c:pt>
                <c:pt idx="5">
                  <c:v>3690.8710000000001</c:v>
                </c:pt>
                <c:pt idx="6">
                  <c:v>3693.346</c:v>
                </c:pt>
                <c:pt idx="7">
                  <c:v>3694.1610000000001</c:v>
                </c:pt>
                <c:pt idx="8">
                  <c:v>3693.7779999999998</c:v>
                </c:pt>
                <c:pt idx="9">
                  <c:v>3694.5909999999999</c:v>
                </c:pt>
                <c:pt idx="10">
                  <c:v>3696.9290000000001</c:v>
                </c:pt>
                <c:pt idx="11">
                  <c:v>3697.7359999999999</c:v>
                </c:pt>
                <c:pt idx="12">
                  <c:v>3697.9389999999999</c:v>
                </c:pt>
                <c:pt idx="13">
                  <c:v>3696.88</c:v>
                </c:pt>
                <c:pt idx="14">
                  <c:v>3696.0909999999999</c:v>
                </c:pt>
                <c:pt idx="15">
                  <c:v>3694.6030000000001</c:v>
                </c:pt>
                <c:pt idx="16">
                  <c:v>3696.1379999999999</c:v>
                </c:pt>
                <c:pt idx="17">
                  <c:v>3697.0819999999999</c:v>
                </c:pt>
                <c:pt idx="18">
                  <c:v>3698.1689999999999</c:v>
                </c:pt>
                <c:pt idx="19">
                  <c:v>3697.2449999999999</c:v>
                </c:pt>
                <c:pt idx="20">
                  <c:v>3697.7190000000001</c:v>
                </c:pt>
                <c:pt idx="21">
                  <c:v>3697.99</c:v>
                </c:pt>
                <c:pt idx="22">
                  <c:v>3697.8530000000001</c:v>
                </c:pt>
                <c:pt idx="23">
                  <c:v>3699.2060000000001</c:v>
                </c:pt>
                <c:pt idx="24">
                  <c:v>3700.8989999999999</c:v>
                </c:pt>
                <c:pt idx="25">
                  <c:v>3700.39</c:v>
                </c:pt>
                <c:pt idx="26">
                  <c:v>3700.864</c:v>
                </c:pt>
                <c:pt idx="27">
                  <c:v>3700.3670000000002</c:v>
                </c:pt>
                <c:pt idx="28">
                  <c:v>3697.471</c:v>
                </c:pt>
                <c:pt idx="29">
                  <c:v>3697.3429999999998</c:v>
                </c:pt>
                <c:pt idx="30">
                  <c:v>3697.636</c:v>
                </c:pt>
                <c:pt idx="31">
                  <c:v>3697.7150000000001</c:v>
                </c:pt>
                <c:pt idx="32">
                  <c:v>3697.886</c:v>
                </c:pt>
                <c:pt idx="33">
                  <c:v>3696.5770000000002</c:v>
                </c:pt>
                <c:pt idx="34">
                  <c:v>3696.2919999999999</c:v>
                </c:pt>
                <c:pt idx="35">
                  <c:v>3695.7139999999999</c:v>
                </c:pt>
                <c:pt idx="36">
                  <c:v>3695.7139999999999</c:v>
                </c:pt>
                <c:pt idx="37">
                  <c:v>3694.779</c:v>
                </c:pt>
                <c:pt idx="38">
                  <c:v>3693.6030000000001</c:v>
                </c:pt>
                <c:pt idx="39">
                  <c:v>3690.5830000000001</c:v>
                </c:pt>
                <c:pt idx="40">
                  <c:v>3689.123</c:v>
                </c:pt>
                <c:pt idx="41">
                  <c:v>3687.2429999999999</c:v>
                </c:pt>
                <c:pt idx="42">
                  <c:v>3658.4549999999999</c:v>
                </c:pt>
                <c:pt idx="43">
                  <c:v>3583.5889999999999</c:v>
                </c:pt>
                <c:pt idx="44">
                  <c:v>3510.3130000000001</c:v>
                </c:pt>
                <c:pt idx="45">
                  <c:v>3507.152</c:v>
                </c:pt>
                <c:pt idx="46">
                  <c:v>3506.6590000000001</c:v>
                </c:pt>
                <c:pt idx="47">
                  <c:v>3506.9639999999999</c:v>
                </c:pt>
                <c:pt idx="48">
                  <c:v>3506.9169999999999</c:v>
                </c:pt>
                <c:pt idx="49">
                  <c:v>3505.998</c:v>
                </c:pt>
                <c:pt idx="50">
                  <c:v>3503.3339999999998</c:v>
                </c:pt>
                <c:pt idx="51">
                  <c:v>3501.375</c:v>
                </c:pt>
                <c:pt idx="52">
                  <c:v>3497.5740000000001</c:v>
                </c:pt>
                <c:pt idx="53">
                  <c:v>3496.212</c:v>
                </c:pt>
                <c:pt idx="54">
                  <c:v>3497.4250000000002</c:v>
                </c:pt>
                <c:pt idx="55">
                  <c:v>3496.5349999999999</c:v>
                </c:pt>
                <c:pt idx="56">
                  <c:v>3497.38</c:v>
                </c:pt>
                <c:pt idx="57">
                  <c:v>3497.4250000000002</c:v>
                </c:pt>
                <c:pt idx="58">
                  <c:v>3496.462</c:v>
                </c:pt>
                <c:pt idx="59">
                  <c:v>3495.6779999999999</c:v>
                </c:pt>
                <c:pt idx="60">
                  <c:v>3495.9169999999999</c:v>
                </c:pt>
                <c:pt idx="61">
                  <c:v>3495.6120000000001</c:v>
                </c:pt>
                <c:pt idx="62">
                  <c:v>3527.3429999999998</c:v>
                </c:pt>
                <c:pt idx="63">
                  <c:v>3612.1480000000001</c:v>
                </c:pt>
                <c:pt idx="64">
                  <c:v>3666.0340000000001</c:v>
                </c:pt>
                <c:pt idx="65">
                  <c:v>3671.2550000000001</c:v>
                </c:pt>
                <c:pt idx="66">
                  <c:v>3673.5340000000001</c:v>
                </c:pt>
                <c:pt idx="67">
                  <c:v>3671.2759999999998</c:v>
                </c:pt>
                <c:pt idx="68">
                  <c:v>3670.8330000000001</c:v>
                </c:pt>
                <c:pt idx="69">
                  <c:v>3669.2759999999998</c:v>
                </c:pt>
                <c:pt idx="70">
                  <c:v>3668.924</c:v>
                </c:pt>
                <c:pt idx="71">
                  <c:v>3667.424</c:v>
                </c:pt>
                <c:pt idx="72">
                  <c:v>3666.864</c:v>
                </c:pt>
                <c:pt idx="73">
                  <c:v>3667.2489999999998</c:v>
                </c:pt>
                <c:pt idx="74">
                  <c:v>3666.7150000000001</c:v>
                </c:pt>
                <c:pt idx="75">
                  <c:v>3666.694</c:v>
                </c:pt>
                <c:pt idx="76">
                  <c:v>3668.451</c:v>
                </c:pt>
                <c:pt idx="77">
                  <c:v>3670.989</c:v>
                </c:pt>
                <c:pt idx="78">
                  <c:v>3671.5920000000001</c:v>
                </c:pt>
                <c:pt idx="79">
                  <c:v>3671.4</c:v>
                </c:pt>
                <c:pt idx="80">
                  <c:v>3671.6419999999998</c:v>
                </c:pt>
                <c:pt idx="81">
                  <c:v>3673.3609999999999</c:v>
                </c:pt>
                <c:pt idx="82">
                  <c:v>3675.0830000000001</c:v>
                </c:pt>
                <c:pt idx="83">
                  <c:v>3678.279</c:v>
                </c:pt>
                <c:pt idx="84">
                  <c:v>3678.1970000000001</c:v>
                </c:pt>
                <c:pt idx="85">
                  <c:v>3679.2669999999998</c:v>
                </c:pt>
                <c:pt idx="86">
                  <c:v>3679.1489999999999</c:v>
                </c:pt>
                <c:pt idx="87">
                  <c:v>3679.058</c:v>
                </c:pt>
                <c:pt idx="88">
                  <c:v>3680.6770000000001</c:v>
                </c:pt>
                <c:pt idx="89">
                  <c:v>3681.2860000000001</c:v>
                </c:pt>
                <c:pt idx="90">
                  <c:v>3681.9650000000001</c:v>
                </c:pt>
                <c:pt idx="91">
                  <c:v>3681.96</c:v>
                </c:pt>
                <c:pt idx="92">
                  <c:v>3681.703</c:v>
                </c:pt>
                <c:pt idx="93">
                  <c:v>3682.72</c:v>
                </c:pt>
                <c:pt idx="94">
                  <c:v>3683.1559999999999</c:v>
                </c:pt>
                <c:pt idx="95">
                  <c:v>3686.6970000000001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D-4B3F-BB53-20F0E35DE697}"/>
            </c:ext>
          </c:extLst>
        </c:ser>
        <c:ser>
          <c:idx val="1"/>
          <c:order val="1"/>
          <c:tx>
            <c:strRef>
              <c:f>'9.4'!$AM$52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'9.4'!$AM$54:$AM$149</c:f>
              <c:numCache>
                <c:formatCode>#,##0</c:formatCode>
                <c:ptCount val="96"/>
                <c:pt idx="0">
                  <c:v>1252.0609999999999</c:v>
                </c:pt>
                <c:pt idx="1">
                  <c:v>1292.2860000000001</c:v>
                </c:pt>
                <c:pt idx="2">
                  <c:v>1308.8219999999999</c:v>
                </c:pt>
                <c:pt idx="3">
                  <c:v>1298.5129999999999</c:v>
                </c:pt>
                <c:pt idx="4">
                  <c:v>1258.1579999999999</c:v>
                </c:pt>
                <c:pt idx="5">
                  <c:v>1231.9269999999999</c:v>
                </c:pt>
                <c:pt idx="6">
                  <c:v>1249.2449999999999</c:v>
                </c:pt>
                <c:pt idx="7">
                  <c:v>1271.7650000000001</c:v>
                </c:pt>
                <c:pt idx="8">
                  <c:v>1275.288</c:v>
                </c:pt>
                <c:pt idx="9">
                  <c:v>1268.0070000000001</c:v>
                </c:pt>
                <c:pt idx="10">
                  <c:v>1270.9639999999999</c:v>
                </c:pt>
                <c:pt idx="11">
                  <c:v>1270.29</c:v>
                </c:pt>
                <c:pt idx="12">
                  <c:v>1262.355</c:v>
                </c:pt>
                <c:pt idx="13">
                  <c:v>1262.2539999999999</c:v>
                </c:pt>
                <c:pt idx="14">
                  <c:v>1256.519</c:v>
                </c:pt>
                <c:pt idx="15">
                  <c:v>1256.482</c:v>
                </c:pt>
                <c:pt idx="16">
                  <c:v>1241.7619999999999</c:v>
                </c:pt>
                <c:pt idx="17">
                  <c:v>1237.1790000000001</c:v>
                </c:pt>
                <c:pt idx="18">
                  <c:v>1229.925</c:v>
                </c:pt>
                <c:pt idx="19">
                  <c:v>1229.818</c:v>
                </c:pt>
                <c:pt idx="20">
                  <c:v>1249.31</c:v>
                </c:pt>
                <c:pt idx="21">
                  <c:v>1249.135</c:v>
                </c:pt>
                <c:pt idx="22">
                  <c:v>1248.191</c:v>
                </c:pt>
                <c:pt idx="23">
                  <c:v>1247.873</c:v>
                </c:pt>
                <c:pt idx="24">
                  <c:v>1225.595</c:v>
                </c:pt>
                <c:pt idx="25">
                  <c:v>1227.191</c:v>
                </c:pt>
                <c:pt idx="26">
                  <c:v>1225.7719999999999</c:v>
                </c:pt>
                <c:pt idx="27">
                  <c:v>1184.922</c:v>
                </c:pt>
                <c:pt idx="28">
                  <c:v>1189.3510000000001</c:v>
                </c:pt>
                <c:pt idx="29">
                  <c:v>1196.8019999999999</c:v>
                </c:pt>
                <c:pt idx="30">
                  <c:v>1156.7739999999999</c:v>
                </c:pt>
                <c:pt idx="31">
                  <c:v>1148.402</c:v>
                </c:pt>
                <c:pt idx="32">
                  <c:v>1141.096</c:v>
                </c:pt>
                <c:pt idx="33">
                  <c:v>1139.5889999999999</c:v>
                </c:pt>
                <c:pt idx="34">
                  <c:v>1137.037</c:v>
                </c:pt>
                <c:pt idx="35">
                  <c:v>1143.9159999999999</c:v>
                </c:pt>
                <c:pt idx="36">
                  <c:v>961.76800000000003</c:v>
                </c:pt>
                <c:pt idx="37">
                  <c:v>949.75099999999998</c:v>
                </c:pt>
                <c:pt idx="38">
                  <c:v>943.21600000000001</c:v>
                </c:pt>
                <c:pt idx="39">
                  <c:v>929.43200000000002</c:v>
                </c:pt>
                <c:pt idx="40">
                  <c:v>931.11699999999996</c:v>
                </c:pt>
                <c:pt idx="41">
                  <c:v>923.55399999999997</c:v>
                </c:pt>
                <c:pt idx="42">
                  <c:v>921.69500000000005</c:v>
                </c:pt>
                <c:pt idx="43">
                  <c:v>922.66399999999999</c:v>
                </c:pt>
                <c:pt idx="44">
                  <c:v>921.702</c:v>
                </c:pt>
                <c:pt idx="45">
                  <c:v>924.08</c:v>
                </c:pt>
                <c:pt idx="46">
                  <c:v>917.91499999999996</c:v>
                </c:pt>
                <c:pt idx="47">
                  <c:v>918.83299999999997</c:v>
                </c:pt>
                <c:pt idx="48">
                  <c:v>918.44</c:v>
                </c:pt>
                <c:pt idx="49">
                  <c:v>916.14800000000002</c:v>
                </c:pt>
                <c:pt idx="50">
                  <c:v>920.74400000000003</c:v>
                </c:pt>
                <c:pt idx="51">
                  <c:v>915.971</c:v>
                </c:pt>
                <c:pt idx="52">
                  <c:v>918.32600000000002</c:v>
                </c:pt>
                <c:pt idx="53">
                  <c:v>917.46299999999997</c:v>
                </c:pt>
                <c:pt idx="54">
                  <c:v>918.65599999999995</c:v>
                </c:pt>
                <c:pt idx="55">
                  <c:v>919.50199999999995</c:v>
                </c:pt>
                <c:pt idx="56">
                  <c:v>921.47299999999996</c:v>
                </c:pt>
                <c:pt idx="57">
                  <c:v>920.21400000000006</c:v>
                </c:pt>
                <c:pt idx="58">
                  <c:v>921.54499999999996</c:v>
                </c:pt>
                <c:pt idx="59">
                  <c:v>920.601</c:v>
                </c:pt>
                <c:pt idx="60">
                  <c:v>923.20299999999997</c:v>
                </c:pt>
                <c:pt idx="61">
                  <c:v>916.74</c:v>
                </c:pt>
                <c:pt idx="62">
                  <c:v>922.03300000000002</c:v>
                </c:pt>
                <c:pt idx="63">
                  <c:v>928.65700000000004</c:v>
                </c:pt>
                <c:pt idx="64">
                  <c:v>920.8</c:v>
                </c:pt>
                <c:pt idx="65">
                  <c:v>940.21199999999999</c:v>
                </c:pt>
                <c:pt idx="66">
                  <c:v>966.50300000000004</c:v>
                </c:pt>
                <c:pt idx="67">
                  <c:v>970.40099999999995</c:v>
                </c:pt>
                <c:pt idx="68">
                  <c:v>1016.175</c:v>
                </c:pt>
                <c:pt idx="69">
                  <c:v>1089.771</c:v>
                </c:pt>
                <c:pt idx="70">
                  <c:v>1169.3030000000001</c:v>
                </c:pt>
                <c:pt idx="71">
                  <c:v>1225.471</c:v>
                </c:pt>
                <c:pt idx="72">
                  <c:v>1314.152</c:v>
                </c:pt>
                <c:pt idx="73">
                  <c:v>1497.5940000000001</c:v>
                </c:pt>
                <c:pt idx="74">
                  <c:v>1621.0350000000001</c:v>
                </c:pt>
                <c:pt idx="75">
                  <c:v>1713.1130000000001</c:v>
                </c:pt>
                <c:pt idx="76">
                  <c:v>1768.2280000000001</c:v>
                </c:pt>
                <c:pt idx="77">
                  <c:v>1822.1469999999999</c:v>
                </c:pt>
                <c:pt idx="78">
                  <c:v>1848.8420000000001</c:v>
                </c:pt>
                <c:pt idx="79">
                  <c:v>1948.962</c:v>
                </c:pt>
                <c:pt idx="80">
                  <c:v>2063.002</c:v>
                </c:pt>
                <c:pt idx="81">
                  <c:v>2094.5450000000001</c:v>
                </c:pt>
                <c:pt idx="82">
                  <c:v>2126.4520000000002</c:v>
                </c:pt>
                <c:pt idx="83">
                  <c:v>2203.6509999999998</c:v>
                </c:pt>
                <c:pt idx="84">
                  <c:v>2246.7919999999999</c:v>
                </c:pt>
                <c:pt idx="85">
                  <c:v>2260.9870000000001</c:v>
                </c:pt>
                <c:pt idx="86">
                  <c:v>2277.8220000000001</c:v>
                </c:pt>
                <c:pt idx="87">
                  <c:v>2271.3649999999998</c:v>
                </c:pt>
                <c:pt idx="88">
                  <c:v>2408.8009999999999</c:v>
                </c:pt>
                <c:pt idx="89">
                  <c:v>2454.9940000000001</c:v>
                </c:pt>
                <c:pt idx="90">
                  <c:v>2484.5729999999999</c:v>
                </c:pt>
                <c:pt idx="91">
                  <c:v>2471.011</c:v>
                </c:pt>
                <c:pt idx="92">
                  <c:v>2418.3530000000001</c:v>
                </c:pt>
                <c:pt idx="93">
                  <c:v>2433.8969999999999</c:v>
                </c:pt>
                <c:pt idx="94">
                  <c:v>2465.9859999999999</c:v>
                </c:pt>
                <c:pt idx="95">
                  <c:v>2474.3220000000001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D-4B3F-BB53-20F0E35DE697}"/>
            </c:ext>
          </c:extLst>
        </c:ser>
        <c:ser>
          <c:idx val="2"/>
          <c:order val="2"/>
          <c:tx>
            <c:strRef>
              <c:f>'9.4'!$AN$52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'9.4'!$AN$54:$AN$149</c:f>
              <c:numCache>
                <c:formatCode>#,##0</c:formatCode>
                <c:ptCount val="96"/>
                <c:pt idx="0">
                  <c:v>-0.82799999999999996</c:v>
                </c:pt>
                <c:pt idx="1">
                  <c:v>-0.77700000000000002</c:v>
                </c:pt>
                <c:pt idx="2">
                  <c:v>-0.8</c:v>
                </c:pt>
                <c:pt idx="3">
                  <c:v>-0.76100000000000001</c:v>
                </c:pt>
                <c:pt idx="4">
                  <c:v>-0.85199999999999998</c:v>
                </c:pt>
                <c:pt idx="5">
                  <c:v>-0.79900000000000004</c:v>
                </c:pt>
                <c:pt idx="6">
                  <c:v>-0.91400000000000003</c:v>
                </c:pt>
                <c:pt idx="7">
                  <c:v>-0.80500000000000005</c:v>
                </c:pt>
                <c:pt idx="8">
                  <c:v>-0.78800000000000003</c:v>
                </c:pt>
                <c:pt idx="9">
                  <c:v>-0.80600000000000005</c:v>
                </c:pt>
                <c:pt idx="10">
                  <c:v>-0.81100000000000005</c:v>
                </c:pt>
                <c:pt idx="11">
                  <c:v>-0.81599999999999995</c:v>
                </c:pt>
                <c:pt idx="12">
                  <c:v>-0.78800000000000003</c:v>
                </c:pt>
                <c:pt idx="13">
                  <c:v>-0.81399999999999995</c:v>
                </c:pt>
                <c:pt idx="14">
                  <c:v>-0.73399999999999999</c:v>
                </c:pt>
                <c:pt idx="15">
                  <c:v>-0.75900000000000001</c:v>
                </c:pt>
                <c:pt idx="16">
                  <c:v>-0.85799999999999998</c:v>
                </c:pt>
                <c:pt idx="17">
                  <c:v>-0.76200000000000001</c:v>
                </c:pt>
                <c:pt idx="18">
                  <c:v>-0.80800000000000005</c:v>
                </c:pt>
                <c:pt idx="19">
                  <c:v>-0.81699999999999995</c:v>
                </c:pt>
                <c:pt idx="20">
                  <c:v>-0.77300000000000002</c:v>
                </c:pt>
                <c:pt idx="21">
                  <c:v>-0.73299999999999998</c:v>
                </c:pt>
                <c:pt idx="22">
                  <c:v>-0.82599999999999996</c:v>
                </c:pt>
                <c:pt idx="23">
                  <c:v>-0.85</c:v>
                </c:pt>
                <c:pt idx="24">
                  <c:v>-0.80200000000000005</c:v>
                </c:pt>
                <c:pt idx="25">
                  <c:v>-0.74</c:v>
                </c:pt>
                <c:pt idx="26">
                  <c:v>-0.79300000000000004</c:v>
                </c:pt>
                <c:pt idx="27">
                  <c:v>-0.84399999999999997</c:v>
                </c:pt>
                <c:pt idx="28">
                  <c:v>-0.81200000000000006</c:v>
                </c:pt>
                <c:pt idx="29">
                  <c:v>-0.81599999999999995</c:v>
                </c:pt>
                <c:pt idx="30">
                  <c:v>-0.75800000000000001</c:v>
                </c:pt>
                <c:pt idx="31">
                  <c:v>-0.83599999999999997</c:v>
                </c:pt>
                <c:pt idx="32">
                  <c:v>-0.73399999999999999</c:v>
                </c:pt>
                <c:pt idx="33">
                  <c:v>-0.72899999999999998</c:v>
                </c:pt>
                <c:pt idx="34">
                  <c:v>-0.73599999999999999</c:v>
                </c:pt>
                <c:pt idx="35">
                  <c:v>-0.81200000000000006</c:v>
                </c:pt>
                <c:pt idx="36">
                  <c:v>-0.73799999999999999</c:v>
                </c:pt>
                <c:pt idx="37">
                  <c:v>-0.82899999999999996</c:v>
                </c:pt>
                <c:pt idx="38">
                  <c:v>-0.84499999999999997</c:v>
                </c:pt>
                <c:pt idx="39">
                  <c:v>-0.76300000000000001</c:v>
                </c:pt>
                <c:pt idx="40">
                  <c:v>-0.83299999999999996</c:v>
                </c:pt>
                <c:pt idx="41">
                  <c:v>-0.72699999999999998</c:v>
                </c:pt>
                <c:pt idx="42">
                  <c:v>-0.76800000000000002</c:v>
                </c:pt>
                <c:pt idx="43">
                  <c:v>-0.81799999999999995</c:v>
                </c:pt>
                <c:pt idx="44">
                  <c:v>-0.83399999999999996</c:v>
                </c:pt>
                <c:pt idx="45">
                  <c:v>-0.77300000000000002</c:v>
                </c:pt>
                <c:pt idx="46">
                  <c:v>-0.82199999999999995</c:v>
                </c:pt>
                <c:pt idx="47">
                  <c:v>-0.78600000000000003</c:v>
                </c:pt>
                <c:pt idx="48">
                  <c:v>-0.65400000000000003</c:v>
                </c:pt>
                <c:pt idx="49">
                  <c:v>-0.78</c:v>
                </c:pt>
                <c:pt idx="50">
                  <c:v>-0.82299999999999995</c:v>
                </c:pt>
                <c:pt idx="51">
                  <c:v>-0.83</c:v>
                </c:pt>
                <c:pt idx="52">
                  <c:v>-0.84099999999999997</c:v>
                </c:pt>
                <c:pt idx="53">
                  <c:v>-0.82899999999999996</c:v>
                </c:pt>
                <c:pt idx="54">
                  <c:v>-0.749</c:v>
                </c:pt>
                <c:pt idx="55">
                  <c:v>-0.75700000000000001</c:v>
                </c:pt>
                <c:pt idx="56">
                  <c:v>-0.84499999999999997</c:v>
                </c:pt>
                <c:pt idx="57">
                  <c:v>-0.81499999999999995</c:v>
                </c:pt>
                <c:pt idx="58">
                  <c:v>-0.755</c:v>
                </c:pt>
                <c:pt idx="59">
                  <c:v>-0.77600000000000002</c:v>
                </c:pt>
                <c:pt idx="60">
                  <c:v>-0.77</c:v>
                </c:pt>
                <c:pt idx="61">
                  <c:v>-0.77</c:v>
                </c:pt>
                <c:pt idx="62">
                  <c:v>-0.81899999999999995</c:v>
                </c:pt>
                <c:pt idx="63">
                  <c:v>-0.81299999999999994</c:v>
                </c:pt>
                <c:pt idx="64">
                  <c:v>-0.84099999999999997</c:v>
                </c:pt>
                <c:pt idx="65">
                  <c:v>-0.70199999999999996</c:v>
                </c:pt>
                <c:pt idx="66">
                  <c:v>-0.81799999999999995</c:v>
                </c:pt>
                <c:pt idx="67">
                  <c:v>-0.78</c:v>
                </c:pt>
                <c:pt idx="68">
                  <c:v>-0.89600000000000002</c:v>
                </c:pt>
                <c:pt idx="69">
                  <c:v>-0.80700000000000005</c:v>
                </c:pt>
                <c:pt idx="70">
                  <c:v>-0.76800000000000002</c:v>
                </c:pt>
                <c:pt idx="71">
                  <c:v>-0.72899999999999998</c:v>
                </c:pt>
                <c:pt idx="72">
                  <c:v>-0.78</c:v>
                </c:pt>
                <c:pt idx="73">
                  <c:v>-0.69899999999999995</c:v>
                </c:pt>
                <c:pt idx="74">
                  <c:v>-0.79</c:v>
                </c:pt>
                <c:pt idx="75">
                  <c:v>-0.80600000000000005</c:v>
                </c:pt>
                <c:pt idx="76">
                  <c:v>-0.76400000000000001</c:v>
                </c:pt>
                <c:pt idx="77">
                  <c:v>-0.73</c:v>
                </c:pt>
                <c:pt idx="78">
                  <c:v>-0.92400000000000004</c:v>
                </c:pt>
                <c:pt idx="79">
                  <c:v>-0.71299999999999997</c:v>
                </c:pt>
                <c:pt idx="80">
                  <c:v>-0.77700000000000002</c:v>
                </c:pt>
                <c:pt idx="81">
                  <c:v>-0.80700000000000005</c:v>
                </c:pt>
                <c:pt idx="82">
                  <c:v>-0.72699999999999998</c:v>
                </c:pt>
                <c:pt idx="83">
                  <c:v>-0.71899999999999997</c:v>
                </c:pt>
                <c:pt idx="84">
                  <c:v>-0.73799999999999999</c:v>
                </c:pt>
                <c:pt idx="85">
                  <c:v>-0.747</c:v>
                </c:pt>
                <c:pt idx="86">
                  <c:v>-0.746</c:v>
                </c:pt>
                <c:pt idx="87">
                  <c:v>-0.67300000000000004</c:v>
                </c:pt>
                <c:pt idx="88">
                  <c:v>-0.78</c:v>
                </c:pt>
                <c:pt idx="89">
                  <c:v>-0.73</c:v>
                </c:pt>
                <c:pt idx="90">
                  <c:v>-0.66400000000000003</c:v>
                </c:pt>
                <c:pt idx="91">
                  <c:v>-0.79700000000000004</c:v>
                </c:pt>
                <c:pt idx="92">
                  <c:v>-0.879</c:v>
                </c:pt>
                <c:pt idx="93">
                  <c:v>-0.80400000000000005</c:v>
                </c:pt>
                <c:pt idx="94">
                  <c:v>-0.83399999999999996</c:v>
                </c:pt>
                <c:pt idx="95">
                  <c:v>-0.81399999999999995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BD-4B3F-BB53-20F0E35DE697}"/>
            </c:ext>
          </c:extLst>
        </c:ser>
        <c:ser>
          <c:idx val="3"/>
          <c:order val="3"/>
          <c:tx>
            <c:strRef>
              <c:f>'9.4'!$AO$52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'9.4'!$AO$54:$AO$149</c:f>
              <c:numCache>
                <c:formatCode>#,##0</c:formatCode>
                <c:ptCount val="96"/>
                <c:pt idx="0">
                  <c:v>321.89600000000002</c:v>
                </c:pt>
                <c:pt idx="1">
                  <c:v>321.95600000000002</c:v>
                </c:pt>
                <c:pt idx="2">
                  <c:v>317.33800000000002</c:v>
                </c:pt>
                <c:pt idx="3">
                  <c:v>319.90199999999999</c:v>
                </c:pt>
                <c:pt idx="4">
                  <c:v>320.82799999999997</c:v>
                </c:pt>
                <c:pt idx="5">
                  <c:v>321.10300000000001</c:v>
                </c:pt>
                <c:pt idx="6">
                  <c:v>321.08800000000002</c:v>
                </c:pt>
                <c:pt idx="7">
                  <c:v>323.81099999999998</c:v>
                </c:pt>
                <c:pt idx="8">
                  <c:v>325.08</c:v>
                </c:pt>
                <c:pt idx="9">
                  <c:v>327.05900000000003</c:v>
                </c:pt>
                <c:pt idx="10">
                  <c:v>326.01900000000001</c:v>
                </c:pt>
                <c:pt idx="11">
                  <c:v>327.29700000000003</c:v>
                </c:pt>
                <c:pt idx="12">
                  <c:v>330.04599999999999</c:v>
                </c:pt>
                <c:pt idx="13">
                  <c:v>331.09100000000001</c:v>
                </c:pt>
                <c:pt idx="14">
                  <c:v>329.86200000000002</c:v>
                </c:pt>
                <c:pt idx="15">
                  <c:v>329.87400000000002</c:v>
                </c:pt>
                <c:pt idx="16">
                  <c:v>332.36900000000003</c:v>
                </c:pt>
                <c:pt idx="17">
                  <c:v>334.483</c:v>
                </c:pt>
                <c:pt idx="18">
                  <c:v>336.60599999999999</c:v>
                </c:pt>
                <c:pt idx="19">
                  <c:v>337.73599999999999</c:v>
                </c:pt>
                <c:pt idx="20">
                  <c:v>337.18700000000001</c:v>
                </c:pt>
                <c:pt idx="21">
                  <c:v>338.411</c:v>
                </c:pt>
                <c:pt idx="22">
                  <c:v>337.80700000000002</c:v>
                </c:pt>
                <c:pt idx="23">
                  <c:v>342.14299999999997</c:v>
                </c:pt>
                <c:pt idx="24">
                  <c:v>384.29599999999999</c:v>
                </c:pt>
                <c:pt idx="25">
                  <c:v>393.36799999999999</c:v>
                </c:pt>
                <c:pt idx="26">
                  <c:v>394.45600000000002</c:v>
                </c:pt>
                <c:pt idx="27">
                  <c:v>389.72500000000002</c:v>
                </c:pt>
                <c:pt idx="28">
                  <c:v>388.09199999999998</c:v>
                </c:pt>
                <c:pt idx="29">
                  <c:v>389.26499999999999</c:v>
                </c:pt>
                <c:pt idx="30">
                  <c:v>383.78399999999999</c:v>
                </c:pt>
                <c:pt idx="31">
                  <c:v>374.43799999999999</c:v>
                </c:pt>
                <c:pt idx="32">
                  <c:v>362.18</c:v>
                </c:pt>
                <c:pt idx="33">
                  <c:v>361.50299999999999</c:v>
                </c:pt>
                <c:pt idx="34">
                  <c:v>357.55500000000001</c:v>
                </c:pt>
                <c:pt idx="35">
                  <c:v>359.47500000000002</c:v>
                </c:pt>
                <c:pt idx="36">
                  <c:v>348.96300000000002</c:v>
                </c:pt>
                <c:pt idx="37">
                  <c:v>344.74599999999998</c:v>
                </c:pt>
                <c:pt idx="38">
                  <c:v>344.69600000000003</c:v>
                </c:pt>
                <c:pt idx="39">
                  <c:v>341.32</c:v>
                </c:pt>
                <c:pt idx="40">
                  <c:v>319.92</c:v>
                </c:pt>
                <c:pt idx="41">
                  <c:v>317.09500000000003</c:v>
                </c:pt>
                <c:pt idx="42">
                  <c:v>316.50299999999999</c:v>
                </c:pt>
                <c:pt idx="43">
                  <c:v>316.91000000000003</c:v>
                </c:pt>
                <c:pt idx="44">
                  <c:v>320.97899999999998</c:v>
                </c:pt>
                <c:pt idx="45">
                  <c:v>318.69</c:v>
                </c:pt>
                <c:pt idx="46">
                  <c:v>318.31200000000001</c:v>
                </c:pt>
                <c:pt idx="47">
                  <c:v>317.10599999999999</c:v>
                </c:pt>
                <c:pt idx="48">
                  <c:v>321.779</c:v>
                </c:pt>
                <c:pt idx="49">
                  <c:v>323.21199999999999</c:v>
                </c:pt>
                <c:pt idx="50">
                  <c:v>322.21800000000002</c:v>
                </c:pt>
                <c:pt idx="51">
                  <c:v>322.197</c:v>
                </c:pt>
                <c:pt idx="52">
                  <c:v>321.197</c:v>
                </c:pt>
                <c:pt idx="53">
                  <c:v>321.464</c:v>
                </c:pt>
                <c:pt idx="54">
                  <c:v>317.75400000000002</c:v>
                </c:pt>
                <c:pt idx="55">
                  <c:v>319.04399999999998</c:v>
                </c:pt>
                <c:pt idx="56">
                  <c:v>318.05399999999997</c:v>
                </c:pt>
                <c:pt idx="57">
                  <c:v>319.68299999999999</c:v>
                </c:pt>
                <c:pt idx="58">
                  <c:v>319.608</c:v>
                </c:pt>
                <c:pt idx="59">
                  <c:v>320.20299999999997</c:v>
                </c:pt>
                <c:pt idx="60">
                  <c:v>319.20600000000002</c:v>
                </c:pt>
                <c:pt idx="61">
                  <c:v>321.00099999999998</c:v>
                </c:pt>
                <c:pt idx="62">
                  <c:v>320.62400000000002</c:v>
                </c:pt>
                <c:pt idx="63">
                  <c:v>319.76400000000001</c:v>
                </c:pt>
                <c:pt idx="64">
                  <c:v>318.012</c:v>
                </c:pt>
                <c:pt idx="65">
                  <c:v>314.93</c:v>
                </c:pt>
                <c:pt idx="66">
                  <c:v>314.72800000000001</c:v>
                </c:pt>
                <c:pt idx="67">
                  <c:v>315.62099999999998</c:v>
                </c:pt>
                <c:pt idx="68">
                  <c:v>331.721</c:v>
                </c:pt>
                <c:pt idx="69">
                  <c:v>341.96899999999999</c:v>
                </c:pt>
                <c:pt idx="70">
                  <c:v>344.82100000000003</c:v>
                </c:pt>
                <c:pt idx="71">
                  <c:v>347.923</c:v>
                </c:pt>
                <c:pt idx="72">
                  <c:v>385.03199999999998</c:v>
                </c:pt>
                <c:pt idx="73">
                  <c:v>393.34899999999999</c:v>
                </c:pt>
                <c:pt idx="74">
                  <c:v>399.34399999999999</c:v>
                </c:pt>
                <c:pt idx="75">
                  <c:v>406.40100000000001</c:v>
                </c:pt>
                <c:pt idx="76">
                  <c:v>431.642</c:v>
                </c:pt>
                <c:pt idx="77">
                  <c:v>430.55700000000002</c:v>
                </c:pt>
                <c:pt idx="78">
                  <c:v>426.15499999999997</c:v>
                </c:pt>
                <c:pt idx="79">
                  <c:v>427.15699999999998</c:v>
                </c:pt>
                <c:pt idx="80">
                  <c:v>425.608</c:v>
                </c:pt>
                <c:pt idx="81">
                  <c:v>427.23200000000003</c:v>
                </c:pt>
                <c:pt idx="82">
                  <c:v>427.24099999999999</c:v>
                </c:pt>
                <c:pt idx="83">
                  <c:v>427.68</c:v>
                </c:pt>
                <c:pt idx="84">
                  <c:v>422.11200000000002</c:v>
                </c:pt>
                <c:pt idx="85">
                  <c:v>422.13900000000001</c:v>
                </c:pt>
                <c:pt idx="86">
                  <c:v>422.25</c:v>
                </c:pt>
                <c:pt idx="87">
                  <c:v>410.48899999999998</c:v>
                </c:pt>
                <c:pt idx="88">
                  <c:v>342.512</c:v>
                </c:pt>
                <c:pt idx="89">
                  <c:v>331.10700000000003</c:v>
                </c:pt>
                <c:pt idx="90">
                  <c:v>325.94799999999998</c:v>
                </c:pt>
                <c:pt idx="91">
                  <c:v>324.16000000000003</c:v>
                </c:pt>
                <c:pt idx="92">
                  <c:v>319.625</c:v>
                </c:pt>
                <c:pt idx="93">
                  <c:v>320.005</c:v>
                </c:pt>
                <c:pt idx="94">
                  <c:v>323.19600000000003</c:v>
                </c:pt>
                <c:pt idx="95">
                  <c:v>324.63200000000001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BD-4B3F-BB53-20F0E35DE697}"/>
            </c:ext>
          </c:extLst>
        </c:ser>
        <c:ser>
          <c:idx val="6"/>
          <c:order val="4"/>
          <c:tx>
            <c:strRef>
              <c:f>'9.4'!$AS$52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'9.4'!$AS$54:$AS$149</c:f>
              <c:numCache>
                <c:formatCode>#,##0</c:formatCode>
                <c:ptCount val="96"/>
                <c:pt idx="0">
                  <c:v>47.274999999999999</c:v>
                </c:pt>
                <c:pt idx="1">
                  <c:v>48.643999999999998</c:v>
                </c:pt>
                <c:pt idx="2">
                  <c:v>48.476999999999997</c:v>
                </c:pt>
                <c:pt idx="3">
                  <c:v>48.616</c:v>
                </c:pt>
                <c:pt idx="4">
                  <c:v>45.820999999999998</c:v>
                </c:pt>
                <c:pt idx="5">
                  <c:v>42.268999999999998</c:v>
                </c:pt>
                <c:pt idx="6">
                  <c:v>40.841999999999999</c:v>
                </c:pt>
                <c:pt idx="7">
                  <c:v>40.857999999999997</c:v>
                </c:pt>
                <c:pt idx="8">
                  <c:v>42.682000000000002</c:v>
                </c:pt>
                <c:pt idx="9">
                  <c:v>42.204999999999998</c:v>
                </c:pt>
                <c:pt idx="10">
                  <c:v>43.438000000000002</c:v>
                </c:pt>
                <c:pt idx="11">
                  <c:v>43.331000000000003</c:v>
                </c:pt>
                <c:pt idx="12">
                  <c:v>44.460999999999999</c:v>
                </c:pt>
                <c:pt idx="13">
                  <c:v>44.42</c:v>
                </c:pt>
                <c:pt idx="14">
                  <c:v>46.012999999999998</c:v>
                </c:pt>
                <c:pt idx="15">
                  <c:v>46.665999999999997</c:v>
                </c:pt>
                <c:pt idx="16">
                  <c:v>49.417000000000002</c:v>
                </c:pt>
                <c:pt idx="17">
                  <c:v>48.454000000000001</c:v>
                </c:pt>
                <c:pt idx="18">
                  <c:v>47.180999999999997</c:v>
                </c:pt>
                <c:pt idx="19">
                  <c:v>45.908000000000001</c:v>
                </c:pt>
                <c:pt idx="20">
                  <c:v>47.832000000000001</c:v>
                </c:pt>
                <c:pt idx="21">
                  <c:v>49.927</c:v>
                </c:pt>
                <c:pt idx="22">
                  <c:v>51.774999999999999</c:v>
                </c:pt>
                <c:pt idx="23">
                  <c:v>52.694000000000003</c:v>
                </c:pt>
                <c:pt idx="24">
                  <c:v>51.417000000000002</c:v>
                </c:pt>
                <c:pt idx="25">
                  <c:v>56.677</c:v>
                </c:pt>
                <c:pt idx="26">
                  <c:v>59.506999999999998</c:v>
                </c:pt>
                <c:pt idx="27">
                  <c:v>60.49</c:v>
                </c:pt>
                <c:pt idx="28">
                  <c:v>59.13</c:v>
                </c:pt>
                <c:pt idx="29">
                  <c:v>58.661000000000001</c:v>
                </c:pt>
                <c:pt idx="30">
                  <c:v>55.174999999999997</c:v>
                </c:pt>
                <c:pt idx="31">
                  <c:v>51.707000000000001</c:v>
                </c:pt>
                <c:pt idx="32">
                  <c:v>48.305</c:v>
                </c:pt>
                <c:pt idx="33">
                  <c:v>44.073999999999998</c:v>
                </c:pt>
                <c:pt idx="34">
                  <c:v>40.725000000000001</c:v>
                </c:pt>
                <c:pt idx="35">
                  <c:v>39.572000000000003</c:v>
                </c:pt>
                <c:pt idx="36">
                  <c:v>36.192</c:v>
                </c:pt>
                <c:pt idx="37">
                  <c:v>36.929000000000002</c:v>
                </c:pt>
                <c:pt idx="38">
                  <c:v>35.04</c:v>
                </c:pt>
                <c:pt idx="39">
                  <c:v>37.058999999999997</c:v>
                </c:pt>
                <c:pt idx="40">
                  <c:v>36.668999999999997</c:v>
                </c:pt>
                <c:pt idx="41">
                  <c:v>35.832999999999998</c:v>
                </c:pt>
                <c:pt idx="42">
                  <c:v>34.622999999999998</c:v>
                </c:pt>
                <c:pt idx="43">
                  <c:v>32.646000000000001</c:v>
                </c:pt>
                <c:pt idx="44">
                  <c:v>29.495999999999999</c:v>
                </c:pt>
                <c:pt idx="45">
                  <c:v>32.988999999999997</c:v>
                </c:pt>
                <c:pt idx="46">
                  <c:v>30.896999999999998</c:v>
                </c:pt>
                <c:pt idx="47">
                  <c:v>31.800999999999998</c:v>
                </c:pt>
                <c:pt idx="48">
                  <c:v>31.809000000000001</c:v>
                </c:pt>
                <c:pt idx="49">
                  <c:v>30.507000000000001</c:v>
                </c:pt>
                <c:pt idx="50">
                  <c:v>29.765999999999998</c:v>
                </c:pt>
                <c:pt idx="51">
                  <c:v>28.814</c:v>
                </c:pt>
                <c:pt idx="52">
                  <c:v>27.045000000000002</c:v>
                </c:pt>
                <c:pt idx="53">
                  <c:v>31.344999999999999</c:v>
                </c:pt>
                <c:pt idx="54">
                  <c:v>32.030999999999999</c:v>
                </c:pt>
                <c:pt idx="55">
                  <c:v>28.463000000000001</c:v>
                </c:pt>
                <c:pt idx="56">
                  <c:v>28.803999999999998</c:v>
                </c:pt>
                <c:pt idx="57">
                  <c:v>30.073</c:v>
                </c:pt>
                <c:pt idx="58">
                  <c:v>27.355</c:v>
                </c:pt>
                <c:pt idx="59">
                  <c:v>26.117999999999999</c:v>
                </c:pt>
                <c:pt idx="60">
                  <c:v>28.968</c:v>
                </c:pt>
                <c:pt idx="61">
                  <c:v>28.773</c:v>
                </c:pt>
                <c:pt idx="62">
                  <c:v>30.233000000000001</c:v>
                </c:pt>
                <c:pt idx="63">
                  <c:v>30.283999999999999</c:v>
                </c:pt>
                <c:pt idx="64">
                  <c:v>30.058</c:v>
                </c:pt>
                <c:pt idx="65">
                  <c:v>30.251000000000001</c:v>
                </c:pt>
                <c:pt idx="66">
                  <c:v>31.103999999999999</c:v>
                </c:pt>
                <c:pt idx="67">
                  <c:v>30.393000000000001</c:v>
                </c:pt>
                <c:pt idx="68">
                  <c:v>30.495999999999999</c:v>
                </c:pt>
                <c:pt idx="69">
                  <c:v>31.396999999999998</c:v>
                </c:pt>
                <c:pt idx="70">
                  <c:v>33.174999999999997</c:v>
                </c:pt>
                <c:pt idx="71">
                  <c:v>31.675000000000001</c:v>
                </c:pt>
                <c:pt idx="72">
                  <c:v>31.992000000000001</c:v>
                </c:pt>
                <c:pt idx="73">
                  <c:v>30.698</c:v>
                </c:pt>
                <c:pt idx="74">
                  <c:v>30.917999999999999</c:v>
                </c:pt>
                <c:pt idx="75">
                  <c:v>34.569000000000003</c:v>
                </c:pt>
                <c:pt idx="76">
                  <c:v>35.533999999999999</c:v>
                </c:pt>
                <c:pt idx="77">
                  <c:v>37.792000000000002</c:v>
                </c:pt>
                <c:pt idx="78">
                  <c:v>45.435000000000002</c:v>
                </c:pt>
                <c:pt idx="79">
                  <c:v>50.56</c:v>
                </c:pt>
                <c:pt idx="80">
                  <c:v>47.776000000000003</c:v>
                </c:pt>
                <c:pt idx="81">
                  <c:v>49.003999999999998</c:v>
                </c:pt>
                <c:pt idx="82">
                  <c:v>49.904000000000003</c:v>
                </c:pt>
                <c:pt idx="83">
                  <c:v>49.93</c:v>
                </c:pt>
                <c:pt idx="84">
                  <c:v>51.302999999999997</c:v>
                </c:pt>
                <c:pt idx="85">
                  <c:v>51.460999999999999</c:v>
                </c:pt>
                <c:pt idx="86">
                  <c:v>52.360999999999997</c:v>
                </c:pt>
                <c:pt idx="87">
                  <c:v>52.640999999999998</c:v>
                </c:pt>
                <c:pt idx="88">
                  <c:v>54.091999999999999</c:v>
                </c:pt>
                <c:pt idx="89">
                  <c:v>55.253999999999998</c:v>
                </c:pt>
                <c:pt idx="90">
                  <c:v>54.588999999999999</c:v>
                </c:pt>
                <c:pt idx="91">
                  <c:v>52.215000000000003</c:v>
                </c:pt>
                <c:pt idx="92">
                  <c:v>50.948</c:v>
                </c:pt>
                <c:pt idx="93">
                  <c:v>49.277999999999999</c:v>
                </c:pt>
                <c:pt idx="94">
                  <c:v>48.261000000000003</c:v>
                </c:pt>
                <c:pt idx="95">
                  <c:v>48.232999999999997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BD-4B3F-BB53-20F0E35DE697}"/>
            </c:ext>
          </c:extLst>
        </c:ser>
        <c:ser>
          <c:idx val="7"/>
          <c:order val="5"/>
          <c:tx>
            <c:strRef>
              <c:f>'9.4'!$AR$52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39.975000000000001</c:v>
                </c:pt>
                <c:pt idx="23">
                  <c:v>66.59</c:v>
                </c:pt>
                <c:pt idx="24">
                  <c:v>66.492000000000004</c:v>
                </c:pt>
                <c:pt idx="25">
                  <c:v>67.843999999999994</c:v>
                </c:pt>
                <c:pt idx="26">
                  <c:v>81.069999999999993</c:v>
                </c:pt>
                <c:pt idx="27">
                  <c:v>126.651</c:v>
                </c:pt>
                <c:pt idx="28">
                  <c:v>211.82499999999999</c:v>
                </c:pt>
                <c:pt idx="29">
                  <c:v>329.63799999999998</c:v>
                </c:pt>
                <c:pt idx="30">
                  <c:v>481.065</c:v>
                </c:pt>
                <c:pt idx="31">
                  <c:v>641.93499999999995</c:v>
                </c:pt>
                <c:pt idx="32">
                  <c:v>804.92700000000002</c:v>
                </c:pt>
                <c:pt idx="33">
                  <c:v>996.75599999999997</c:v>
                </c:pt>
                <c:pt idx="34">
                  <c:v>1197.6969999999999</c:v>
                </c:pt>
                <c:pt idx="35">
                  <c:v>1402.6010000000001</c:v>
                </c:pt>
                <c:pt idx="36">
                  <c:v>1600.3030000000001</c:v>
                </c:pt>
                <c:pt idx="37">
                  <c:v>1769.739</c:v>
                </c:pt>
                <c:pt idx="38">
                  <c:v>1905.4090000000001</c:v>
                </c:pt>
                <c:pt idx="39">
                  <c:v>2093.0419999999999</c:v>
                </c:pt>
                <c:pt idx="40">
                  <c:v>2246.6379999999999</c:v>
                </c:pt>
                <c:pt idx="41">
                  <c:v>2420.134</c:v>
                </c:pt>
                <c:pt idx="42">
                  <c:v>2510.752</c:v>
                </c:pt>
                <c:pt idx="43">
                  <c:v>2574.3290000000002</c:v>
                </c:pt>
                <c:pt idx="44">
                  <c:v>2672.143</c:v>
                </c:pt>
                <c:pt idx="45">
                  <c:v>2732.297</c:v>
                </c:pt>
                <c:pt idx="46">
                  <c:v>2768.694</c:v>
                </c:pt>
                <c:pt idx="47">
                  <c:v>2881.0659999999998</c:v>
                </c:pt>
                <c:pt idx="48">
                  <c:v>2908.7860000000001</c:v>
                </c:pt>
                <c:pt idx="49">
                  <c:v>2956.6840000000002</c:v>
                </c:pt>
                <c:pt idx="50">
                  <c:v>2976.386</c:v>
                </c:pt>
                <c:pt idx="51">
                  <c:v>3004.71</c:v>
                </c:pt>
                <c:pt idx="52">
                  <c:v>2983.0479999999998</c:v>
                </c:pt>
                <c:pt idx="53">
                  <c:v>2992.7170000000001</c:v>
                </c:pt>
                <c:pt idx="54">
                  <c:v>2920.5749999999998</c:v>
                </c:pt>
                <c:pt idx="55">
                  <c:v>2865.5259999999998</c:v>
                </c:pt>
                <c:pt idx="56">
                  <c:v>2799.6089999999999</c:v>
                </c:pt>
                <c:pt idx="57">
                  <c:v>2695.5940000000001</c:v>
                </c:pt>
                <c:pt idx="58">
                  <c:v>2645.84</c:v>
                </c:pt>
                <c:pt idx="59">
                  <c:v>2622.0729999999999</c:v>
                </c:pt>
                <c:pt idx="60">
                  <c:v>2594.7429999999999</c:v>
                </c:pt>
                <c:pt idx="61">
                  <c:v>2460.569</c:v>
                </c:pt>
                <c:pt idx="62">
                  <c:v>2302.37</c:v>
                </c:pt>
                <c:pt idx="63">
                  <c:v>2169.241</c:v>
                </c:pt>
                <c:pt idx="64">
                  <c:v>2022.5840000000001</c:v>
                </c:pt>
                <c:pt idx="65">
                  <c:v>1840.049</c:v>
                </c:pt>
                <c:pt idx="66">
                  <c:v>1627.4939999999999</c:v>
                </c:pt>
                <c:pt idx="67">
                  <c:v>1446.9670000000001</c:v>
                </c:pt>
                <c:pt idx="68">
                  <c:v>1245.5440000000001</c:v>
                </c:pt>
                <c:pt idx="69">
                  <c:v>1051.5820000000001</c:v>
                </c:pt>
                <c:pt idx="70">
                  <c:v>865.67399999999998</c:v>
                </c:pt>
                <c:pt idx="71">
                  <c:v>673.92499999999995</c:v>
                </c:pt>
                <c:pt idx="72">
                  <c:v>497.56700000000001</c:v>
                </c:pt>
                <c:pt idx="73">
                  <c:v>347.28500000000003</c:v>
                </c:pt>
                <c:pt idx="74">
                  <c:v>225.16800000000001</c:v>
                </c:pt>
                <c:pt idx="75">
                  <c:v>143.358</c:v>
                </c:pt>
                <c:pt idx="76">
                  <c:v>98.103999999999999</c:v>
                </c:pt>
                <c:pt idx="77">
                  <c:v>74.397999999999996</c:v>
                </c:pt>
                <c:pt idx="78">
                  <c:v>69.326999999999998</c:v>
                </c:pt>
                <c:pt idx="79">
                  <c:v>69.412999999999997</c:v>
                </c:pt>
                <c:pt idx="80">
                  <c:v>69.649000000000001</c:v>
                </c:pt>
                <c:pt idx="81">
                  <c:v>13.912000000000001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BD-4B3F-BB53-20F0E35DE697}"/>
            </c:ext>
          </c:extLst>
        </c:ser>
        <c:ser>
          <c:idx val="4"/>
          <c:order val="6"/>
          <c:tx>
            <c:strRef>
              <c:f>'9.4'!$AP$52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'9.4'!$AP$54:$AP$149</c:f>
              <c:numCache>
                <c:formatCode>#,##0</c:formatCode>
                <c:ptCount val="96"/>
                <c:pt idx="0">
                  <c:v>91.6</c:v>
                </c:pt>
                <c:pt idx="1">
                  <c:v>86.88</c:v>
                </c:pt>
                <c:pt idx="2">
                  <c:v>86.475999999999999</c:v>
                </c:pt>
                <c:pt idx="3">
                  <c:v>84.781000000000006</c:v>
                </c:pt>
                <c:pt idx="4">
                  <c:v>86.17</c:v>
                </c:pt>
                <c:pt idx="5">
                  <c:v>86.495999999999995</c:v>
                </c:pt>
                <c:pt idx="6">
                  <c:v>86.503</c:v>
                </c:pt>
                <c:pt idx="7">
                  <c:v>86.478999999999999</c:v>
                </c:pt>
                <c:pt idx="8">
                  <c:v>80.308000000000007</c:v>
                </c:pt>
                <c:pt idx="9">
                  <c:v>79.927999999999997</c:v>
                </c:pt>
                <c:pt idx="10">
                  <c:v>79.924999999999997</c:v>
                </c:pt>
                <c:pt idx="11">
                  <c:v>79.914000000000001</c:v>
                </c:pt>
                <c:pt idx="12">
                  <c:v>78.799000000000007</c:v>
                </c:pt>
                <c:pt idx="13">
                  <c:v>78.802000000000007</c:v>
                </c:pt>
                <c:pt idx="14">
                  <c:v>78.789000000000001</c:v>
                </c:pt>
                <c:pt idx="15">
                  <c:v>78.777000000000001</c:v>
                </c:pt>
                <c:pt idx="16">
                  <c:v>78.492000000000004</c:v>
                </c:pt>
                <c:pt idx="17">
                  <c:v>78.471999999999994</c:v>
                </c:pt>
                <c:pt idx="18">
                  <c:v>78.466999999999999</c:v>
                </c:pt>
                <c:pt idx="19">
                  <c:v>78.460999999999999</c:v>
                </c:pt>
                <c:pt idx="20">
                  <c:v>79.292000000000002</c:v>
                </c:pt>
                <c:pt idx="21">
                  <c:v>79.272999999999996</c:v>
                </c:pt>
                <c:pt idx="22">
                  <c:v>79.268000000000001</c:v>
                </c:pt>
                <c:pt idx="23">
                  <c:v>79.269000000000005</c:v>
                </c:pt>
                <c:pt idx="24">
                  <c:v>77.715000000000003</c:v>
                </c:pt>
                <c:pt idx="25">
                  <c:v>78.009</c:v>
                </c:pt>
                <c:pt idx="26">
                  <c:v>77.995000000000005</c:v>
                </c:pt>
                <c:pt idx="27">
                  <c:v>77.953000000000003</c:v>
                </c:pt>
                <c:pt idx="28">
                  <c:v>92.081999999999994</c:v>
                </c:pt>
                <c:pt idx="29">
                  <c:v>92.016000000000005</c:v>
                </c:pt>
                <c:pt idx="30">
                  <c:v>91.992000000000004</c:v>
                </c:pt>
                <c:pt idx="31">
                  <c:v>91.963999999999999</c:v>
                </c:pt>
                <c:pt idx="32">
                  <c:v>90.066999999999993</c:v>
                </c:pt>
                <c:pt idx="33">
                  <c:v>89.721999999999994</c:v>
                </c:pt>
                <c:pt idx="34">
                  <c:v>89.709000000000003</c:v>
                </c:pt>
                <c:pt idx="35">
                  <c:v>89.674999999999997</c:v>
                </c:pt>
                <c:pt idx="36">
                  <c:v>79.656000000000006</c:v>
                </c:pt>
                <c:pt idx="37">
                  <c:v>79.738</c:v>
                </c:pt>
                <c:pt idx="38">
                  <c:v>79.75</c:v>
                </c:pt>
                <c:pt idx="39">
                  <c:v>79.703999999999994</c:v>
                </c:pt>
                <c:pt idx="40">
                  <c:v>73.308999999999997</c:v>
                </c:pt>
                <c:pt idx="41">
                  <c:v>73.305999999999997</c:v>
                </c:pt>
                <c:pt idx="42">
                  <c:v>73.284000000000006</c:v>
                </c:pt>
                <c:pt idx="43">
                  <c:v>73.287999999999997</c:v>
                </c:pt>
                <c:pt idx="44">
                  <c:v>78.462000000000003</c:v>
                </c:pt>
                <c:pt idx="45">
                  <c:v>78.876999999999995</c:v>
                </c:pt>
                <c:pt idx="46">
                  <c:v>78.811000000000007</c:v>
                </c:pt>
                <c:pt idx="47">
                  <c:v>78.78</c:v>
                </c:pt>
                <c:pt idx="48">
                  <c:v>67.257999999999996</c:v>
                </c:pt>
                <c:pt idx="49">
                  <c:v>66.516000000000005</c:v>
                </c:pt>
                <c:pt idx="50">
                  <c:v>66.507000000000005</c:v>
                </c:pt>
                <c:pt idx="51">
                  <c:v>66.498000000000005</c:v>
                </c:pt>
                <c:pt idx="52">
                  <c:v>66.194999999999993</c:v>
                </c:pt>
                <c:pt idx="53">
                  <c:v>66.201999999999998</c:v>
                </c:pt>
                <c:pt idx="54">
                  <c:v>66.192999999999998</c:v>
                </c:pt>
                <c:pt idx="55">
                  <c:v>66.180999999999997</c:v>
                </c:pt>
                <c:pt idx="56">
                  <c:v>67.816999999999993</c:v>
                </c:pt>
                <c:pt idx="57">
                  <c:v>67.814999999999998</c:v>
                </c:pt>
                <c:pt idx="58">
                  <c:v>67.822999999999993</c:v>
                </c:pt>
                <c:pt idx="59">
                  <c:v>67.814999999999998</c:v>
                </c:pt>
                <c:pt idx="60">
                  <c:v>67.25</c:v>
                </c:pt>
                <c:pt idx="61">
                  <c:v>66.120999999999995</c:v>
                </c:pt>
                <c:pt idx="62">
                  <c:v>66.105000000000004</c:v>
                </c:pt>
                <c:pt idx="63">
                  <c:v>67.376999999999995</c:v>
                </c:pt>
                <c:pt idx="64">
                  <c:v>66.433999999999997</c:v>
                </c:pt>
                <c:pt idx="65">
                  <c:v>66.418999999999997</c:v>
                </c:pt>
                <c:pt idx="66">
                  <c:v>66.391000000000005</c:v>
                </c:pt>
                <c:pt idx="67">
                  <c:v>66.414000000000001</c:v>
                </c:pt>
                <c:pt idx="68">
                  <c:v>66.972999999999999</c:v>
                </c:pt>
                <c:pt idx="69">
                  <c:v>66.947000000000003</c:v>
                </c:pt>
                <c:pt idx="70">
                  <c:v>66.942999999999998</c:v>
                </c:pt>
                <c:pt idx="71">
                  <c:v>66.929000000000002</c:v>
                </c:pt>
                <c:pt idx="72">
                  <c:v>68.043999999999997</c:v>
                </c:pt>
                <c:pt idx="73">
                  <c:v>68.033000000000001</c:v>
                </c:pt>
                <c:pt idx="74">
                  <c:v>68.028999999999996</c:v>
                </c:pt>
                <c:pt idx="75">
                  <c:v>67.3</c:v>
                </c:pt>
                <c:pt idx="76">
                  <c:v>71.462000000000003</c:v>
                </c:pt>
                <c:pt idx="77">
                  <c:v>71.462000000000003</c:v>
                </c:pt>
                <c:pt idx="78">
                  <c:v>71.454999999999998</c:v>
                </c:pt>
                <c:pt idx="79">
                  <c:v>71.442999999999998</c:v>
                </c:pt>
                <c:pt idx="80">
                  <c:v>75.504000000000005</c:v>
                </c:pt>
                <c:pt idx="81">
                  <c:v>75.918999999999997</c:v>
                </c:pt>
                <c:pt idx="82">
                  <c:v>75.921999999999997</c:v>
                </c:pt>
                <c:pt idx="83">
                  <c:v>75.927000000000007</c:v>
                </c:pt>
                <c:pt idx="84">
                  <c:v>70.933999999999997</c:v>
                </c:pt>
                <c:pt idx="85">
                  <c:v>70.921999999999997</c:v>
                </c:pt>
                <c:pt idx="86">
                  <c:v>70.915999999999997</c:v>
                </c:pt>
                <c:pt idx="87">
                  <c:v>70.915999999999997</c:v>
                </c:pt>
                <c:pt idx="88">
                  <c:v>69.781000000000006</c:v>
                </c:pt>
                <c:pt idx="89">
                  <c:v>69.808000000000007</c:v>
                </c:pt>
                <c:pt idx="90">
                  <c:v>70.366</c:v>
                </c:pt>
                <c:pt idx="91">
                  <c:v>70.328999999999994</c:v>
                </c:pt>
                <c:pt idx="92">
                  <c:v>71.956999999999994</c:v>
                </c:pt>
                <c:pt idx="93">
                  <c:v>71.936999999999998</c:v>
                </c:pt>
                <c:pt idx="94">
                  <c:v>71.945999999999998</c:v>
                </c:pt>
                <c:pt idx="95">
                  <c:v>71.912999999999997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BD-4B3F-BB53-20F0E35DE697}"/>
            </c:ext>
          </c:extLst>
        </c:ser>
        <c:ser>
          <c:idx val="5"/>
          <c:order val="7"/>
          <c:tx>
            <c:strRef>
              <c:f>'9.4'!$AQ$52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'9.4'!$AQ$54:$AQ$149</c:f>
              <c:numCache>
                <c:formatCode>#,##0</c:formatCode>
                <c:ptCount val="96"/>
                <c:pt idx="0">
                  <c:v>178.41800000000001</c:v>
                </c:pt>
                <c:pt idx="1">
                  <c:v>187.798</c:v>
                </c:pt>
                <c:pt idx="2">
                  <c:v>190.04300000000001</c:v>
                </c:pt>
                <c:pt idx="3">
                  <c:v>196.33799999999999</c:v>
                </c:pt>
                <c:pt idx="4">
                  <c:v>56.566000000000003</c:v>
                </c:pt>
                <c:pt idx="5">
                  <c:v>73.676000000000002</c:v>
                </c:pt>
                <c:pt idx="6">
                  <c:v>73.834000000000003</c:v>
                </c:pt>
                <c:pt idx="7">
                  <c:v>152.84200000000001</c:v>
                </c:pt>
                <c:pt idx="8">
                  <c:v>147.333</c:v>
                </c:pt>
                <c:pt idx="9">
                  <c:v>147.327</c:v>
                </c:pt>
                <c:pt idx="10">
                  <c:v>146.953</c:v>
                </c:pt>
                <c:pt idx="11">
                  <c:v>155.511</c:v>
                </c:pt>
                <c:pt idx="12">
                  <c:v>238.357</c:v>
                </c:pt>
                <c:pt idx="13">
                  <c:v>244.17099999999999</c:v>
                </c:pt>
                <c:pt idx="14">
                  <c:v>249.67400000000001</c:v>
                </c:pt>
                <c:pt idx="15">
                  <c:v>252.57900000000001</c:v>
                </c:pt>
                <c:pt idx="16">
                  <c:v>284.28800000000001</c:v>
                </c:pt>
                <c:pt idx="17">
                  <c:v>288.154</c:v>
                </c:pt>
                <c:pt idx="18">
                  <c:v>290.29399999999998</c:v>
                </c:pt>
                <c:pt idx="19">
                  <c:v>295.50099999999998</c:v>
                </c:pt>
                <c:pt idx="20">
                  <c:v>82.948999999999998</c:v>
                </c:pt>
                <c:pt idx="21">
                  <c:v>73.906000000000006</c:v>
                </c:pt>
                <c:pt idx="22">
                  <c:v>73.906000000000006</c:v>
                </c:pt>
                <c:pt idx="23">
                  <c:v>75.873999999999995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344.45</c:v>
                </c:pt>
                <c:pt idx="76">
                  <c:v>338.24400000000003</c:v>
                </c:pt>
                <c:pt idx="77">
                  <c:v>310.62200000000001</c:v>
                </c:pt>
                <c:pt idx="78">
                  <c:v>300.452</c:v>
                </c:pt>
                <c:pt idx="79">
                  <c:v>256.39600000000002</c:v>
                </c:pt>
                <c:pt idx="80">
                  <c:v>325.25799999999998</c:v>
                </c:pt>
                <c:pt idx="81">
                  <c:v>310.50099999999998</c:v>
                </c:pt>
                <c:pt idx="82">
                  <c:v>267.279</c:v>
                </c:pt>
                <c:pt idx="83">
                  <c:v>228.36600000000001</c:v>
                </c:pt>
                <c:pt idx="84">
                  <c:v>50.008000000000003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BD-4B3F-BB53-20F0E35DE697}"/>
            </c:ext>
          </c:extLst>
        </c:ser>
        <c:ser>
          <c:idx val="10"/>
          <c:order val="10"/>
          <c:tx>
            <c:strRef>
              <c:f>'9.4'!$AZ$53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65.024000000000001</c:v>
                </c:pt>
                <c:pt idx="37">
                  <c:v>58.085000000000001</c:v>
                </c:pt>
                <c:pt idx="38">
                  <c:v>51.912999999999997</c:v>
                </c:pt>
                <c:pt idx="39">
                  <c:v>32.966000000000001</c:v>
                </c:pt>
                <c:pt idx="40">
                  <c:v>209.953</c:v>
                </c:pt>
                <c:pt idx="41">
                  <c:v>181.298</c:v>
                </c:pt>
                <c:pt idx="42">
                  <c:v>224.13300000000001</c:v>
                </c:pt>
                <c:pt idx="43">
                  <c:v>318.16300000000001</c:v>
                </c:pt>
                <c:pt idx="44">
                  <c:v>582.702</c:v>
                </c:pt>
                <c:pt idx="45">
                  <c:v>645.70399999999995</c:v>
                </c:pt>
                <c:pt idx="46">
                  <c:v>668.97199999999998</c:v>
                </c:pt>
                <c:pt idx="47">
                  <c:v>628.85</c:v>
                </c:pt>
                <c:pt idx="48">
                  <c:v>586.33699999999999</c:v>
                </c:pt>
                <c:pt idx="49">
                  <c:v>444.19499999999999</c:v>
                </c:pt>
                <c:pt idx="50">
                  <c:v>339.81700000000001</c:v>
                </c:pt>
                <c:pt idx="51">
                  <c:v>294.09899999999999</c:v>
                </c:pt>
                <c:pt idx="52">
                  <c:v>286.27999999999997</c:v>
                </c:pt>
                <c:pt idx="53">
                  <c:v>273.57600000000002</c:v>
                </c:pt>
                <c:pt idx="54">
                  <c:v>227.78200000000001</c:v>
                </c:pt>
                <c:pt idx="55">
                  <c:v>234.35400000000001</c:v>
                </c:pt>
                <c:pt idx="56">
                  <c:v>234.20699999999999</c:v>
                </c:pt>
                <c:pt idx="57">
                  <c:v>219.745</c:v>
                </c:pt>
                <c:pt idx="58">
                  <c:v>228.92400000000001</c:v>
                </c:pt>
                <c:pt idx="59">
                  <c:v>188.596</c:v>
                </c:pt>
                <c:pt idx="60">
                  <c:v>176.316</c:v>
                </c:pt>
                <c:pt idx="61">
                  <c:v>218.21199999999999</c:v>
                </c:pt>
                <c:pt idx="62">
                  <c:v>269.40699999999998</c:v>
                </c:pt>
                <c:pt idx="63">
                  <c:v>172.363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88.569000000000003</c:v>
                </c:pt>
                <c:pt idx="68">
                  <c:v>263.45699999999999</c:v>
                </c:pt>
                <c:pt idx="69">
                  <c:v>327.18799999999999</c:v>
                </c:pt>
                <c:pt idx="70">
                  <c:v>331.11799999999999</c:v>
                </c:pt>
                <c:pt idx="71">
                  <c:v>361.51299999999998</c:v>
                </c:pt>
                <c:pt idx="72">
                  <c:v>229.70400000000001</c:v>
                </c:pt>
                <c:pt idx="73">
                  <c:v>218.655</c:v>
                </c:pt>
                <c:pt idx="74">
                  <c:v>211.98500000000001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36.033999999999999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'9.4'!$BA$54:$BA$149</c:f>
              <c:numCache>
                <c:formatCode>#,##0</c:formatCode>
                <c:ptCount val="96"/>
                <c:pt idx="0">
                  <c:v>-573.09</c:v>
                </c:pt>
                <c:pt idx="1">
                  <c:v>-710.74300000000005</c:v>
                </c:pt>
                <c:pt idx="2">
                  <c:v>-777.38199999999995</c:v>
                </c:pt>
                <c:pt idx="3">
                  <c:v>-829.47699999999998</c:v>
                </c:pt>
                <c:pt idx="4">
                  <c:v>-635.952</c:v>
                </c:pt>
                <c:pt idx="5">
                  <c:v>-651.85599999999999</c:v>
                </c:pt>
                <c:pt idx="6">
                  <c:v>-701.37699999999995</c:v>
                </c:pt>
                <c:pt idx="7">
                  <c:v>-800.14800000000002</c:v>
                </c:pt>
                <c:pt idx="8">
                  <c:v>-805.87099999999998</c:v>
                </c:pt>
                <c:pt idx="9">
                  <c:v>-816.73199999999997</c:v>
                </c:pt>
                <c:pt idx="10">
                  <c:v>-791.95500000000004</c:v>
                </c:pt>
                <c:pt idx="11">
                  <c:v>-824.79100000000005</c:v>
                </c:pt>
                <c:pt idx="12">
                  <c:v>-919.78599999999994</c:v>
                </c:pt>
                <c:pt idx="13">
                  <c:v>-961.82500000000005</c:v>
                </c:pt>
                <c:pt idx="14">
                  <c:v>-968.33500000000004</c:v>
                </c:pt>
                <c:pt idx="15">
                  <c:v>-933.02800000000002</c:v>
                </c:pt>
                <c:pt idx="16">
                  <c:v>-917.78899999999999</c:v>
                </c:pt>
                <c:pt idx="17">
                  <c:v>-929.577</c:v>
                </c:pt>
                <c:pt idx="18">
                  <c:v>-973.11400000000003</c:v>
                </c:pt>
                <c:pt idx="19">
                  <c:v>-990.89499999999998</c:v>
                </c:pt>
                <c:pt idx="20">
                  <c:v>-755.40599999999995</c:v>
                </c:pt>
                <c:pt idx="21">
                  <c:v>-785.51099999999997</c:v>
                </c:pt>
                <c:pt idx="22">
                  <c:v>-778.49900000000002</c:v>
                </c:pt>
                <c:pt idx="23">
                  <c:v>-778.68600000000004</c:v>
                </c:pt>
                <c:pt idx="24">
                  <c:v>-678.74900000000002</c:v>
                </c:pt>
                <c:pt idx="25">
                  <c:v>-665.83500000000004</c:v>
                </c:pt>
                <c:pt idx="26">
                  <c:v>-635.029</c:v>
                </c:pt>
                <c:pt idx="27">
                  <c:v>-566.04399999999998</c:v>
                </c:pt>
                <c:pt idx="28">
                  <c:v>-388.78</c:v>
                </c:pt>
                <c:pt idx="29">
                  <c:v>-235.209</c:v>
                </c:pt>
                <c:pt idx="30">
                  <c:v>-173.29300000000001</c:v>
                </c:pt>
                <c:pt idx="31">
                  <c:v>-147.35300000000001</c:v>
                </c:pt>
                <c:pt idx="32">
                  <c:v>-67.084999999999994</c:v>
                </c:pt>
                <c:pt idx="33">
                  <c:v>-54.753</c:v>
                </c:pt>
                <c:pt idx="34">
                  <c:v>-51.912999999999997</c:v>
                </c:pt>
                <c:pt idx="35">
                  <c:v>-104.07899999999999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-93.173000000000002</c:v>
                </c:pt>
                <c:pt idx="65">
                  <c:v>-137.72999999999999</c:v>
                </c:pt>
                <c:pt idx="66">
                  <c:v>-37.338999999999999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-126.779</c:v>
                </c:pt>
                <c:pt idx="76">
                  <c:v>-100.145</c:v>
                </c:pt>
                <c:pt idx="77">
                  <c:v>-60.878</c:v>
                </c:pt>
                <c:pt idx="78">
                  <c:v>-10.429</c:v>
                </c:pt>
                <c:pt idx="79">
                  <c:v>0</c:v>
                </c:pt>
                <c:pt idx="80">
                  <c:v>-75.231999999999999</c:v>
                </c:pt>
                <c:pt idx="81">
                  <c:v>-124.43300000000001</c:v>
                </c:pt>
                <c:pt idx="82">
                  <c:v>-170.702</c:v>
                </c:pt>
                <c:pt idx="83">
                  <c:v>-308.53899999999999</c:v>
                </c:pt>
                <c:pt idx="84">
                  <c:v>-251.696</c:v>
                </c:pt>
                <c:pt idx="85">
                  <c:v>-196.40700000000001</c:v>
                </c:pt>
                <c:pt idx="86">
                  <c:v>-268.238</c:v>
                </c:pt>
                <c:pt idx="87">
                  <c:v>-261.19799999999998</c:v>
                </c:pt>
                <c:pt idx="88">
                  <c:v>-321.19400000000002</c:v>
                </c:pt>
                <c:pt idx="89">
                  <c:v>-354.38</c:v>
                </c:pt>
                <c:pt idx="90">
                  <c:v>-414.226</c:v>
                </c:pt>
                <c:pt idx="91">
                  <c:v>-461.59300000000002</c:v>
                </c:pt>
                <c:pt idx="92">
                  <c:v>-577.28200000000004</c:v>
                </c:pt>
                <c:pt idx="93">
                  <c:v>-715.38400000000001</c:v>
                </c:pt>
                <c:pt idx="94">
                  <c:v>-800.24400000000003</c:v>
                </c:pt>
                <c:pt idx="95">
                  <c:v>-904.41300000000001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BD-4B3F-BB53-20F0E35DE697}"/>
            </c:ext>
          </c:extLst>
        </c:ser>
        <c:ser>
          <c:idx val="9"/>
          <c:order val="9"/>
          <c:tx>
            <c:strRef>
              <c:f>'9.4'!$AU$52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'9.4'!$AU$54:$AU$149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-149.101</c:v>
                </c:pt>
                <c:pt idx="29">
                  <c:v>-313.70299999999997</c:v>
                </c:pt>
                <c:pt idx="30">
                  <c:v>-313.67599999999999</c:v>
                </c:pt>
                <c:pt idx="31">
                  <c:v>-313.69499999999999</c:v>
                </c:pt>
                <c:pt idx="32">
                  <c:v>-312.822</c:v>
                </c:pt>
                <c:pt idx="33">
                  <c:v>-312.55099999999999</c:v>
                </c:pt>
                <c:pt idx="34">
                  <c:v>-312.54000000000002</c:v>
                </c:pt>
                <c:pt idx="35">
                  <c:v>-311.20499999999998</c:v>
                </c:pt>
                <c:pt idx="36">
                  <c:v>-310.94799999999998</c:v>
                </c:pt>
                <c:pt idx="37">
                  <c:v>-311.77699999999999</c:v>
                </c:pt>
                <c:pt idx="38">
                  <c:v>-311.077</c:v>
                </c:pt>
                <c:pt idx="39">
                  <c:v>-310.63200000000001</c:v>
                </c:pt>
                <c:pt idx="40">
                  <c:v>-491.09699999999998</c:v>
                </c:pt>
                <c:pt idx="41">
                  <c:v>-528.90700000000004</c:v>
                </c:pt>
                <c:pt idx="42">
                  <c:v>-528.21500000000003</c:v>
                </c:pt>
                <c:pt idx="43">
                  <c:v>-527.74900000000002</c:v>
                </c:pt>
                <c:pt idx="44">
                  <c:v>-749.25599999999997</c:v>
                </c:pt>
                <c:pt idx="45">
                  <c:v>-799.4</c:v>
                </c:pt>
                <c:pt idx="46">
                  <c:v>-799.60500000000002</c:v>
                </c:pt>
                <c:pt idx="47">
                  <c:v>-798.37400000000002</c:v>
                </c:pt>
                <c:pt idx="48">
                  <c:v>-797.94600000000003</c:v>
                </c:pt>
                <c:pt idx="49">
                  <c:v>-797.32100000000003</c:v>
                </c:pt>
                <c:pt idx="50">
                  <c:v>-795.947</c:v>
                </c:pt>
                <c:pt idx="51">
                  <c:v>-796.03499999999997</c:v>
                </c:pt>
                <c:pt idx="52">
                  <c:v>-794.45</c:v>
                </c:pt>
                <c:pt idx="53">
                  <c:v>-794.25</c:v>
                </c:pt>
                <c:pt idx="54">
                  <c:v>-793.1</c:v>
                </c:pt>
                <c:pt idx="55">
                  <c:v>-791.73199999999997</c:v>
                </c:pt>
                <c:pt idx="56">
                  <c:v>-790.06600000000003</c:v>
                </c:pt>
                <c:pt idx="57">
                  <c:v>-789.428</c:v>
                </c:pt>
                <c:pt idx="58">
                  <c:v>-788.03599999999994</c:v>
                </c:pt>
                <c:pt idx="59">
                  <c:v>-786.678</c:v>
                </c:pt>
                <c:pt idx="60">
                  <c:v>-784.995</c:v>
                </c:pt>
                <c:pt idx="61">
                  <c:v>-783.98</c:v>
                </c:pt>
                <c:pt idx="62">
                  <c:v>-782.11500000000001</c:v>
                </c:pt>
                <c:pt idx="63">
                  <c:v>-740.04300000000001</c:v>
                </c:pt>
                <c:pt idx="64">
                  <c:v>-415.61200000000002</c:v>
                </c:pt>
                <c:pt idx="65">
                  <c:v>-299.65100000000001</c:v>
                </c:pt>
                <c:pt idx="66">
                  <c:v>-299.58999999999997</c:v>
                </c:pt>
                <c:pt idx="67">
                  <c:v>-298.69200000000001</c:v>
                </c:pt>
                <c:pt idx="68">
                  <c:v>-300.339</c:v>
                </c:pt>
                <c:pt idx="69">
                  <c:v>-298.01499999999999</c:v>
                </c:pt>
                <c:pt idx="70">
                  <c:v>-296.887</c:v>
                </c:pt>
                <c:pt idx="71">
                  <c:v>-216.74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-14.010999999999999</c:v>
                </c:pt>
                <c:pt idx="85">
                  <c:v>-105.054</c:v>
                </c:pt>
                <c:pt idx="86">
                  <c:v>-105.00700000000001</c:v>
                </c:pt>
                <c:pt idx="87">
                  <c:v>-104.93300000000001</c:v>
                </c:pt>
                <c:pt idx="88">
                  <c:v>-104.66500000000001</c:v>
                </c:pt>
                <c:pt idx="89">
                  <c:v>-104.907</c:v>
                </c:pt>
                <c:pt idx="90">
                  <c:v>-104.605</c:v>
                </c:pt>
                <c:pt idx="91">
                  <c:v>-104.578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304059792763716"/>
          <c:w val="0.19715466398440673"/>
          <c:h val="0.7277612819206160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Struktura</a:t>
            </a:r>
            <a:r>
              <a:rPr lang="en-US" sz="1000">
                <a:solidFill>
                  <a:srgbClr val="233060"/>
                </a:solidFill>
              </a:rPr>
              <a:t> paliv na výrobě elektřiny brutto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(GWh)</a:t>
            </a:r>
          </a:p>
        </c:rich>
      </c:tx>
      <c:layout>
        <c:manualLayout>
          <c:xMode val="edge"/>
          <c:yMode val="edge"/>
          <c:x val="2.1559829059829063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9.3515009921593006E-2"/>
          <c:w val="0.9188354838709677"/>
          <c:h val="0.633702768286039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#\ ##0.0</c:formatCode>
                <c:ptCount val="4"/>
                <c:pt idx="1">
                  <c:v>706.45304399999998</c:v>
                </c:pt>
                <c:pt idx="2">
                  <c:v>0</c:v>
                </c:pt>
                <c:pt idx="3">
                  <c:v>0.32128300000000004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#\ ##0.0</c:formatCode>
                <c:ptCount val="4"/>
                <c:pt idx="1">
                  <c:v>2.8488479999999998</c:v>
                </c:pt>
                <c:pt idx="2">
                  <c:v>0</c:v>
                </c:pt>
                <c:pt idx="3">
                  <c:v>633.65368900000033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#\ ##0.0</c:formatCode>
                <c:ptCount val="4"/>
                <c:pt idx="1">
                  <c:v>120.26902700000001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#\ ##0.0</c:formatCode>
                <c:ptCount val="4"/>
                <c:pt idx="1">
                  <c:v>4702.1516360000005</c:v>
                </c:pt>
                <c:pt idx="2">
                  <c:v>0.23237999999999998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#\ ##0.0</c:formatCode>
                <c:ptCount val="4"/>
                <c:pt idx="1">
                  <c:v>11.622109999999999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#\ ##0.0</c:formatCode>
                <c:ptCount val="4"/>
                <c:pt idx="1">
                  <c:v>0.72207599999999994</c:v>
                </c:pt>
                <c:pt idx="2">
                  <c:v>0</c:v>
                </c:pt>
                <c:pt idx="3">
                  <c:v>0.412744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#\ ##0.0</c:formatCode>
                <c:ptCount val="4"/>
                <c:pt idx="1">
                  <c:v>84.158193999999995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#\ ##0.0</c:formatCode>
                <c:ptCount val="4"/>
                <c:pt idx="1">
                  <c:v>80.452433999999997</c:v>
                </c:pt>
                <c:pt idx="2">
                  <c:v>0</c:v>
                </c:pt>
                <c:pt idx="3">
                  <c:v>61.463312999999999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#\ ##0.0</c:formatCode>
                <c:ptCount val="4"/>
                <c:pt idx="1">
                  <c:v>3.3865390000000009</c:v>
                </c:pt>
                <c:pt idx="2">
                  <c:v>0</c:v>
                </c:pt>
                <c:pt idx="3">
                  <c:v>1.7107459999999994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#\ ##0.0</c:formatCode>
                <c:ptCount val="4"/>
                <c:pt idx="1">
                  <c:v>66.120220000000018</c:v>
                </c:pt>
                <c:pt idx="2">
                  <c:v>286.22845000000001</c:v>
                </c:pt>
                <c:pt idx="3">
                  <c:v>151.04593499999999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#\ ##0.0</c:formatCode>
                <c:ptCount val="4"/>
                <c:pt idx="0">
                  <c:v>7959.3844399999998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803584"/>
        <c:axId val="170805120"/>
      </c:barChart>
      <c:catAx>
        <c:axId val="1708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05120"/>
        <c:crosses val="autoZero"/>
        <c:auto val="1"/>
        <c:lblAlgn val="ctr"/>
        <c:lblOffset val="100"/>
        <c:noMultiLvlLbl val="0"/>
      </c:catAx>
      <c:valAx>
        <c:axId val="1708051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0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79946907615954099"/>
          <c:w val="0.81626837606837599"/>
          <c:h val="0.2005309238404590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Čára</a:t>
            </a:r>
            <a:r>
              <a:rPr lang="cs-CZ" sz="1000" baseline="0">
                <a:solidFill>
                  <a:srgbClr val="233060"/>
                </a:solidFill>
              </a:rPr>
              <a:t> trvání zatížení brutto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6.9038461538463436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0.10073660147320294"/>
          <c:w val="0.83217266773692111"/>
          <c:h val="0.63961290322580644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175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66</c:v>
              </c:pt>
              <c:pt idx="2">
                <c:v>131</c:v>
              </c:pt>
              <c:pt idx="3">
                <c:v>197</c:v>
              </c:pt>
              <c:pt idx="4">
                <c:v>262</c:v>
              </c:pt>
              <c:pt idx="5">
                <c:v>328</c:v>
              </c:pt>
              <c:pt idx="6">
                <c:v>393</c:v>
              </c:pt>
              <c:pt idx="7">
                <c:v>459</c:v>
              </c:pt>
              <c:pt idx="8">
                <c:v>524</c:v>
              </c:pt>
              <c:pt idx="9">
                <c:v>590</c:v>
              </c:pt>
              <c:pt idx="10">
                <c:v>655</c:v>
              </c:pt>
              <c:pt idx="11">
                <c:v>721</c:v>
              </c:pt>
              <c:pt idx="12">
                <c:v>786</c:v>
              </c:pt>
              <c:pt idx="13">
                <c:v>852</c:v>
              </c:pt>
              <c:pt idx="14">
                <c:v>917</c:v>
              </c:pt>
              <c:pt idx="15">
                <c:v>983</c:v>
              </c:pt>
              <c:pt idx="16">
                <c:v>1048</c:v>
              </c:pt>
              <c:pt idx="17">
                <c:v>1114</c:v>
              </c:pt>
              <c:pt idx="18">
                <c:v>1179</c:v>
              </c:pt>
              <c:pt idx="19">
                <c:v>1245</c:v>
              </c:pt>
              <c:pt idx="20">
                <c:v>1310</c:v>
              </c:pt>
              <c:pt idx="21">
                <c:v>1376</c:v>
              </c:pt>
              <c:pt idx="22">
                <c:v>1441</c:v>
              </c:pt>
              <c:pt idx="23">
                <c:v>1507</c:v>
              </c:pt>
              <c:pt idx="24">
                <c:v>1572</c:v>
              </c:pt>
              <c:pt idx="25">
                <c:v>1638</c:v>
              </c:pt>
              <c:pt idx="26">
                <c:v>1703</c:v>
              </c:pt>
              <c:pt idx="27">
                <c:v>1769</c:v>
              </c:pt>
              <c:pt idx="28">
                <c:v>1834</c:v>
              </c:pt>
              <c:pt idx="29">
                <c:v>1900</c:v>
              </c:pt>
              <c:pt idx="30">
                <c:v>1965</c:v>
              </c:pt>
              <c:pt idx="31">
                <c:v>2031</c:v>
              </c:pt>
              <c:pt idx="32">
                <c:v>2096</c:v>
              </c:pt>
              <c:pt idx="33">
                <c:v>2162</c:v>
              </c:pt>
              <c:pt idx="34">
                <c:v>2227</c:v>
              </c:pt>
              <c:pt idx="35">
                <c:v>2293</c:v>
              </c:pt>
              <c:pt idx="36">
                <c:v>2358</c:v>
              </c:pt>
              <c:pt idx="37">
                <c:v>2424</c:v>
              </c:pt>
              <c:pt idx="38">
                <c:v>2489</c:v>
              </c:pt>
              <c:pt idx="39">
                <c:v>2555</c:v>
              </c:pt>
              <c:pt idx="40">
                <c:v>2620</c:v>
              </c:pt>
              <c:pt idx="41">
                <c:v>2686</c:v>
              </c:pt>
              <c:pt idx="42">
                <c:v>2751</c:v>
              </c:pt>
              <c:pt idx="43">
                <c:v>2817</c:v>
              </c:pt>
              <c:pt idx="44">
                <c:v>2882</c:v>
              </c:pt>
              <c:pt idx="45">
                <c:v>2948</c:v>
              </c:pt>
              <c:pt idx="46">
                <c:v>3013</c:v>
              </c:pt>
              <c:pt idx="47">
                <c:v>3079</c:v>
              </c:pt>
              <c:pt idx="48">
                <c:v>3144</c:v>
              </c:pt>
              <c:pt idx="49">
                <c:v>3210</c:v>
              </c:pt>
              <c:pt idx="50">
                <c:v>3275</c:v>
              </c:pt>
              <c:pt idx="51">
                <c:v>3341</c:v>
              </c:pt>
              <c:pt idx="52">
                <c:v>3406</c:v>
              </c:pt>
              <c:pt idx="53">
                <c:v>3472</c:v>
              </c:pt>
              <c:pt idx="54">
                <c:v>3537</c:v>
              </c:pt>
              <c:pt idx="55">
                <c:v>3603</c:v>
              </c:pt>
              <c:pt idx="56">
                <c:v>3668</c:v>
              </c:pt>
              <c:pt idx="57">
                <c:v>3734</c:v>
              </c:pt>
              <c:pt idx="58">
                <c:v>3799</c:v>
              </c:pt>
              <c:pt idx="59">
                <c:v>3865</c:v>
              </c:pt>
              <c:pt idx="60">
                <c:v>3930</c:v>
              </c:pt>
              <c:pt idx="61">
                <c:v>3996</c:v>
              </c:pt>
              <c:pt idx="62">
                <c:v>4061</c:v>
              </c:pt>
              <c:pt idx="63">
                <c:v>4127</c:v>
              </c:pt>
              <c:pt idx="64">
                <c:v>4192</c:v>
              </c:pt>
              <c:pt idx="65">
                <c:v>4258</c:v>
              </c:pt>
              <c:pt idx="66">
                <c:v>4323</c:v>
              </c:pt>
              <c:pt idx="67">
                <c:v>4389</c:v>
              </c:pt>
              <c:pt idx="68">
                <c:v>4455</c:v>
              </c:pt>
              <c:pt idx="69">
                <c:v>4520</c:v>
              </c:pt>
              <c:pt idx="70">
                <c:v>4586</c:v>
              </c:pt>
              <c:pt idx="71">
                <c:v>4651</c:v>
              </c:pt>
              <c:pt idx="72">
                <c:v>4717</c:v>
              </c:pt>
              <c:pt idx="73">
                <c:v>4782</c:v>
              </c:pt>
              <c:pt idx="74">
                <c:v>4848</c:v>
              </c:pt>
              <c:pt idx="75">
                <c:v>4913</c:v>
              </c:pt>
              <c:pt idx="76">
                <c:v>4979</c:v>
              </c:pt>
              <c:pt idx="77">
                <c:v>5044</c:v>
              </c:pt>
              <c:pt idx="78">
                <c:v>5110</c:v>
              </c:pt>
              <c:pt idx="79">
                <c:v>5175</c:v>
              </c:pt>
              <c:pt idx="80">
                <c:v>5241</c:v>
              </c:pt>
              <c:pt idx="81">
                <c:v>5306</c:v>
              </c:pt>
              <c:pt idx="82">
                <c:v>5372</c:v>
              </c:pt>
              <c:pt idx="83">
                <c:v>5437</c:v>
              </c:pt>
              <c:pt idx="84">
                <c:v>5503</c:v>
              </c:pt>
              <c:pt idx="85">
                <c:v>5568</c:v>
              </c:pt>
              <c:pt idx="86">
                <c:v>5634</c:v>
              </c:pt>
              <c:pt idx="87">
                <c:v>5699</c:v>
              </c:pt>
              <c:pt idx="88">
                <c:v>5765</c:v>
              </c:pt>
              <c:pt idx="89">
                <c:v>5830</c:v>
              </c:pt>
              <c:pt idx="90">
                <c:v>5896</c:v>
              </c:pt>
              <c:pt idx="91">
                <c:v>5961</c:v>
              </c:pt>
              <c:pt idx="92">
                <c:v>6027</c:v>
              </c:pt>
              <c:pt idx="93">
                <c:v>6092</c:v>
              </c:pt>
              <c:pt idx="94">
                <c:v>6158</c:v>
              </c:pt>
              <c:pt idx="95">
                <c:v>6223</c:v>
              </c:pt>
              <c:pt idx="96">
                <c:v>6289</c:v>
              </c:pt>
              <c:pt idx="97">
                <c:v>6354</c:v>
              </c:pt>
              <c:pt idx="98">
                <c:v>6420</c:v>
              </c:pt>
              <c:pt idx="99">
                <c:v>6485</c:v>
              </c:pt>
              <c:pt idx="100">
                <c:v>6551</c:v>
              </c:pt>
              <c:pt idx="101">
                <c:v>6616</c:v>
              </c:pt>
              <c:pt idx="102">
                <c:v>6682</c:v>
              </c:pt>
              <c:pt idx="103">
                <c:v>6747</c:v>
              </c:pt>
              <c:pt idx="104">
                <c:v>6813</c:v>
              </c:pt>
              <c:pt idx="105">
                <c:v>6878</c:v>
              </c:pt>
              <c:pt idx="106">
                <c:v>6944</c:v>
              </c:pt>
              <c:pt idx="107">
                <c:v>7009</c:v>
              </c:pt>
              <c:pt idx="108">
                <c:v>7075</c:v>
              </c:pt>
              <c:pt idx="109">
                <c:v>7140</c:v>
              </c:pt>
              <c:pt idx="110">
                <c:v>7206</c:v>
              </c:pt>
              <c:pt idx="111">
                <c:v>7271</c:v>
              </c:pt>
              <c:pt idx="112">
                <c:v>7337</c:v>
              </c:pt>
              <c:pt idx="113">
                <c:v>7402</c:v>
              </c:pt>
              <c:pt idx="114">
                <c:v>7468</c:v>
              </c:pt>
              <c:pt idx="115">
                <c:v>7533</c:v>
              </c:pt>
              <c:pt idx="116">
                <c:v>7599</c:v>
              </c:pt>
              <c:pt idx="117">
                <c:v>7664</c:v>
              </c:pt>
              <c:pt idx="118">
                <c:v>7730</c:v>
              </c:pt>
              <c:pt idx="119">
                <c:v>7795</c:v>
              </c:pt>
              <c:pt idx="120">
                <c:v>7861</c:v>
              </c:pt>
              <c:pt idx="121">
                <c:v>7926</c:v>
              </c:pt>
              <c:pt idx="122">
                <c:v>7992</c:v>
              </c:pt>
              <c:pt idx="123">
                <c:v>8057</c:v>
              </c:pt>
              <c:pt idx="124">
                <c:v>8123</c:v>
              </c:pt>
              <c:pt idx="125">
                <c:v>8188</c:v>
              </c:pt>
              <c:pt idx="126">
                <c:v>8254</c:v>
              </c:pt>
              <c:pt idx="127">
                <c:v>8319</c:v>
              </c:pt>
              <c:pt idx="128">
                <c:v>8385</c:v>
              </c:pt>
              <c:pt idx="129">
                <c:v>8450</c:v>
              </c:pt>
              <c:pt idx="130">
                <c:v>8516</c:v>
              </c:pt>
              <c:pt idx="131">
                <c:v>8581</c:v>
              </c:pt>
              <c:pt idx="132">
                <c:v>8647</c:v>
              </c:pt>
              <c:pt idx="133">
                <c:v>8712</c:v>
              </c:pt>
              <c:pt idx="134">
                <c:v>8778</c:v>
              </c:pt>
              <c:pt idx="135">
                <c:v>8844</c:v>
              </c:pt>
              <c:pt idx="136">
                <c:v>8909</c:v>
              </c:pt>
              <c:pt idx="137">
                <c:v>8975</c:v>
              </c:pt>
              <c:pt idx="138">
                <c:v>9040</c:v>
              </c:pt>
              <c:pt idx="139">
                <c:v>9106</c:v>
              </c:pt>
              <c:pt idx="140">
                <c:v>9171</c:v>
              </c:pt>
              <c:pt idx="141">
                <c:v>9237</c:v>
              </c:pt>
              <c:pt idx="142">
                <c:v>9302</c:v>
              </c:pt>
              <c:pt idx="143">
                <c:v>9368</c:v>
              </c:pt>
              <c:pt idx="144">
                <c:v>9433</c:v>
              </c:pt>
              <c:pt idx="145">
                <c:v>9499</c:v>
              </c:pt>
              <c:pt idx="146">
                <c:v>9564</c:v>
              </c:pt>
              <c:pt idx="147">
                <c:v>9630</c:v>
              </c:pt>
              <c:pt idx="148">
                <c:v>9695</c:v>
              </c:pt>
              <c:pt idx="149">
                <c:v>9761</c:v>
              </c:pt>
              <c:pt idx="150">
                <c:v>9826</c:v>
              </c:pt>
              <c:pt idx="151">
                <c:v>9892</c:v>
              </c:pt>
              <c:pt idx="152">
                <c:v>9957</c:v>
              </c:pt>
              <c:pt idx="153">
                <c:v>10023</c:v>
              </c:pt>
              <c:pt idx="154">
                <c:v>10088</c:v>
              </c:pt>
              <c:pt idx="155">
                <c:v>10154</c:v>
              </c:pt>
              <c:pt idx="156">
                <c:v>10219</c:v>
              </c:pt>
              <c:pt idx="157">
                <c:v>10285</c:v>
              </c:pt>
              <c:pt idx="158">
                <c:v>10350</c:v>
              </c:pt>
              <c:pt idx="159">
                <c:v>10416</c:v>
              </c:pt>
              <c:pt idx="160">
                <c:v>10481</c:v>
              </c:pt>
              <c:pt idx="161">
                <c:v>10547</c:v>
              </c:pt>
              <c:pt idx="162">
                <c:v>10612</c:v>
              </c:pt>
              <c:pt idx="163">
                <c:v>10678</c:v>
              </c:pt>
              <c:pt idx="164">
                <c:v>10743</c:v>
              </c:pt>
              <c:pt idx="165">
                <c:v>10809</c:v>
              </c:pt>
              <c:pt idx="166">
                <c:v>10874</c:v>
              </c:pt>
              <c:pt idx="167">
                <c:v>10940</c:v>
              </c:pt>
              <c:pt idx="168">
                <c:v>11005</c:v>
              </c:pt>
              <c:pt idx="169">
                <c:v>11071</c:v>
              </c:pt>
              <c:pt idx="170">
                <c:v>11136</c:v>
              </c:pt>
              <c:pt idx="171">
                <c:v>11202</c:v>
              </c:pt>
              <c:pt idx="172">
                <c:v>11267</c:v>
              </c:pt>
              <c:pt idx="173">
                <c:v>11333</c:v>
              </c:pt>
              <c:pt idx="174">
                <c:v>11398</c:v>
              </c:pt>
              <c:pt idx="175">
                <c:v>11464</c:v>
              </c:pt>
              <c:pt idx="176">
                <c:v>11529</c:v>
              </c:pt>
              <c:pt idx="177">
                <c:v>11595</c:v>
              </c:pt>
              <c:pt idx="178">
                <c:v>11660</c:v>
              </c:pt>
              <c:pt idx="179">
                <c:v>11726</c:v>
              </c:pt>
              <c:pt idx="180">
                <c:v>11791</c:v>
              </c:pt>
              <c:pt idx="181">
                <c:v>11857</c:v>
              </c:pt>
              <c:pt idx="182">
                <c:v>11922</c:v>
              </c:pt>
              <c:pt idx="183">
                <c:v>11988</c:v>
              </c:pt>
              <c:pt idx="184">
                <c:v>12053</c:v>
              </c:pt>
              <c:pt idx="185">
                <c:v>12119</c:v>
              </c:pt>
              <c:pt idx="186">
                <c:v>12184</c:v>
              </c:pt>
              <c:pt idx="187">
                <c:v>12250</c:v>
              </c:pt>
              <c:pt idx="188">
                <c:v>12315</c:v>
              </c:pt>
              <c:pt idx="189">
                <c:v>12381</c:v>
              </c:pt>
              <c:pt idx="190">
                <c:v>12446</c:v>
              </c:pt>
              <c:pt idx="191">
                <c:v>12512</c:v>
              </c:pt>
              <c:pt idx="192">
                <c:v>12577</c:v>
              </c:pt>
              <c:pt idx="193">
                <c:v>12643</c:v>
              </c:pt>
              <c:pt idx="194">
                <c:v>12708</c:v>
              </c:pt>
              <c:pt idx="195">
                <c:v>12774</c:v>
              </c:pt>
              <c:pt idx="196">
                <c:v>12839</c:v>
              </c:pt>
              <c:pt idx="197">
                <c:v>12905</c:v>
              </c:pt>
              <c:pt idx="198">
                <c:v>12970</c:v>
              </c:pt>
              <c:pt idx="199">
                <c:v>13036</c:v>
              </c:pt>
              <c:pt idx="200">
                <c:v>13102</c:v>
              </c:pt>
              <c:pt idx="201">
                <c:v>13167</c:v>
              </c:pt>
              <c:pt idx="202">
                <c:v>13233</c:v>
              </c:pt>
              <c:pt idx="203">
                <c:v>13298</c:v>
              </c:pt>
              <c:pt idx="204">
                <c:v>13364</c:v>
              </c:pt>
              <c:pt idx="205">
                <c:v>13429</c:v>
              </c:pt>
              <c:pt idx="206">
                <c:v>13495</c:v>
              </c:pt>
              <c:pt idx="207">
                <c:v>13560</c:v>
              </c:pt>
              <c:pt idx="208">
                <c:v>13626</c:v>
              </c:pt>
              <c:pt idx="209">
                <c:v>13691</c:v>
              </c:pt>
              <c:pt idx="210">
                <c:v>13757</c:v>
              </c:pt>
              <c:pt idx="211">
                <c:v>13822</c:v>
              </c:pt>
              <c:pt idx="212">
                <c:v>13888</c:v>
              </c:pt>
              <c:pt idx="213">
                <c:v>13953</c:v>
              </c:pt>
              <c:pt idx="214">
                <c:v>14019</c:v>
              </c:pt>
              <c:pt idx="215">
                <c:v>14084</c:v>
              </c:pt>
              <c:pt idx="216">
                <c:v>14150</c:v>
              </c:pt>
              <c:pt idx="217">
                <c:v>14215</c:v>
              </c:pt>
              <c:pt idx="218">
                <c:v>14281</c:v>
              </c:pt>
              <c:pt idx="219">
                <c:v>14346</c:v>
              </c:pt>
              <c:pt idx="220">
                <c:v>14412</c:v>
              </c:pt>
              <c:pt idx="221">
                <c:v>14477</c:v>
              </c:pt>
              <c:pt idx="222">
                <c:v>14543</c:v>
              </c:pt>
              <c:pt idx="223">
                <c:v>14608</c:v>
              </c:pt>
              <c:pt idx="224">
                <c:v>14674</c:v>
              </c:pt>
              <c:pt idx="225">
                <c:v>14739</c:v>
              </c:pt>
              <c:pt idx="226">
                <c:v>14805</c:v>
              </c:pt>
              <c:pt idx="227">
                <c:v>14870</c:v>
              </c:pt>
              <c:pt idx="228">
                <c:v>14936</c:v>
              </c:pt>
              <c:pt idx="229">
                <c:v>15001</c:v>
              </c:pt>
              <c:pt idx="230">
                <c:v>15067</c:v>
              </c:pt>
              <c:pt idx="231">
                <c:v>15132</c:v>
              </c:pt>
              <c:pt idx="232">
                <c:v>15198</c:v>
              </c:pt>
              <c:pt idx="233">
                <c:v>15263</c:v>
              </c:pt>
              <c:pt idx="234">
                <c:v>15329</c:v>
              </c:pt>
              <c:pt idx="235">
                <c:v>15394</c:v>
              </c:pt>
              <c:pt idx="236">
                <c:v>15460</c:v>
              </c:pt>
              <c:pt idx="237">
                <c:v>15525</c:v>
              </c:pt>
              <c:pt idx="238">
                <c:v>15591</c:v>
              </c:pt>
              <c:pt idx="239">
                <c:v>15656</c:v>
              </c:pt>
              <c:pt idx="240">
                <c:v>15722</c:v>
              </c:pt>
              <c:pt idx="241">
                <c:v>15787</c:v>
              </c:pt>
              <c:pt idx="242">
                <c:v>15853</c:v>
              </c:pt>
              <c:pt idx="243">
                <c:v>15918</c:v>
              </c:pt>
              <c:pt idx="244">
                <c:v>15984</c:v>
              </c:pt>
              <c:pt idx="245">
                <c:v>16049</c:v>
              </c:pt>
              <c:pt idx="246">
                <c:v>16115</c:v>
              </c:pt>
              <c:pt idx="247">
                <c:v>16180</c:v>
              </c:pt>
              <c:pt idx="248">
                <c:v>16246</c:v>
              </c:pt>
              <c:pt idx="249">
                <c:v>16311</c:v>
              </c:pt>
              <c:pt idx="250">
                <c:v>16377</c:v>
              </c:pt>
              <c:pt idx="251">
                <c:v>16442</c:v>
              </c:pt>
              <c:pt idx="252">
                <c:v>16508</c:v>
              </c:pt>
              <c:pt idx="253">
                <c:v>16573</c:v>
              </c:pt>
              <c:pt idx="254">
                <c:v>16639</c:v>
              </c:pt>
              <c:pt idx="255">
                <c:v>16704</c:v>
              </c:pt>
              <c:pt idx="256">
                <c:v>16770</c:v>
              </c:pt>
              <c:pt idx="257">
                <c:v>16835</c:v>
              </c:pt>
              <c:pt idx="258">
                <c:v>16901</c:v>
              </c:pt>
              <c:pt idx="259">
                <c:v>16966</c:v>
              </c:pt>
              <c:pt idx="260">
                <c:v>17032</c:v>
              </c:pt>
              <c:pt idx="261">
                <c:v>17097</c:v>
              </c:pt>
              <c:pt idx="262">
                <c:v>17163</c:v>
              </c:pt>
              <c:pt idx="263">
                <c:v>17228</c:v>
              </c:pt>
              <c:pt idx="264">
                <c:v>17294</c:v>
              </c:pt>
              <c:pt idx="265">
                <c:v>17359</c:v>
              </c:pt>
              <c:pt idx="266">
                <c:v>17425</c:v>
              </c:pt>
              <c:pt idx="267">
                <c:v>17491</c:v>
              </c:pt>
              <c:pt idx="268">
                <c:v>17556</c:v>
              </c:pt>
              <c:pt idx="269">
                <c:v>17622</c:v>
              </c:pt>
              <c:pt idx="270">
                <c:v>17687</c:v>
              </c:pt>
              <c:pt idx="271">
                <c:v>17753</c:v>
              </c:pt>
              <c:pt idx="272">
                <c:v>17818</c:v>
              </c:pt>
              <c:pt idx="273">
                <c:v>17884</c:v>
              </c:pt>
              <c:pt idx="274">
                <c:v>17949</c:v>
              </c:pt>
              <c:pt idx="275">
                <c:v>18015</c:v>
              </c:pt>
              <c:pt idx="276">
                <c:v>18080</c:v>
              </c:pt>
              <c:pt idx="277">
                <c:v>18146</c:v>
              </c:pt>
              <c:pt idx="278">
                <c:v>18211</c:v>
              </c:pt>
              <c:pt idx="279">
                <c:v>18277</c:v>
              </c:pt>
              <c:pt idx="280">
                <c:v>18342</c:v>
              </c:pt>
              <c:pt idx="281">
                <c:v>18408</c:v>
              </c:pt>
              <c:pt idx="282">
                <c:v>18473</c:v>
              </c:pt>
              <c:pt idx="283">
                <c:v>18539</c:v>
              </c:pt>
              <c:pt idx="284">
                <c:v>18604</c:v>
              </c:pt>
              <c:pt idx="285">
                <c:v>18670</c:v>
              </c:pt>
              <c:pt idx="286">
                <c:v>18735</c:v>
              </c:pt>
              <c:pt idx="287">
                <c:v>18801</c:v>
              </c:pt>
              <c:pt idx="288">
                <c:v>18866</c:v>
              </c:pt>
              <c:pt idx="289">
                <c:v>18932</c:v>
              </c:pt>
              <c:pt idx="290">
                <c:v>18997</c:v>
              </c:pt>
              <c:pt idx="291">
                <c:v>19063</c:v>
              </c:pt>
              <c:pt idx="292">
                <c:v>19128</c:v>
              </c:pt>
              <c:pt idx="293">
                <c:v>19194</c:v>
              </c:pt>
              <c:pt idx="294">
                <c:v>19259</c:v>
              </c:pt>
              <c:pt idx="295">
                <c:v>19325</c:v>
              </c:pt>
              <c:pt idx="296">
                <c:v>19390</c:v>
              </c:pt>
              <c:pt idx="297">
                <c:v>19456</c:v>
              </c:pt>
              <c:pt idx="298">
                <c:v>19521</c:v>
              </c:pt>
              <c:pt idx="299">
                <c:v>19587</c:v>
              </c:pt>
              <c:pt idx="300">
                <c:v>19652</c:v>
              </c:pt>
              <c:pt idx="301">
                <c:v>19718</c:v>
              </c:pt>
              <c:pt idx="302">
                <c:v>19783</c:v>
              </c:pt>
              <c:pt idx="303">
                <c:v>19849</c:v>
              </c:pt>
              <c:pt idx="304">
                <c:v>19914</c:v>
              </c:pt>
              <c:pt idx="305">
                <c:v>19980</c:v>
              </c:pt>
              <c:pt idx="306">
                <c:v>20045</c:v>
              </c:pt>
              <c:pt idx="307">
                <c:v>20111</c:v>
              </c:pt>
              <c:pt idx="308">
                <c:v>20176</c:v>
              </c:pt>
              <c:pt idx="309">
                <c:v>20242</c:v>
              </c:pt>
              <c:pt idx="310">
                <c:v>20307</c:v>
              </c:pt>
              <c:pt idx="311">
                <c:v>20373</c:v>
              </c:pt>
              <c:pt idx="312">
                <c:v>20438</c:v>
              </c:pt>
              <c:pt idx="313">
                <c:v>20504</c:v>
              </c:pt>
              <c:pt idx="314">
                <c:v>20569</c:v>
              </c:pt>
              <c:pt idx="315">
                <c:v>20635</c:v>
              </c:pt>
              <c:pt idx="316">
                <c:v>20700</c:v>
              </c:pt>
              <c:pt idx="317">
                <c:v>20766</c:v>
              </c:pt>
              <c:pt idx="318">
                <c:v>20831</c:v>
              </c:pt>
              <c:pt idx="319">
                <c:v>20897</c:v>
              </c:pt>
              <c:pt idx="320">
                <c:v>20962</c:v>
              </c:pt>
              <c:pt idx="321">
                <c:v>21028</c:v>
              </c:pt>
              <c:pt idx="322">
                <c:v>21093</c:v>
              </c:pt>
              <c:pt idx="323">
                <c:v>21159</c:v>
              </c:pt>
              <c:pt idx="324">
                <c:v>21224</c:v>
              </c:pt>
              <c:pt idx="325">
                <c:v>21290</c:v>
              </c:pt>
              <c:pt idx="326">
                <c:v>21355</c:v>
              </c:pt>
              <c:pt idx="327">
                <c:v>21421</c:v>
              </c:pt>
              <c:pt idx="328">
                <c:v>21486</c:v>
              </c:pt>
              <c:pt idx="329">
                <c:v>21552</c:v>
              </c:pt>
              <c:pt idx="330">
                <c:v>21617</c:v>
              </c:pt>
              <c:pt idx="331">
                <c:v>21683</c:v>
              </c:pt>
              <c:pt idx="332">
                <c:v>21748</c:v>
              </c:pt>
              <c:pt idx="333">
                <c:v>21814</c:v>
              </c:pt>
              <c:pt idx="334">
                <c:v>21880</c:v>
              </c:pt>
              <c:pt idx="335">
                <c:v>21945</c:v>
              </c:pt>
              <c:pt idx="336">
                <c:v>22011</c:v>
              </c:pt>
              <c:pt idx="337">
                <c:v>22076</c:v>
              </c:pt>
              <c:pt idx="338">
                <c:v>22142</c:v>
              </c:pt>
              <c:pt idx="339">
                <c:v>22207</c:v>
              </c:pt>
              <c:pt idx="340">
                <c:v>22273</c:v>
              </c:pt>
              <c:pt idx="341">
                <c:v>22338</c:v>
              </c:pt>
              <c:pt idx="342">
                <c:v>22404</c:v>
              </c:pt>
              <c:pt idx="343">
                <c:v>22469</c:v>
              </c:pt>
              <c:pt idx="344">
                <c:v>22535</c:v>
              </c:pt>
              <c:pt idx="345">
                <c:v>22600</c:v>
              </c:pt>
              <c:pt idx="346">
                <c:v>22666</c:v>
              </c:pt>
              <c:pt idx="347">
                <c:v>22731</c:v>
              </c:pt>
              <c:pt idx="348">
                <c:v>22797</c:v>
              </c:pt>
              <c:pt idx="349">
                <c:v>22862</c:v>
              </c:pt>
              <c:pt idx="350">
                <c:v>22928</c:v>
              </c:pt>
              <c:pt idx="351">
                <c:v>22993</c:v>
              </c:pt>
              <c:pt idx="352">
                <c:v>23059</c:v>
              </c:pt>
              <c:pt idx="353">
                <c:v>23124</c:v>
              </c:pt>
              <c:pt idx="354">
                <c:v>23190</c:v>
              </c:pt>
              <c:pt idx="355">
                <c:v>23255</c:v>
              </c:pt>
              <c:pt idx="356">
                <c:v>23321</c:v>
              </c:pt>
              <c:pt idx="357">
                <c:v>23386</c:v>
              </c:pt>
              <c:pt idx="358">
                <c:v>23452</c:v>
              </c:pt>
              <c:pt idx="359">
                <c:v>23517</c:v>
              </c:pt>
              <c:pt idx="360">
                <c:v>23583</c:v>
              </c:pt>
              <c:pt idx="361">
                <c:v>23648</c:v>
              </c:pt>
              <c:pt idx="362">
                <c:v>23714</c:v>
              </c:pt>
              <c:pt idx="363">
                <c:v>23779</c:v>
              </c:pt>
              <c:pt idx="364">
                <c:v>23845</c:v>
              </c:pt>
              <c:pt idx="365">
                <c:v>23910</c:v>
              </c:pt>
              <c:pt idx="366">
                <c:v>23976</c:v>
              </c:pt>
              <c:pt idx="367">
                <c:v>24041</c:v>
              </c:pt>
              <c:pt idx="368">
                <c:v>24107</c:v>
              </c:pt>
              <c:pt idx="369">
                <c:v>24172</c:v>
              </c:pt>
              <c:pt idx="370">
                <c:v>24238</c:v>
              </c:pt>
              <c:pt idx="371">
                <c:v>24303</c:v>
              </c:pt>
              <c:pt idx="372">
                <c:v>24369</c:v>
              </c:pt>
              <c:pt idx="373">
                <c:v>24434</c:v>
              </c:pt>
              <c:pt idx="374">
                <c:v>24500</c:v>
              </c:pt>
              <c:pt idx="375">
                <c:v>24565</c:v>
              </c:pt>
              <c:pt idx="376">
                <c:v>24631</c:v>
              </c:pt>
              <c:pt idx="377">
                <c:v>24696</c:v>
              </c:pt>
              <c:pt idx="378">
                <c:v>24762</c:v>
              </c:pt>
              <c:pt idx="379">
                <c:v>24827</c:v>
              </c:pt>
              <c:pt idx="380">
                <c:v>24893</c:v>
              </c:pt>
              <c:pt idx="381">
                <c:v>24958</c:v>
              </c:pt>
              <c:pt idx="382">
                <c:v>25024</c:v>
              </c:pt>
              <c:pt idx="383">
                <c:v>25089</c:v>
              </c:pt>
              <c:pt idx="384">
                <c:v>25155</c:v>
              </c:pt>
              <c:pt idx="385">
                <c:v>25220</c:v>
              </c:pt>
              <c:pt idx="386">
                <c:v>25286</c:v>
              </c:pt>
              <c:pt idx="387">
                <c:v>25351</c:v>
              </c:pt>
              <c:pt idx="388">
                <c:v>25417</c:v>
              </c:pt>
              <c:pt idx="389">
                <c:v>25482</c:v>
              </c:pt>
              <c:pt idx="390">
                <c:v>25548</c:v>
              </c:pt>
              <c:pt idx="391">
                <c:v>25613</c:v>
              </c:pt>
              <c:pt idx="392">
                <c:v>25679</c:v>
              </c:pt>
              <c:pt idx="393">
                <c:v>25744</c:v>
              </c:pt>
              <c:pt idx="394">
                <c:v>25810</c:v>
              </c:pt>
              <c:pt idx="395">
                <c:v>25875</c:v>
              </c:pt>
              <c:pt idx="396">
                <c:v>25941</c:v>
              </c:pt>
              <c:pt idx="397">
                <c:v>26006</c:v>
              </c:pt>
              <c:pt idx="398">
                <c:v>26072</c:v>
              </c:pt>
              <c:pt idx="399">
                <c:v>26137</c:v>
              </c:pt>
              <c:pt idx="400">
                <c:v>26203</c:v>
              </c:pt>
            </c:numLit>
          </c:xVal>
          <c:yVal>
            <c:numLit>
              <c:formatCode>General</c:formatCode>
              <c:ptCount val="401"/>
              <c:pt idx="0">
                <c:v>11720.220000000001</c:v>
              </c:pt>
              <c:pt idx="1">
                <c:v>11244.186999999998</c:v>
              </c:pt>
              <c:pt idx="2">
                <c:v>11089.539999999999</c:v>
              </c:pt>
              <c:pt idx="3">
                <c:v>10979.012000000002</c:v>
              </c:pt>
              <c:pt idx="4">
                <c:v>10898.745000000001</c:v>
              </c:pt>
              <c:pt idx="5">
                <c:v>10824.377999999999</c:v>
              </c:pt>
              <c:pt idx="6">
                <c:v>10766.970000000001</c:v>
              </c:pt>
              <c:pt idx="7">
                <c:v>10727.509000000002</c:v>
              </c:pt>
              <c:pt idx="8">
                <c:v>10679.807000000001</c:v>
              </c:pt>
              <c:pt idx="9">
                <c:v>10640.5</c:v>
              </c:pt>
              <c:pt idx="10">
                <c:v>10602.326000000001</c:v>
              </c:pt>
              <c:pt idx="11">
                <c:v>10564.320999999998</c:v>
              </c:pt>
              <c:pt idx="12">
                <c:v>10513.222000000002</c:v>
              </c:pt>
              <c:pt idx="13">
                <c:v>10466.472999999996</c:v>
              </c:pt>
              <c:pt idx="14">
                <c:v>10417.295000000002</c:v>
              </c:pt>
              <c:pt idx="15">
                <c:v>10378.045999999998</c:v>
              </c:pt>
              <c:pt idx="16">
                <c:v>10339.286999999998</c:v>
              </c:pt>
              <c:pt idx="17">
                <c:v>10304.799000000001</c:v>
              </c:pt>
              <c:pt idx="18">
                <c:v>10263.969000000001</c:v>
              </c:pt>
              <c:pt idx="19">
                <c:v>10231.090999999999</c:v>
              </c:pt>
              <c:pt idx="20">
                <c:v>10204.707</c:v>
              </c:pt>
              <c:pt idx="21">
                <c:v>10174.813000000002</c:v>
              </c:pt>
              <c:pt idx="22">
                <c:v>10143.011000000002</c:v>
              </c:pt>
              <c:pt idx="23">
                <c:v>10115.838000000003</c:v>
              </c:pt>
              <c:pt idx="24">
                <c:v>10084.049000000003</c:v>
              </c:pt>
              <c:pt idx="25">
                <c:v>10058.413999999999</c:v>
              </c:pt>
              <c:pt idx="26">
                <c:v>10024.244999999999</c:v>
              </c:pt>
              <c:pt idx="27">
                <c:v>9993.8370000000014</c:v>
              </c:pt>
              <c:pt idx="28">
                <c:v>9964.2799999999988</c:v>
              </c:pt>
              <c:pt idx="29">
                <c:v>9931.4539999999979</c:v>
              </c:pt>
              <c:pt idx="30">
                <c:v>9896.0429999999997</c:v>
              </c:pt>
              <c:pt idx="31">
                <c:v>9852.5210000000025</c:v>
              </c:pt>
              <c:pt idx="32">
                <c:v>9809.2410000000018</c:v>
              </c:pt>
              <c:pt idx="33">
                <c:v>9775.268</c:v>
              </c:pt>
              <c:pt idx="34">
                <c:v>9735.8549999999996</c:v>
              </c:pt>
              <c:pt idx="35">
                <c:v>9700.277</c:v>
              </c:pt>
              <c:pt idx="36">
                <c:v>9667.268</c:v>
              </c:pt>
              <c:pt idx="37">
                <c:v>9633.3220000000001</c:v>
              </c:pt>
              <c:pt idx="38">
                <c:v>9603.0279999999984</c:v>
              </c:pt>
              <c:pt idx="39">
                <c:v>9577.7290000000012</c:v>
              </c:pt>
              <c:pt idx="40">
                <c:v>9550.4389999999985</c:v>
              </c:pt>
              <c:pt idx="41">
                <c:v>9526.1430000000018</c:v>
              </c:pt>
              <c:pt idx="42">
                <c:v>9502.0399999999991</c:v>
              </c:pt>
              <c:pt idx="43">
                <c:v>9479.2230000000018</c:v>
              </c:pt>
              <c:pt idx="44">
                <c:v>9453.0289999999986</c:v>
              </c:pt>
              <c:pt idx="45">
                <c:v>9431.4730000000018</c:v>
              </c:pt>
              <c:pt idx="46">
                <c:v>9399.5069999999978</c:v>
              </c:pt>
              <c:pt idx="47">
                <c:v>9373.0249999999996</c:v>
              </c:pt>
              <c:pt idx="48">
                <c:v>9347.7180000000026</c:v>
              </c:pt>
              <c:pt idx="49">
                <c:v>9328.5240000000013</c:v>
              </c:pt>
              <c:pt idx="50">
                <c:v>9306.0720000000001</c:v>
              </c:pt>
              <c:pt idx="51">
                <c:v>9283.1769999999997</c:v>
              </c:pt>
              <c:pt idx="52">
                <c:v>9256.6200000000008</c:v>
              </c:pt>
              <c:pt idx="53">
                <c:v>9232.2479999999996</c:v>
              </c:pt>
              <c:pt idx="54">
                <c:v>9209.3680000000004</c:v>
              </c:pt>
              <c:pt idx="55">
                <c:v>9184.3869999999988</c:v>
              </c:pt>
              <c:pt idx="56">
                <c:v>9162.5329999999976</c:v>
              </c:pt>
              <c:pt idx="57">
                <c:v>9137.1149999999998</c:v>
              </c:pt>
              <c:pt idx="58">
                <c:v>9113.6090000000022</c:v>
              </c:pt>
              <c:pt idx="59">
                <c:v>9092.6299999999992</c:v>
              </c:pt>
              <c:pt idx="60">
                <c:v>9072.8270000000011</c:v>
              </c:pt>
              <c:pt idx="61">
                <c:v>9052.8810000000012</c:v>
              </c:pt>
              <c:pt idx="62">
                <c:v>9035.9380000000037</c:v>
              </c:pt>
              <c:pt idx="63">
                <c:v>9014.3279999999995</c:v>
              </c:pt>
              <c:pt idx="64">
                <c:v>8994.6930000000011</c:v>
              </c:pt>
              <c:pt idx="65">
                <c:v>8976.6959999999999</c:v>
              </c:pt>
              <c:pt idx="66">
                <c:v>8958.3040000000019</c:v>
              </c:pt>
              <c:pt idx="67">
                <c:v>8941.2579999999998</c:v>
              </c:pt>
              <c:pt idx="68">
                <c:v>8925.1079999999984</c:v>
              </c:pt>
              <c:pt idx="69">
                <c:v>8906.2380000000012</c:v>
              </c:pt>
              <c:pt idx="70">
                <c:v>8891.7440000000006</c:v>
              </c:pt>
              <c:pt idx="71">
                <c:v>8878.2350000000006</c:v>
              </c:pt>
              <c:pt idx="72">
                <c:v>8862.9270000000015</c:v>
              </c:pt>
              <c:pt idx="73">
                <c:v>8848.893</c:v>
              </c:pt>
              <c:pt idx="74">
                <c:v>8831.663999999997</c:v>
              </c:pt>
              <c:pt idx="75">
                <c:v>8818.8520000000008</c:v>
              </c:pt>
              <c:pt idx="76">
                <c:v>8805.1440000000002</c:v>
              </c:pt>
              <c:pt idx="77">
                <c:v>8793.1149999999998</c:v>
              </c:pt>
              <c:pt idx="78">
                <c:v>8781.8209999999999</c:v>
              </c:pt>
              <c:pt idx="79">
                <c:v>8769.3809999999994</c:v>
              </c:pt>
              <c:pt idx="80">
                <c:v>8756.0879999999997</c:v>
              </c:pt>
              <c:pt idx="81">
                <c:v>8745.1509999999998</c:v>
              </c:pt>
              <c:pt idx="82">
                <c:v>8734.4629999999979</c:v>
              </c:pt>
              <c:pt idx="83">
                <c:v>8722.0459999999985</c:v>
              </c:pt>
              <c:pt idx="84">
                <c:v>8711.756000000003</c:v>
              </c:pt>
              <c:pt idx="85">
                <c:v>8700.4570000000003</c:v>
              </c:pt>
              <c:pt idx="86">
                <c:v>8689.3470000000016</c:v>
              </c:pt>
              <c:pt idx="87">
                <c:v>8678.3189999999995</c:v>
              </c:pt>
              <c:pt idx="88">
                <c:v>8669.3860000000004</c:v>
              </c:pt>
              <c:pt idx="89">
                <c:v>8657.9830000000002</c:v>
              </c:pt>
              <c:pt idx="90">
                <c:v>8648.5300000000007</c:v>
              </c:pt>
              <c:pt idx="91">
                <c:v>8638.0679999999993</c:v>
              </c:pt>
              <c:pt idx="92">
                <c:v>8626.4790000000012</c:v>
              </c:pt>
              <c:pt idx="93">
                <c:v>8618.4630000000016</c:v>
              </c:pt>
              <c:pt idx="94">
                <c:v>8610.7389999999996</c:v>
              </c:pt>
              <c:pt idx="95">
                <c:v>8602.3760000000002</c:v>
              </c:pt>
              <c:pt idx="96">
                <c:v>8591.9459999999999</c:v>
              </c:pt>
              <c:pt idx="97">
                <c:v>8581.7350000000006</c:v>
              </c:pt>
              <c:pt idx="98">
                <c:v>8570.8269999999993</c:v>
              </c:pt>
              <c:pt idx="99">
                <c:v>8561.2789999999986</c:v>
              </c:pt>
              <c:pt idx="100">
                <c:v>8552.114999999998</c:v>
              </c:pt>
              <c:pt idx="101">
                <c:v>8542.4159999999993</c:v>
              </c:pt>
              <c:pt idx="102">
                <c:v>8534.4840000000004</c:v>
              </c:pt>
              <c:pt idx="103">
                <c:v>8524.2049999999999</c:v>
              </c:pt>
              <c:pt idx="104">
                <c:v>8514.6440000000002</c:v>
              </c:pt>
              <c:pt idx="105">
                <c:v>8503.5339999999997</c:v>
              </c:pt>
              <c:pt idx="106">
                <c:v>8494.259</c:v>
              </c:pt>
              <c:pt idx="107">
                <c:v>8484.2960000000003</c:v>
              </c:pt>
              <c:pt idx="108">
                <c:v>8474.9049999999988</c:v>
              </c:pt>
              <c:pt idx="109">
                <c:v>8466.2929999999997</c:v>
              </c:pt>
              <c:pt idx="110">
                <c:v>8456.9</c:v>
              </c:pt>
              <c:pt idx="111">
                <c:v>8448.027</c:v>
              </c:pt>
              <c:pt idx="112">
                <c:v>8439.1689999999999</c:v>
              </c:pt>
              <c:pt idx="113">
                <c:v>8427.8610000000026</c:v>
              </c:pt>
              <c:pt idx="114">
                <c:v>8417.775999999998</c:v>
              </c:pt>
              <c:pt idx="115">
                <c:v>8407.9150000000009</c:v>
              </c:pt>
              <c:pt idx="116">
                <c:v>8396.8669999999984</c:v>
              </c:pt>
              <c:pt idx="117">
                <c:v>8387.1529999999966</c:v>
              </c:pt>
              <c:pt idx="118">
                <c:v>8375.4449999999997</c:v>
              </c:pt>
              <c:pt idx="119">
                <c:v>8365.7010000000009</c:v>
              </c:pt>
              <c:pt idx="120">
                <c:v>8355.3359999999993</c:v>
              </c:pt>
              <c:pt idx="121">
                <c:v>8345.0880000000016</c:v>
              </c:pt>
              <c:pt idx="122">
                <c:v>8335.17</c:v>
              </c:pt>
              <c:pt idx="123">
                <c:v>8326.1180000000004</c:v>
              </c:pt>
              <c:pt idx="124">
                <c:v>8315.8880000000008</c:v>
              </c:pt>
              <c:pt idx="125">
                <c:v>8306.6990000000005</c:v>
              </c:pt>
              <c:pt idx="126">
                <c:v>8295.4169999999995</c:v>
              </c:pt>
              <c:pt idx="127">
                <c:v>8285.094000000001</c:v>
              </c:pt>
              <c:pt idx="128">
                <c:v>8276.6530000000002</c:v>
              </c:pt>
              <c:pt idx="129">
                <c:v>8266.0909999999985</c:v>
              </c:pt>
              <c:pt idx="130">
                <c:v>8256.4089999999997</c:v>
              </c:pt>
              <c:pt idx="131">
                <c:v>8246.4789999999994</c:v>
              </c:pt>
              <c:pt idx="132">
                <c:v>8238.1760000000013</c:v>
              </c:pt>
              <c:pt idx="133">
                <c:v>8229.4389999999967</c:v>
              </c:pt>
              <c:pt idx="134">
                <c:v>8217.6679999999997</c:v>
              </c:pt>
              <c:pt idx="135">
                <c:v>8206.3379999999997</c:v>
              </c:pt>
              <c:pt idx="136">
                <c:v>8196.7090000000007</c:v>
              </c:pt>
              <c:pt idx="137">
                <c:v>8188.2710000000015</c:v>
              </c:pt>
              <c:pt idx="138">
                <c:v>8178.3129999999992</c:v>
              </c:pt>
              <c:pt idx="139">
                <c:v>8165.6270000000004</c:v>
              </c:pt>
              <c:pt idx="140">
                <c:v>8152.8049999999994</c:v>
              </c:pt>
              <c:pt idx="141">
                <c:v>8143.7150000000029</c:v>
              </c:pt>
              <c:pt idx="142">
                <c:v>8133.7649999999994</c:v>
              </c:pt>
              <c:pt idx="143">
                <c:v>8123.4389999999985</c:v>
              </c:pt>
              <c:pt idx="144">
                <c:v>8113.9920000000029</c:v>
              </c:pt>
              <c:pt idx="145">
                <c:v>8101.1990000000005</c:v>
              </c:pt>
              <c:pt idx="146">
                <c:v>8090.0660000000007</c:v>
              </c:pt>
              <c:pt idx="147">
                <c:v>8080.7350000000006</c:v>
              </c:pt>
              <c:pt idx="148">
                <c:v>8071.25</c:v>
              </c:pt>
              <c:pt idx="149">
                <c:v>8061.4009999999989</c:v>
              </c:pt>
              <c:pt idx="150">
                <c:v>8050.994999999999</c:v>
              </c:pt>
              <c:pt idx="151">
                <c:v>8041.2919999999995</c:v>
              </c:pt>
              <c:pt idx="152">
                <c:v>8032.9319999999998</c:v>
              </c:pt>
              <c:pt idx="153">
                <c:v>8024.1410000000014</c:v>
              </c:pt>
              <c:pt idx="154">
                <c:v>8014.6279999999988</c:v>
              </c:pt>
              <c:pt idx="155">
                <c:v>8002.9070000000002</c:v>
              </c:pt>
              <c:pt idx="156">
                <c:v>7994.2840000000033</c:v>
              </c:pt>
              <c:pt idx="157">
                <c:v>7982.9350000000004</c:v>
              </c:pt>
              <c:pt idx="158">
                <c:v>7972.9559999999992</c:v>
              </c:pt>
              <c:pt idx="159">
                <c:v>7962.9309999999996</c:v>
              </c:pt>
              <c:pt idx="160">
                <c:v>7952.512999999999</c:v>
              </c:pt>
              <c:pt idx="161">
                <c:v>7943.0929999999998</c:v>
              </c:pt>
              <c:pt idx="162">
                <c:v>7932.0560000000014</c:v>
              </c:pt>
              <c:pt idx="163">
                <c:v>7924.7509999999984</c:v>
              </c:pt>
              <c:pt idx="164">
                <c:v>7914.9100000000008</c:v>
              </c:pt>
              <c:pt idx="165">
                <c:v>7904.110999999999</c:v>
              </c:pt>
              <c:pt idx="166">
                <c:v>7892.5750000000007</c:v>
              </c:pt>
              <c:pt idx="167">
                <c:v>7881.9990000000007</c:v>
              </c:pt>
              <c:pt idx="168">
                <c:v>7871.4880000000003</c:v>
              </c:pt>
              <c:pt idx="169">
                <c:v>7863.0549999999994</c:v>
              </c:pt>
              <c:pt idx="170">
                <c:v>7853.726999999999</c:v>
              </c:pt>
              <c:pt idx="171">
                <c:v>7844.9270000000006</c:v>
              </c:pt>
              <c:pt idx="172">
                <c:v>7835.0740000000023</c:v>
              </c:pt>
              <c:pt idx="173">
                <c:v>7825.1509999999998</c:v>
              </c:pt>
              <c:pt idx="174">
                <c:v>7816.6799999999985</c:v>
              </c:pt>
              <c:pt idx="175">
                <c:v>7805.1709999999975</c:v>
              </c:pt>
              <c:pt idx="176">
                <c:v>7796.9279999999999</c:v>
              </c:pt>
              <c:pt idx="177">
                <c:v>7786.9070000000002</c:v>
              </c:pt>
              <c:pt idx="178">
                <c:v>7780.4039999999986</c:v>
              </c:pt>
              <c:pt idx="179">
                <c:v>7770.6040000000003</c:v>
              </c:pt>
              <c:pt idx="180">
                <c:v>7760.8409999999985</c:v>
              </c:pt>
              <c:pt idx="181">
                <c:v>7751.735999999999</c:v>
              </c:pt>
              <c:pt idx="182">
                <c:v>7742.7260000000024</c:v>
              </c:pt>
              <c:pt idx="183">
                <c:v>7732.5479999999998</c:v>
              </c:pt>
              <c:pt idx="184">
                <c:v>7721.9770000000008</c:v>
              </c:pt>
              <c:pt idx="185">
                <c:v>7713.3240000000005</c:v>
              </c:pt>
              <c:pt idx="186">
                <c:v>7704.2190000000001</c:v>
              </c:pt>
              <c:pt idx="187">
                <c:v>7695.1110000000008</c:v>
              </c:pt>
              <c:pt idx="188">
                <c:v>7684.0829999999996</c:v>
              </c:pt>
              <c:pt idx="189">
                <c:v>7674.9619999999995</c:v>
              </c:pt>
              <c:pt idx="190">
                <c:v>7667.7440000000006</c:v>
              </c:pt>
              <c:pt idx="191">
                <c:v>7659.2040000000006</c:v>
              </c:pt>
              <c:pt idx="192">
                <c:v>7651.6889999999994</c:v>
              </c:pt>
              <c:pt idx="193">
                <c:v>7642.8719999999994</c:v>
              </c:pt>
              <c:pt idx="194">
                <c:v>7633.01</c:v>
              </c:pt>
              <c:pt idx="195">
                <c:v>7620.326</c:v>
              </c:pt>
              <c:pt idx="196">
                <c:v>7610.7879999999986</c:v>
              </c:pt>
              <c:pt idx="197">
                <c:v>7603.0970000000007</c:v>
              </c:pt>
              <c:pt idx="198">
                <c:v>7593.5139999999992</c:v>
              </c:pt>
              <c:pt idx="199">
                <c:v>7585.1550000000007</c:v>
              </c:pt>
              <c:pt idx="200">
                <c:v>7574.9039999999986</c:v>
              </c:pt>
              <c:pt idx="201">
                <c:v>7564.2900000000009</c:v>
              </c:pt>
              <c:pt idx="202">
                <c:v>7552.6910000000016</c:v>
              </c:pt>
              <c:pt idx="203">
                <c:v>7541.5320000000002</c:v>
              </c:pt>
              <c:pt idx="204">
                <c:v>7530.9800000000014</c:v>
              </c:pt>
              <c:pt idx="205">
                <c:v>7521.9670000000024</c:v>
              </c:pt>
              <c:pt idx="206">
                <c:v>7511.9750000000004</c:v>
              </c:pt>
              <c:pt idx="207">
                <c:v>7503.4680000000008</c:v>
              </c:pt>
              <c:pt idx="208">
                <c:v>7493.3819999999996</c:v>
              </c:pt>
              <c:pt idx="209">
                <c:v>7484.7260000000006</c:v>
              </c:pt>
              <c:pt idx="210">
                <c:v>7472.7669999999989</c:v>
              </c:pt>
              <c:pt idx="211">
                <c:v>7462.7509999999993</c:v>
              </c:pt>
              <c:pt idx="212">
                <c:v>7451.0029999999997</c:v>
              </c:pt>
              <c:pt idx="213">
                <c:v>7439.616</c:v>
              </c:pt>
              <c:pt idx="214">
                <c:v>7429.1750000000011</c:v>
              </c:pt>
              <c:pt idx="215">
                <c:v>7418.1619999999994</c:v>
              </c:pt>
              <c:pt idx="216">
                <c:v>7407.8019999999997</c:v>
              </c:pt>
              <c:pt idx="217">
                <c:v>7398.3989999999994</c:v>
              </c:pt>
              <c:pt idx="218">
                <c:v>7388.527</c:v>
              </c:pt>
              <c:pt idx="219">
                <c:v>7378.732</c:v>
              </c:pt>
              <c:pt idx="220">
                <c:v>7367.4689999999991</c:v>
              </c:pt>
              <c:pt idx="221">
                <c:v>7356.4879999999994</c:v>
              </c:pt>
              <c:pt idx="222">
                <c:v>7345.1589999999997</c:v>
              </c:pt>
              <c:pt idx="223">
                <c:v>7335.0609999999997</c:v>
              </c:pt>
              <c:pt idx="224">
                <c:v>7326.8109999999997</c:v>
              </c:pt>
              <c:pt idx="225">
                <c:v>7315.9640000000018</c:v>
              </c:pt>
              <c:pt idx="226">
                <c:v>7304.3739999999989</c:v>
              </c:pt>
              <c:pt idx="227">
                <c:v>7296.0019999999995</c:v>
              </c:pt>
              <c:pt idx="228">
                <c:v>7288.4009999999998</c:v>
              </c:pt>
              <c:pt idx="229">
                <c:v>7277.2279999999992</c:v>
              </c:pt>
              <c:pt idx="230">
                <c:v>7267.996000000001</c:v>
              </c:pt>
              <c:pt idx="231">
                <c:v>7257.69</c:v>
              </c:pt>
              <c:pt idx="232">
                <c:v>7248.0359999999991</c:v>
              </c:pt>
              <c:pt idx="233">
                <c:v>7237.116</c:v>
              </c:pt>
              <c:pt idx="234">
                <c:v>7227.1730000000025</c:v>
              </c:pt>
              <c:pt idx="235">
                <c:v>7217.7529999999997</c:v>
              </c:pt>
              <c:pt idx="236">
                <c:v>7206.9460000000008</c:v>
              </c:pt>
              <c:pt idx="237">
                <c:v>7196.8339999999998</c:v>
              </c:pt>
              <c:pt idx="238">
                <c:v>7185.2929999999997</c:v>
              </c:pt>
              <c:pt idx="239">
                <c:v>7174.8259999999973</c:v>
              </c:pt>
              <c:pt idx="240">
                <c:v>7165.8379999999988</c:v>
              </c:pt>
              <c:pt idx="241">
                <c:v>7155.525999999998</c:v>
              </c:pt>
              <c:pt idx="242">
                <c:v>7142.9360000000006</c:v>
              </c:pt>
              <c:pt idx="243">
                <c:v>7132.5579999999991</c:v>
              </c:pt>
              <c:pt idx="244">
                <c:v>7121.8229999999985</c:v>
              </c:pt>
              <c:pt idx="245">
                <c:v>7110.6080000000002</c:v>
              </c:pt>
              <c:pt idx="246">
                <c:v>7100.1130000000021</c:v>
              </c:pt>
              <c:pt idx="247">
                <c:v>7087.0519999999979</c:v>
              </c:pt>
              <c:pt idx="248">
                <c:v>7076.8850000000011</c:v>
              </c:pt>
              <c:pt idx="249">
                <c:v>7064.8830000000016</c:v>
              </c:pt>
              <c:pt idx="250">
                <c:v>7055.58</c:v>
              </c:pt>
              <c:pt idx="251">
                <c:v>7044.3990000000003</c:v>
              </c:pt>
              <c:pt idx="252">
                <c:v>7032.1669999999995</c:v>
              </c:pt>
              <c:pt idx="253">
                <c:v>7023.3239999999996</c:v>
              </c:pt>
              <c:pt idx="254">
                <c:v>7008.2749999999996</c:v>
              </c:pt>
              <c:pt idx="255">
                <c:v>6997.1280000000006</c:v>
              </c:pt>
              <c:pt idx="256">
                <c:v>6984.7180000000008</c:v>
              </c:pt>
              <c:pt idx="257">
                <c:v>6971.9480000000003</c:v>
              </c:pt>
              <c:pt idx="258">
                <c:v>6958.8750000000009</c:v>
              </c:pt>
              <c:pt idx="259">
                <c:v>6947.6060000000025</c:v>
              </c:pt>
              <c:pt idx="260">
                <c:v>6938.4660000000003</c:v>
              </c:pt>
              <c:pt idx="261">
                <c:v>6925.9689999999982</c:v>
              </c:pt>
              <c:pt idx="262">
                <c:v>6914.6460000000006</c:v>
              </c:pt>
              <c:pt idx="263">
                <c:v>6902.9849999999988</c:v>
              </c:pt>
              <c:pt idx="264">
                <c:v>6892.8339999999998</c:v>
              </c:pt>
              <c:pt idx="265">
                <c:v>6880.1790000000001</c:v>
              </c:pt>
              <c:pt idx="266">
                <c:v>6865.8139999999967</c:v>
              </c:pt>
              <c:pt idx="267">
                <c:v>6853.8850000000002</c:v>
              </c:pt>
              <c:pt idx="268">
                <c:v>6843.16</c:v>
              </c:pt>
              <c:pt idx="269">
                <c:v>6824.4409999999998</c:v>
              </c:pt>
              <c:pt idx="270">
                <c:v>6814.5700000000006</c:v>
              </c:pt>
              <c:pt idx="271">
                <c:v>6802.7290000000003</c:v>
              </c:pt>
              <c:pt idx="272">
                <c:v>6791.920000000001</c:v>
              </c:pt>
              <c:pt idx="273">
                <c:v>6778.9070000000002</c:v>
              </c:pt>
              <c:pt idx="274">
                <c:v>6767.3700000000008</c:v>
              </c:pt>
              <c:pt idx="275">
                <c:v>6753.9940000000015</c:v>
              </c:pt>
              <c:pt idx="276">
                <c:v>6740.7750000000005</c:v>
              </c:pt>
              <c:pt idx="277">
                <c:v>6729.3059999999987</c:v>
              </c:pt>
              <c:pt idx="278">
                <c:v>6716.8870000000006</c:v>
              </c:pt>
              <c:pt idx="279">
                <c:v>6705.3310000000019</c:v>
              </c:pt>
              <c:pt idx="280">
                <c:v>6694.4540000000006</c:v>
              </c:pt>
              <c:pt idx="281">
                <c:v>6680.3990000000022</c:v>
              </c:pt>
              <c:pt idx="282">
                <c:v>6664.86</c:v>
              </c:pt>
              <c:pt idx="283">
                <c:v>6651.0059999999985</c:v>
              </c:pt>
              <c:pt idx="284">
                <c:v>6637.6070000000009</c:v>
              </c:pt>
              <c:pt idx="285">
                <c:v>6624.0469999999996</c:v>
              </c:pt>
              <c:pt idx="286">
                <c:v>6611.1549999999997</c:v>
              </c:pt>
              <c:pt idx="287">
                <c:v>6599.8229999999994</c:v>
              </c:pt>
              <c:pt idx="288">
                <c:v>6584.4450000000006</c:v>
              </c:pt>
              <c:pt idx="289">
                <c:v>6568.3279999999995</c:v>
              </c:pt>
              <c:pt idx="290">
                <c:v>6553.6299999999992</c:v>
              </c:pt>
              <c:pt idx="291">
                <c:v>6540.9140000000007</c:v>
              </c:pt>
              <c:pt idx="292">
                <c:v>6525.7400000000007</c:v>
              </c:pt>
              <c:pt idx="293">
                <c:v>6510.7209999999995</c:v>
              </c:pt>
              <c:pt idx="294">
                <c:v>6496.518</c:v>
              </c:pt>
              <c:pt idx="295">
                <c:v>6480.3860000000022</c:v>
              </c:pt>
              <c:pt idx="296">
                <c:v>6465.0630000000001</c:v>
              </c:pt>
              <c:pt idx="297">
                <c:v>6453.512999999999</c:v>
              </c:pt>
              <c:pt idx="298">
                <c:v>6441.1440000000002</c:v>
              </c:pt>
              <c:pt idx="299">
                <c:v>6428.2840000000006</c:v>
              </c:pt>
              <c:pt idx="300">
                <c:v>6412.6349999999993</c:v>
              </c:pt>
              <c:pt idx="301">
                <c:v>6398.2330000000002</c:v>
              </c:pt>
              <c:pt idx="302">
                <c:v>6388.4330000000009</c:v>
              </c:pt>
              <c:pt idx="303">
                <c:v>6374.3770000000004</c:v>
              </c:pt>
              <c:pt idx="304">
                <c:v>6363.7479999999996</c:v>
              </c:pt>
              <c:pt idx="305">
                <c:v>6354.1189999999988</c:v>
              </c:pt>
              <c:pt idx="306">
                <c:v>6342.2910000000011</c:v>
              </c:pt>
              <c:pt idx="307">
                <c:v>6329.1369999999997</c:v>
              </c:pt>
              <c:pt idx="308">
                <c:v>6318.7780000000002</c:v>
              </c:pt>
              <c:pt idx="309">
                <c:v>6305.9190000000017</c:v>
              </c:pt>
              <c:pt idx="310">
                <c:v>6291.5509999999995</c:v>
              </c:pt>
              <c:pt idx="311">
                <c:v>6281.66</c:v>
              </c:pt>
              <c:pt idx="312">
                <c:v>6271.5910000000013</c:v>
              </c:pt>
              <c:pt idx="313">
                <c:v>6258.8140000000012</c:v>
              </c:pt>
              <c:pt idx="314">
                <c:v>6246.3940000000002</c:v>
              </c:pt>
              <c:pt idx="315">
                <c:v>6234.9290000000019</c:v>
              </c:pt>
              <c:pt idx="316">
                <c:v>6222.0989999999993</c:v>
              </c:pt>
              <c:pt idx="317">
                <c:v>6211.7200000000012</c:v>
              </c:pt>
              <c:pt idx="318">
                <c:v>6199.4370000000017</c:v>
              </c:pt>
              <c:pt idx="319">
                <c:v>6188.893</c:v>
              </c:pt>
              <c:pt idx="320">
                <c:v>6180.5970000000007</c:v>
              </c:pt>
              <c:pt idx="321">
                <c:v>6172.2370000000001</c:v>
              </c:pt>
              <c:pt idx="322">
                <c:v>6163.7790000000005</c:v>
              </c:pt>
              <c:pt idx="323">
                <c:v>6153.8260000000009</c:v>
              </c:pt>
              <c:pt idx="324">
                <c:v>6140.7780000000002</c:v>
              </c:pt>
              <c:pt idx="325">
                <c:v>6129.6370000000006</c:v>
              </c:pt>
              <c:pt idx="326">
                <c:v>6121.3460000000005</c:v>
              </c:pt>
              <c:pt idx="327">
                <c:v>6108.0279999999984</c:v>
              </c:pt>
              <c:pt idx="328">
                <c:v>6097.8559999999998</c:v>
              </c:pt>
              <c:pt idx="329">
                <c:v>6087.7450000000008</c:v>
              </c:pt>
              <c:pt idx="330">
                <c:v>6076.3829999999989</c:v>
              </c:pt>
              <c:pt idx="331">
                <c:v>6062.4619999999995</c:v>
              </c:pt>
              <c:pt idx="332">
                <c:v>6051.2309999999998</c:v>
              </c:pt>
              <c:pt idx="333">
                <c:v>6039.549</c:v>
              </c:pt>
              <c:pt idx="334">
                <c:v>6028.3730000000005</c:v>
              </c:pt>
              <c:pt idx="335">
                <c:v>6014.9419999999991</c:v>
              </c:pt>
              <c:pt idx="336">
                <c:v>6004.5959999999986</c:v>
              </c:pt>
              <c:pt idx="337">
                <c:v>5991.84</c:v>
              </c:pt>
              <c:pt idx="338">
                <c:v>5978.3379999999988</c:v>
              </c:pt>
              <c:pt idx="339">
                <c:v>5964.2670000000007</c:v>
              </c:pt>
              <c:pt idx="340">
                <c:v>5952.4960000000001</c:v>
              </c:pt>
              <c:pt idx="341">
                <c:v>5938.387999999999</c:v>
              </c:pt>
              <c:pt idx="342">
                <c:v>5927.0130000000008</c:v>
              </c:pt>
              <c:pt idx="343">
                <c:v>5915.5460000000003</c:v>
              </c:pt>
              <c:pt idx="344">
                <c:v>5903.6330000000007</c:v>
              </c:pt>
              <c:pt idx="345">
                <c:v>5890.0550000000012</c:v>
              </c:pt>
              <c:pt idx="346">
                <c:v>5878.5369999999994</c:v>
              </c:pt>
              <c:pt idx="347">
                <c:v>5867.1529999999984</c:v>
              </c:pt>
              <c:pt idx="348">
                <c:v>5854.7230000000009</c:v>
              </c:pt>
              <c:pt idx="349">
                <c:v>5842.4170000000004</c:v>
              </c:pt>
              <c:pt idx="350">
                <c:v>5828.9939999999997</c:v>
              </c:pt>
              <c:pt idx="351">
                <c:v>5817.7479999999996</c:v>
              </c:pt>
              <c:pt idx="352">
                <c:v>5804.5529999999999</c:v>
              </c:pt>
              <c:pt idx="353">
                <c:v>5794.5429999999997</c:v>
              </c:pt>
              <c:pt idx="354">
                <c:v>5783.7119999999995</c:v>
              </c:pt>
              <c:pt idx="355">
                <c:v>5767.7350000000006</c:v>
              </c:pt>
              <c:pt idx="356">
                <c:v>5754.5869999999995</c:v>
              </c:pt>
              <c:pt idx="357">
                <c:v>5742.7600000000011</c:v>
              </c:pt>
              <c:pt idx="358">
                <c:v>5728.4520000000011</c:v>
              </c:pt>
              <c:pt idx="359">
                <c:v>5713.9049999999997</c:v>
              </c:pt>
              <c:pt idx="360">
                <c:v>5700.57</c:v>
              </c:pt>
              <c:pt idx="361">
                <c:v>5688.094000000001</c:v>
              </c:pt>
              <c:pt idx="362">
                <c:v>5673.01</c:v>
              </c:pt>
              <c:pt idx="363">
                <c:v>5660.1009999999997</c:v>
              </c:pt>
              <c:pt idx="364">
                <c:v>5644.9160000000002</c:v>
              </c:pt>
              <c:pt idx="365">
                <c:v>5630.4539999999997</c:v>
              </c:pt>
              <c:pt idx="366">
                <c:v>5614.0279999999993</c:v>
              </c:pt>
              <c:pt idx="367">
                <c:v>5599.1549999999988</c:v>
              </c:pt>
              <c:pt idx="368">
                <c:v>5580.2319999999991</c:v>
              </c:pt>
              <c:pt idx="369">
                <c:v>5560.0889999999999</c:v>
              </c:pt>
              <c:pt idx="370">
                <c:v>5538.1470000000008</c:v>
              </c:pt>
              <c:pt idx="371">
                <c:v>5519.7349999999997</c:v>
              </c:pt>
              <c:pt idx="372">
                <c:v>5498.8</c:v>
              </c:pt>
              <c:pt idx="373">
                <c:v>5479.3739999999998</c:v>
              </c:pt>
              <c:pt idx="374">
                <c:v>5456.6970000000001</c:v>
              </c:pt>
              <c:pt idx="375">
                <c:v>5431.7090000000007</c:v>
              </c:pt>
              <c:pt idx="376">
                <c:v>5411.0569999999989</c:v>
              </c:pt>
              <c:pt idx="377">
                <c:v>5378.5499999999993</c:v>
              </c:pt>
              <c:pt idx="378">
                <c:v>5352.8989999999994</c:v>
              </c:pt>
              <c:pt idx="379">
                <c:v>5324.7739999999994</c:v>
              </c:pt>
              <c:pt idx="380">
                <c:v>5296.6289999999981</c:v>
              </c:pt>
              <c:pt idx="381">
                <c:v>5271.987000000001</c:v>
              </c:pt>
              <c:pt idx="382">
                <c:v>5241.0210000000006</c:v>
              </c:pt>
              <c:pt idx="383">
                <c:v>5216.2160000000013</c:v>
              </c:pt>
              <c:pt idx="384">
                <c:v>5191.5459999999994</c:v>
              </c:pt>
              <c:pt idx="385">
                <c:v>5165.9860000000008</c:v>
              </c:pt>
              <c:pt idx="386">
                <c:v>5140.2179999999989</c:v>
              </c:pt>
              <c:pt idx="387">
                <c:v>5117.3189999999995</c:v>
              </c:pt>
              <c:pt idx="388">
                <c:v>5092.7330000000002</c:v>
              </c:pt>
              <c:pt idx="389">
                <c:v>5067.1140000000005</c:v>
              </c:pt>
              <c:pt idx="390">
                <c:v>5039.0930000000008</c:v>
              </c:pt>
              <c:pt idx="391">
                <c:v>4989.3860000000004</c:v>
              </c:pt>
              <c:pt idx="392">
                <c:v>4944.1100000000006</c:v>
              </c:pt>
              <c:pt idx="393">
                <c:v>4902.116</c:v>
              </c:pt>
              <c:pt idx="394">
                <c:v>4859.7210000000005</c:v>
              </c:pt>
              <c:pt idx="395">
                <c:v>4825.4209999999994</c:v>
              </c:pt>
              <c:pt idx="396">
                <c:v>4795.3440000000001</c:v>
              </c:pt>
              <c:pt idx="397">
                <c:v>4770.7030000000004</c:v>
              </c:pt>
              <c:pt idx="398">
                <c:v>4736.3029999999999</c:v>
              </c:pt>
              <c:pt idx="399">
                <c:v>4691.4870000000001</c:v>
              </c:pt>
              <c:pt idx="400">
                <c:v>4466.857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22272"/>
        <c:axId val="170844928"/>
      </c:scatterChart>
      <c:valAx>
        <c:axId val="170822272"/>
        <c:scaling>
          <c:orientation val="minMax"/>
          <c:max val="27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Čtvrth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časového fondu od začátku roku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9.8657264957264956E-2"/>
              <c:y val="0.8294864132082500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44928"/>
        <c:crosses val="autoZero"/>
        <c:crossBetween val="midCat"/>
        <c:majorUnit val="3000"/>
      </c:valAx>
      <c:valAx>
        <c:axId val="17084492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222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</a:t>
            </a:r>
            <a:r>
              <a:rPr lang="en-US" sz="1000">
                <a:solidFill>
                  <a:schemeClr val="accent1"/>
                </a:solidFill>
              </a:rPr>
              <a:t> toků v rámci PS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0839099657997311E-3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'6.5'!$B$7:$M$7</c:f>
              <c:numCache>
                <c:formatCode>#\ ##0.0</c:formatCode>
                <c:ptCount val="12"/>
                <c:pt idx="0">
                  <c:v>4919.0945750000001</c:v>
                </c:pt>
                <c:pt idx="1">
                  <c:v>4573.5085750000098</c:v>
                </c:pt>
                <c:pt idx="2">
                  <c:v>4691.6056500000004</c:v>
                </c:pt>
                <c:pt idx="3">
                  <c:v>4093.2930249999999</c:v>
                </c:pt>
                <c:pt idx="4">
                  <c:v>3784.0305750000002</c:v>
                </c:pt>
                <c:pt idx="5">
                  <c:v>2860.2894999999999</c:v>
                </c:pt>
                <c:pt idx="6">
                  <c:v>3722.7869000000001</c:v>
                </c:pt>
                <c:pt idx="7">
                  <c:v>4012.8309250000002</c:v>
                </c:pt>
                <c:pt idx="8">
                  <c:v>3649.6804999999999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'6.5'!$B$8:$M$8</c:f>
              <c:numCache>
                <c:formatCode>#\ ##0.0</c:formatCode>
                <c:ptCount val="12"/>
                <c:pt idx="0">
                  <c:v>68.6283999999999</c:v>
                </c:pt>
                <c:pt idx="1">
                  <c:v>79.989604999999898</c:v>
                </c:pt>
                <c:pt idx="2">
                  <c:v>39.481648999999997</c:v>
                </c:pt>
                <c:pt idx="3">
                  <c:v>7.620908</c:v>
                </c:pt>
                <c:pt idx="4">
                  <c:v>7.9599200000000101</c:v>
                </c:pt>
                <c:pt idx="5">
                  <c:v>9.3776969999999995</c:v>
                </c:pt>
                <c:pt idx="6">
                  <c:v>10.947224</c:v>
                </c:pt>
                <c:pt idx="7">
                  <c:v>7.8347119999999997</c:v>
                </c:pt>
                <c:pt idx="8">
                  <c:v>5.2329180000000104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'6.5'!$B$9:$M$9</c:f>
              <c:numCache>
                <c:formatCode>#\ ##0.0</c:formatCode>
                <c:ptCount val="12"/>
                <c:pt idx="0">
                  <c:v>1893.8420659999999</c:v>
                </c:pt>
                <c:pt idx="1">
                  <c:v>1423.5297459999999</c:v>
                </c:pt>
                <c:pt idx="2">
                  <c:v>1266.6138550000001</c:v>
                </c:pt>
                <c:pt idx="3">
                  <c:v>999.57382599999903</c:v>
                </c:pt>
                <c:pt idx="4">
                  <c:v>1297.3948150000001</c:v>
                </c:pt>
                <c:pt idx="5">
                  <c:v>1626.3756719999999</c:v>
                </c:pt>
                <c:pt idx="6">
                  <c:v>1240.8968239999999</c:v>
                </c:pt>
                <c:pt idx="7">
                  <c:v>861.81014600000003</c:v>
                </c:pt>
                <c:pt idx="8">
                  <c:v>1291.6981820000001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'6.5'!$B$12:$M$12</c:f>
              <c:numCache>
                <c:formatCode>#\ ##0.0</c:formatCode>
                <c:ptCount val="12"/>
                <c:pt idx="0">
                  <c:v>-3839.8888080000002</c:v>
                </c:pt>
                <c:pt idx="1">
                  <c:v>-3433.3634084999999</c:v>
                </c:pt>
                <c:pt idx="2">
                  <c:v>-3396.5060950000002</c:v>
                </c:pt>
                <c:pt idx="3">
                  <c:v>-3135.8938870000002</c:v>
                </c:pt>
                <c:pt idx="4">
                  <c:v>-3160.3350759999998</c:v>
                </c:pt>
                <c:pt idx="5">
                  <c:v>-3051.5944119999999</c:v>
                </c:pt>
                <c:pt idx="6">
                  <c:v>-3072.7462740000001</c:v>
                </c:pt>
                <c:pt idx="7">
                  <c:v>-2912.8873600000002</c:v>
                </c:pt>
                <c:pt idx="8">
                  <c:v>-3178.9469610000001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'6.5'!$B$13:$M$13</c:f>
              <c:numCache>
                <c:formatCode>#\ ##0.0</c:formatCode>
                <c:ptCount val="12"/>
                <c:pt idx="0">
                  <c:v>-2818.1643260000001</c:v>
                </c:pt>
                <c:pt idx="1">
                  <c:v>-2434.9232780000002</c:v>
                </c:pt>
                <c:pt idx="2">
                  <c:v>-2386.7784529999999</c:v>
                </c:pt>
                <c:pt idx="3">
                  <c:v>-1769.2091419999999</c:v>
                </c:pt>
                <c:pt idx="4">
                  <c:v>-1718.35906</c:v>
                </c:pt>
                <c:pt idx="5">
                  <c:v>-1281.176737</c:v>
                </c:pt>
                <c:pt idx="6">
                  <c:v>-1699.5075850000001</c:v>
                </c:pt>
                <c:pt idx="7">
                  <c:v>-1735.6631440000001</c:v>
                </c:pt>
                <c:pt idx="8">
                  <c:v>-1576.3202220000001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'6.5'!$B$14:$M$14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'6.5'!$B$15:$M$15</c:f>
              <c:numCache>
                <c:formatCode>#\ ##0.0</c:formatCode>
                <c:ptCount val="12"/>
                <c:pt idx="0">
                  <c:v>-107.27379999999999</c:v>
                </c:pt>
                <c:pt idx="1">
                  <c:v>-108.233</c:v>
                </c:pt>
                <c:pt idx="2">
                  <c:v>-111.602875</c:v>
                </c:pt>
                <c:pt idx="3">
                  <c:v>-108.48</c:v>
                </c:pt>
                <c:pt idx="4">
                  <c:v>-108.52405</c:v>
                </c:pt>
                <c:pt idx="5">
                  <c:v>-83.7065750000001</c:v>
                </c:pt>
                <c:pt idx="6">
                  <c:v>-106.142475</c:v>
                </c:pt>
                <c:pt idx="7">
                  <c:v>-137.638125</c:v>
                </c:pt>
                <c:pt idx="8">
                  <c:v>-83.868825000000101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'6.5'!$B$16:$M$16</c:f>
              <c:numCache>
                <c:formatCode>#\ ##0.0</c:formatCode>
                <c:ptCount val="12"/>
                <c:pt idx="0">
                  <c:v>-13.868475</c:v>
                </c:pt>
                <c:pt idx="1">
                  <c:v>-7.9377750000000002</c:v>
                </c:pt>
                <c:pt idx="2">
                  <c:v>-18.787375000000001</c:v>
                </c:pt>
                <c:pt idx="3">
                  <c:v>-13.823175000000001</c:v>
                </c:pt>
                <c:pt idx="4">
                  <c:v>-18.469124999999998</c:v>
                </c:pt>
                <c:pt idx="5">
                  <c:v>-19.435124999999999</c:v>
                </c:pt>
                <c:pt idx="6">
                  <c:v>-20.105650000000001</c:v>
                </c:pt>
                <c:pt idx="7">
                  <c:v>-18.8535</c:v>
                </c:pt>
                <c:pt idx="8">
                  <c:v>-26.421900000000001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'6.5'!$B$17:$M$17</c:f>
              <c:numCache>
                <c:formatCode>#\ ##0.0</c:formatCode>
                <c:ptCount val="12"/>
                <c:pt idx="0">
                  <c:v>-102.369632</c:v>
                </c:pt>
                <c:pt idx="1">
                  <c:v>-92.570464500000099</c:v>
                </c:pt>
                <c:pt idx="2">
                  <c:v>-84.026356000000007</c:v>
                </c:pt>
                <c:pt idx="3">
                  <c:v>-73.081554999999994</c:v>
                </c:pt>
                <c:pt idx="4">
                  <c:v>-83.697998999999896</c:v>
                </c:pt>
                <c:pt idx="5">
                  <c:v>-60.130020000000002</c:v>
                </c:pt>
                <c:pt idx="6">
                  <c:v>-76.128964000000096</c:v>
                </c:pt>
                <c:pt idx="7">
                  <c:v>-77.433654000000104</c:v>
                </c:pt>
                <c:pt idx="8">
                  <c:v>-81.053692000000098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534592"/>
        <c:axId val="171548672"/>
      </c:barChart>
      <c:catAx>
        <c:axId val="1715345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548672"/>
        <c:crosses val="autoZero"/>
        <c:auto val="1"/>
        <c:lblAlgn val="ctr"/>
        <c:lblOffset val="100"/>
        <c:noMultiLvlLbl val="0"/>
      </c:catAx>
      <c:valAx>
        <c:axId val="1715486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53459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 </a:t>
            </a:r>
            <a:r>
              <a:rPr lang="en-US" sz="1000">
                <a:solidFill>
                  <a:schemeClr val="accent1"/>
                </a:solidFill>
              </a:rPr>
              <a:t>toků v rámci </a:t>
            </a:r>
            <a:r>
              <a:rPr lang="cs-CZ" sz="1000">
                <a:solidFill>
                  <a:schemeClr val="accent1"/>
                </a:solidFill>
              </a:rPr>
              <a:t>RDS</a:t>
            </a:r>
            <a:r>
              <a:rPr lang="en-US" sz="1000">
                <a:solidFill>
                  <a:schemeClr val="accent1"/>
                </a:solidFill>
              </a:rPr>
              <a:t>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4.0817625069592409E-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#\ ##0.0</c:formatCode>
                <c:ptCount val="12"/>
                <c:pt idx="0">
                  <c:v>3839.8888129999996</c:v>
                </c:pt>
                <c:pt idx="1">
                  <c:v>3433.3634090000005</c:v>
                </c:pt>
                <c:pt idx="2">
                  <c:v>3396.5060949999997</c:v>
                </c:pt>
                <c:pt idx="3">
                  <c:v>3135.8938869999993</c:v>
                </c:pt>
                <c:pt idx="4">
                  <c:v>3160.3350810000006</c:v>
                </c:pt>
                <c:pt idx="5">
                  <c:v>3051.5944170000007</c:v>
                </c:pt>
                <c:pt idx="6">
                  <c:v>3072.746279</c:v>
                </c:pt>
                <c:pt idx="7">
                  <c:v>2912.8873599999993</c:v>
                </c:pt>
                <c:pt idx="8">
                  <c:v>3178.9469610000001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#\ ##0.0</c:formatCode>
                <c:ptCount val="12"/>
                <c:pt idx="0">
                  <c:v>675.34004200000004</c:v>
                </c:pt>
                <c:pt idx="1">
                  <c:v>594.99647999999956</c:v>
                </c:pt>
                <c:pt idx="2">
                  <c:v>541.29897200000016</c:v>
                </c:pt>
                <c:pt idx="3">
                  <c:v>438.69190200000003</c:v>
                </c:pt>
                <c:pt idx="4">
                  <c:v>419.28484899999972</c:v>
                </c:pt>
                <c:pt idx="5">
                  <c:v>437.87484399999943</c:v>
                </c:pt>
                <c:pt idx="6">
                  <c:v>492.73515800000001</c:v>
                </c:pt>
                <c:pt idx="7">
                  <c:v>498.911024</c:v>
                </c:pt>
                <c:pt idx="8">
                  <c:v>475.90361600000006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#\ ##0.0</c:formatCode>
                <c:ptCount val="12"/>
                <c:pt idx="0">
                  <c:v>1484.9175565199992</c:v>
                </c:pt>
                <c:pt idx="1">
                  <c:v>1444.6027668499999</c:v>
                </c:pt>
                <c:pt idx="2">
                  <c:v>1373.62375651</c:v>
                </c:pt>
                <c:pt idx="3">
                  <c:v>1090.9910277699998</c:v>
                </c:pt>
                <c:pt idx="4">
                  <c:v>1005.8896770199998</c:v>
                </c:pt>
                <c:pt idx="5">
                  <c:v>981.90721609000002</c:v>
                </c:pt>
                <c:pt idx="6">
                  <c:v>930.90354288000003</c:v>
                </c:pt>
                <c:pt idx="7">
                  <c:v>968.79489925999951</c:v>
                </c:pt>
                <c:pt idx="8">
                  <c:v>882.30443615000013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#\ ##0.0</c:formatCode>
                <c:ptCount val="12"/>
                <c:pt idx="0">
                  <c:v>218.82381276999999</c:v>
                </c:pt>
                <c:pt idx="1">
                  <c:v>172.93663749999999</c:v>
                </c:pt>
                <c:pt idx="2">
                  <c:v>163.63228453999997</c:v>
                </c:pt>
                <c:pt idx="3">
                  <c:v>96.865603189999987</c:v>
                </c:pt>
                <c:pt idx="4">
                  <c:v>87.21436457999998</c:v>
                </c:pt>
                <c:pt idx="5">
                  <c:v>62.807259910000006</c:v>
                </c:pt>
                <c:pt idx="6">
                  <c:v>68.992219119999987</c:v>
                </c:pt>
                <c:pt idx="7">
                  <c:v>116.84118394000001</c:v>
                </c:pt>
                <c:pt idx="8">
                  <c:v>112.99070833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'6.5'!$B$29:$M$29</c:f>
              <c:numCache>
                <c:formatCode>#\ ##0.0</c:formatCode>
                <c:ptCount val="12"/>
                <c:pt idx="0">
                  <c:v>23.937913999999996</c:v>
                </c:pt>
                <c:pt idx="1">
                  <c:v>41.869012000000005</c:v>
                </c:pt>
                <c:pt idx="2">
                  <c:v>4.8146410000000008</c:v>
                </c:pt>
                <c:pt idx="3">
                  <c:v>9.5122999999999985E-2</c:v>
                </c:pt>
                <c:pt idx="4">
                  <c:v>0.144512</c:v>
                </c:pt>
                <c:pt idx="5">
                  <c:v>0.19785800000000001</c:v>
                </c:pt>
                <c:pt idx="6">
                  <c:v>1.2044699999999997</c:v>
                </c:pt>
                <c:pt idx="7">
                  <c:v>0.110997</c:v>
                </c:pt>
                <c:pt idx="8">
                  <c:v>8.8350999999999999E-2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'6.5'!$B$32:$M$32</c:f>
              <c:numCache>
                <c:formatCode>#\ ##0.0</c:formatCode>
                <c:ptCount val="12"/>
                <c:pt idx="0">
                  <c:v>-68.628405000000001</c:v>
                </c:pt>
                <c:pt idx="1">
                  <c:v>-79.989604999999983</c:v>
                </c:pt>
                <c:pt idx="2">
                  <c:v>-39.481649000000004</c:v>
                </c:pt>
                <c:pt idx="3">
                  <c:v>-7.6209130000000025</c:v>
                </c:pt>
                <c:pt idx="4">
                  <c:v>-7.9599249999999904</c:v>
                </c:pt>
                <c:pt idx="5">
                  <c:v>-9.3776969999999995</c:v>
                </c:pt>
                <c:pt idx="6">
                  <c:v>-10.947224</c:v>
                </c:pt>
                <c:pt idx="7">
                  <c:v>-7.8347170000000004</c:v>
                </c:pt>
                <c:pt idx="8">
                  <c:v>-5.2329280000000002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#\ ##0.0</c:formatCode>
                <c:ptCount val="12"/>
                <c:pt idx="0">
                  <c:v>-675.34004200000004</c:v>
                </c:pt>
                <c:pt idx="1">
                  <c:v>-594.99648000000002</c:v>
                </c:pt>
                <c:pt idx="2">
                  <c:v>-541.29897199999994</c:v>
                </c:pt>
                <c:pt idx="3">
                  <c:v>-438.62846200000013</c:v>
                </c:pt>
                <c:pt idx="4">
                  <c:v>-413.86336900000009</c:v>
                </c:pt>
                <c:pt idx="5">
                  <c:v>-426.83835999999991</c:v>
                </c:pt>
                <c:pt idx="6">
                  <c:v>-493.63194199999998</c:v>
                </c:pt>
                <c:pt idx="7">
                  <c:v>-498.60812199999998</c:v>
                </c:pt>
                <c:pt idx="8">
                  <c:v>-485.53145799999999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#\ ##0.0</c:formatCode>
                <c:ptCount val="12"/>
                <c:pt idx="0">
                  <c:v>-1.523768</c:v>
                </c:pt>
                <c:pt idx="1">
                  <c:v>-0.14043899999999998</c:v>
                </c:pt>
                <c:pt idx="2">
                  <c:v>-6.5519720000000001</c:v>
                </c:pt>
                <c:pt idx="3">
                  <c:v>-27.55885</c:v>
                </c:pt>
                <c:pt idx="4">
                  <c:v>-29.355818000000003</c:v>
                </c:pt>
                <c:pt idx="5">
                  <c:v>-31.488129000000001</c:v>
                </c:pt>
                <c:pt idx="6">
                  <c:v>-27.25911</c:v>
                </c:pt>
                <c:pt idx="7">
                  <c:v>-27.1907</c:v>
                </c:pt>
                <c:pt idx="8">
                  <c:v>-27.336057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#\ ##0.0</c:formatCode>
                <c:ptCount val="12"/>
                <c:pt idx="0">
                  <c:v>-625.72318842999994</c:v>
                </c:pt>
                <c:pt idx="1">
                  <c:v>-550.26450968000006</c:v>
                </c:pt>
                <c:pt idx="2">
                  <c:v>-631.53403686000001</c:v>
                </c:pt>
                <c:pt idx="3">
                  <c:v>-600.13337165999997</c:v>
                </c:pt>
                <c:pt idx="4">
                  <c:v>-587.15974279</c:v>
                </c:pt>
                <c:pt idx="5">
                  <c:v>-603.18702682000003</c:v>
                </c:pt>
                <c:pt idx="6">
                  <c:v>-595.68852498000001</c:v>
                </c:pt>
                <c:pt idx="7">
                  <c:v>-559.64743776</c:v>
                </c:pt>
                <c:pt idx="8">
                  <c:v>-592.21745755000006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#\ ##0.0</c:formatCode>
                <c:ptCount val="12"/>
                <c:pt idx="0">
                  <c:v>-509.95216124000001</c:v>
                </c:pt>
                <c:pt idx="1">
                  <c:v>-500.43539325000023</c:v>
                </c:pt>
                <c:pt idx="2">
                  <c:v>-508.66615105000028</c:v>
                </c:pt>
                <c:pt idx="3">
                  <c:v>-470.06533100999997</c:v>
                </c:pt>
                <c:pt idx="4">
                  <c:v>-487.40939166999988</c:v>
                </c:pt>
                <c:pt idx="5">
                  <c:v>-505.04325030999973</c:v>
                </c:pt>
                <c:pt idx="6">
                  <c:v>-522.78480330000014</c:v>
                </c:pt>
                <c:pt idx="7">
                  <c:v>-498.31622820000001</c:v>
                </c:pt>
                <c:pt idx="8">
                  <c:v>-555.62836294999977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'6.5'!$B$37:$M$37</c:f>
              <c:numCache>
                <c:formatCode>#\ ##0.0</c:formatCode>
                <c:ptCount val="12"/>
                <c:pt idx="0">
                  <c:v>-5.8112330000000005</c:v>
                </c:pt>
                <c:pt idx="1">
                  <c:v>-5.1275000000000004</c:v>
                </c:pt>
                <c:pt idx="2">
                  <c:v>-8.113683</c:v>
                </c:pt>
                <c:pt idx="3">
                  <c:v>-8.6706199999999995</c:v>
                </c:pt>
                <c:pt idx="4">
                  <c:v>-3.6381200000000002</c:v>
                </c:pt>
                <c:pt idx="5">
                  <c:v>-7.6561450000000004</c:v>
                </c:pt>
                <c:pt idx="6">
                  <c:v>-7.4619530000000003</c:v>
                </c:pt>
                <c:pt idx="7">
                  <c:v>-8.7061080000000004</c:v>
                </c:pt>
                <c:pt idx="8">
                  <c:v>-9.0388199999999994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'6.5'!$B$38:$M$38</c:f>
              <c:numCache>
                <c:formatCode>#\ ##0.0</c:formatCode>
                <c:ptCount val="12"/>
                <c:pt idx="0">
                  <c:v>-113.32926959999999</c:v>
                </c:pt>
                <c:pt idx="1">
                  <c:v>-93.628465600000027</c:v>
                </c:pt>
                <c:pt idx="2">
                  <c:v>-100.46206524999998</c:v>
                </c:pt>
                <c:pt idx="3">
                  <c:v>-89.416785750000003</c:v>
                </c:pt>
                <c:pt idx="4">
                  <c:v>-100.88884705000001</c:v>
                </c:pt>
                <c:pt idx="5">
                  <c:v>-110.85021780000004</c:v>
                </c:pt>
                <c:pt idx="6">
                  <c:v>-98.940617000000032</c:v>
                </c:pt>
                <c:pt idx="7">
                  <c:v>-96.48365934999994</c:v>
                </c:pt>
                <c:pt idx="8">
                  <c:v>-97.613039950000015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#\ ##0.0</c:formatCode>
                <c:ptCount val="12"/>
                <c:pt idx="0">
                  <c:v>-1395.9957188300002</c:v>
                </c:pt>
                <c:pt idx="1">
                  <c:v>-1313.2889791499997</c:v>
                </c:pt>
                <c:pt idx="2">
                  <c:v>-1361.9831279800001</c:v>
                </c:pt>
                <c:pt idx="3">
                  <c:v>-1292.5392601299998</c:v>
                </c:pt>
                <c:pt idx="4">
                  <c:v>-1233.9242518999968</c:v>
                </c:pt>
                <c:pt idx="5">
                  <c:v>-1274.3147811299998</c:v>
                </c:pt>
                <c:pt idx="6">
                  <c:v>-1234.4345820599997</c:v>
                </c:pt>
                <c:pt idx="7">
                  <c:v>-1201.35334571</c:v>
                </c:pt>
                <c:pt idx="8">
                  <c:v>-1245.9261765199999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#\ ##0.0</c:formatCode>
                <c:ptCount val="12"/>
                <c:pt idx="0">
                  <c:v>-774.17729863708985</c:v>
                </c:pt>
                <c:pt idx="1">
                  <c:v>-700.02772456164712</c:v>
                </c:pt>
                <c:pt idx="2">
                  <c:v>-664.31687291660921</c:v>
                </c:pt>
                <c:pt idx="3">
                  <c:v>-553.6531637225936</c:v>
                </c:pt>
                <c:pt idx="4">
                  <c:v>-540.45244636381699</c:v>
                </c:pt>
                <c:pt idx="5">
                  <c:v>-509.16248786995851</c:v>
                </c:pt>
                <c:pt idx="6">
                  <c:v>-504.88374853060998</c:v>
                </c:pt>
                <c:pt idx="7">
                  <c:v>-510.71777813297842</c:v>
                </c:pt>
                <c:pt idx="8">
                  <c:v>-525.6624612026236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#\ ##0.0</c:formatCode>
                <c:ptCount val="12"/>
                <c:pt idx="0">
                  <c:v>-1840.9610445529095</c:v>
                </c:pt>
                <c:pt idx="1">
                  <c:v>-1640.8392697583531</c:v>
                </c:pt>
                <c:pt idx="2">
                  <c:v>-1417.9002529433906</c:v>
                </c:pt>
                <c:pt idx="3">
                  <c:v>-1102.7741817274066</c:v>
                </c:pt>
                <c:pt idx="4">
                  <c:v>-1134.2925867261833</c:v>
                </c:pt>
                <c:pt idx="5">
                  <c:v>-928.15768257004152</c:v>
                </c:pt>
                <c:pt idx="6">
                  <c:v>-907.34337712939009</c:v>
                </c:pt>
                <c:pt idx="7">
                  <c:v>-928.12502984702132</c:v>
                </c:pt>
                <c:pt idx="8">
                  <c:v>-939.73934182737651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#\ ##0.0</c:formatCode>
                <c:ptCount val="12"/>
                <c:pt idx="0">
                  <c:v>-9.7671960000000002</c:v>
                </c:pt>
                <c:pt idx="1">
                  <c:v>-9.0265900000000006</c:v>
                </c:pt>
                <c:pt idx="2">
                  <c:v>-7.3962650000000014</c:v>
                </c:pt>
                <c:pt idx="3">
                  <c:v>-5.2587089999999987</c:v>
                </c:pt>
                <c:pt idx="4">
                  <c:v>-4.4113170000000004</c:v>
                </c:pt>
                <c:pt idx="5">
                  <c:v>-3.624393</c:v>
                </c:pt>
                <c:pt idx="6">
                  <c:v>-3.5731739999999994</c:v>
                </c:pt>
                <c:pt idx="7">
                  <c:v>-3.5228829999999998</c:v>
                </c:pt>
                <c:pt idx="8">
                  <c:v>-3.7596080000000001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val>
            <c:numRef>
              <c:f>'6.5'!$B$43:$M$43</c:f>
              <c:numCache>
                <c:formatCode>#\ ##0.0</c:formatCode>
                <c:ptCount val="12"/>
                <c:pt idx="0">
                  <c:v>-221.69866500000001</c:v>
                </c:pt>
                <c:pt idx="1">
                  <c:v>-200.00349699999998</c:v>
                </c:pt>
                <c:pt idx="2">
                  <c:v>-192.17070100000001</c:v>
                </c:pt>
                <c:pt idx="3">
                  <c:v>-166.21789500000003</c:v>
                </c:pt>
                <c:pt idx="4">
                  <c:v>-129.51266849999999</c:v>
                </c:pt>
                <c:pt idx="5">
                  <c:v>-124.68141450000002</c:v>
                </c:pt>
                <c:pt idx="6">
                  <c:v>-159.63260299999999</c:v>
                </c:pt>
                <c:pt idx="7">
                  <c:v>-157.03947500000004</c:v>
                </c:pt>
                <c:pt idx="8">
                  <c:v>-162.548361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253760"/>
        <c:axId val="171255296"/>
      </c:barChart>
      <c:catAx>
        <c:axId val="1712537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255296"/>
        <c:crosses val="autoZero"/>
        <c:auto val="1"/>
        <c:lblAlgn val="ctr"/>
        <c:lblOffset val="100"/>
        <c:noMultiLvlLbl val="0"/>
      </c:catAx>
      <c:valAx>
        <c:axId val="1712552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25376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</a:t>
            </a:r>
            <a:r>
              <a:rPr lang="cs-CZ" sz="1000" b="1" i="0" u="none" strike="noStrike" baseline="0">
                <a:solidFill>
                  <a:srgbClr val="233060"/>
                </a:solidFill>
                <a:effectLst/>
              </a:rPr>
              <a:t> FVE</a:t>
            </a:r>
            <a:r>
              <a:rPr lang="cs-CZ" sz="1000">
                <a:solidFill>
                  <a:srgbClr val="233060"/>
                </a:solidFill>
              </a:rPr>
              <a:t> (MWh)</a:t>
            </a:r>
          </a:p>
        </c:rich>
      </c:tx>
      <c:layout>
        <c:manualLayout>
          <c:xMode val="edge"/>
          <c:yMode val="edge"/>
          <c:x val="3.1116019999779405E-5"/>
          <c:y val="5.0472822495011796E-2"/>
        </c:manualLayout>
      </c:layout>
      <c:overlay val="0"/>
      <c:spPr>
        <a:solidFill>
          <a:schemeClr val="bg1"/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'4.4'!$E$8:$G$8</c:f>
              <c:numCache>
                <c:formatCode>#\ ##0.0</c:formatCode>
                <c:ptCount val="3"/>
                <c:pt idx="0">
                  <c:v>163049.12762285009</c:v>
                </c:pt>
                <c:pt idx="1">
                  <c:v>182514.67434817489</c:v>
                </c:pt>
                <c:pt idx="2">
                  <c:v>121696.82551505716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'4.4'!$E$9:$G$9</c:f>
              <c:numCache>
                <c:formatCode>#\ ##0.0</c:formatCode>
                <c:ptCount val="3"/>
                <c:pt idx="0">
                  <c:v>42954.379065496993</c:v>
                </c:pt>
                <c:pt idx="1">
                  <c:v>47871.658968543947</c:v>
                </c:pt>
                <c:pt idx="2">
                  <c:v>31787.167445272335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'4.4'!$E$10:$G$10</c:f>
              <c:numCache>
                <c:formatCode>#\ ##0.0</c:formatCode>
                <c:ptCount val="3"/>
                <c:pt idx="0">
                  <c:v>26676.400361716747</c:v>
                </c:pt>
                <c:pt idx="1">
                  <c:v>29515.013368706863</c:v>
                </c:pt>
                <c:pt idx="2">
                  <c:v>19315.439809626867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'4.4'!$E$11:$G$11</c:f>
              <c:numCache>
                <c:formatCode>#\ ##0.0</c:formatCode>
                <c:ptCount val="3"/>
                <c:pt idx="0">
                  <c:v>87832.570309999981</c:v>
                </c:pt>
                <c:pt idx="1">
                  <c:v>95818.08166999997</c:v>
                </c:pt>
                <c:pt idx="2">
                  <c:v>63390.65181999989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'4.4'!$E$12:$G$12</c:f>
              <c:numCache>
                <c:formatCode>#\ ##0.0</c:formatCode>
                <c:ptCount val="3"/>
                <c:pt idx="0">
                  <c:v>131813.52753000005</c:v>
                </c:pt>
                <c:pt idx="1">
                  <c:v>149227.94017999998</c:v>
                </c:pt>
                <c:pt idx="2">
                  <c:v>100244.33757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'4.4'!$E$13:$G$13</c:f>
              <c:numCache>
                <c:formatCode>#\ ##0.0</c:formatCode>
                <c:ptCount val="3"/>
                <c:pt idx="0">
                  <c:v>49038.102360000004</c:v>
                </c:pt>
                <c:pt idx="1">
                  <c:v>55341.041340000018</c:v>
                </c:pt>
                <c:pt idx="2">
                  <c:v>37830.347540000002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  <c:max val="2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</a:t>
            </a:r>
            <a:r>
              <a:rPr lang="cs-CZ" sz="1000">
                <a:solidFill>
                  <a:schemeClr val="accent1"/>
                </a:solidFill>
              </a:rPr>
              <a:t>výroby</a:t>
            </a:r>
            <a:r>
              <a:rPr lang="cs-CZ" sz="1000" baseline="0">
                <a:solidFill>
                  <a:schemeClr val="accent1"/>
                </a:solidFill>
              </a:rPr>
              <a:t> elektřiny brutto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0.13768335208098986"/>
          <c:y val="1.3055674630929011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CE61-4F31-A927-36B89497920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CE61-4F31-A927-36B89497920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CE61-4F31-A927-36B89497920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CE61-4F31-A927-36B89497920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CE61-4F31-A927-36B89497920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CE85-42E5-B892-F2B493BDE8B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3"/>
              <c:layout>
                <c:manualLayout>
                  <c:x val="0"/>
                  <c:y val="-3.820439350525310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61-4F31-A927-36B894979209}"/>
                </c:ext>
              </c:extLst>
            </c:dLbl>
            <c:dLbl>
              <c:idx val="5"/>
              <c:layout>
                <c:manualLayout>
                  <c:x val="-9.285714285714286E-2"/>
                  <c:y val="-9.9331423113658071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0.10238095238095238"/>
                  <c:y val="-0.1528175740210124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2.3809523809523812E-3"/>
                  <c:y val="7.6408787010506206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#\ ##0.0</c:formatCode>
                <c:ptCount val="8"/>
                <c:pt idx="0">
                  <c:v>7959384.4399999995</c:v>
                </c:pt>
                <c:pt idx="1">
                  <c:v>5778184.1280000005</c:v>
                </c:pt>
                <c:pt idx="2">
                  <c:v>286460.82999999996</c:v>
                </c:pt>
                <c:pt idx="3">
                  <c:v>848607.7100000002</c:v>
                </c:pt>
                <c:pt idx="4">
                  <c:v>294541.2610553272</c:v>
                </c:pt>
                <c:pt idx="5">
                  <c:v>272468.05</c:v>
                </c:pt>
                <c:pt idx="6">
                  <c:v>130620.42522400588</c:v>
                </c:pt>
                <c:pt idx="7">
                  <c:v>1435917.2868254464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instalovaného výkonu v ES ČR</a:t>
            </a:r>
          </a:p>
        </c:rich>
      </c:tx>
      <c:layout>
        <c:manualLayout>
          <c:xMode val="edge"/>
          <c:yMode val="edge"/>
          <c:x val="1.9690663667041638E-3"/>
          <c:y val="1.3055674630929014E-3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1C42-4D8B-9734-3F9AFF3EE21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1C42-4D8B-9734-3F9AFF3EE21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1C42-4D8B-9734-3F9AFF3EE21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1C42-4D8B-9734-3F9AFF3EE21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1C42-4D8B-9734-3F9AFF3EE21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6B52-4A15-9D87-EA42F1E0EA1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8.8095238095238143E-2"/>
                  <c:y val="-3.82043935052531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4346</c:v>
                </c:pt>
                <c:pt idx="1">
                  <c:v>9217.9595999999983</c:v>
                </c:pt>
                <c:pt idx="2">
                  <c:v>1363.4</c:v>
                </c:pt>
                <c:pt idx="3">
                  <c:v>1412.5874601</c:v>
                </c:pt>
                <c:pt idx="4">
                  <c:v>1113.8243399999999</c:v>
                </c:pt>
                <c:pt idx="5">
                  <c:v>1171.5</c:v>
                </c:pt>
                <c:pt idx="6">
                  <c:v>371.54998499999994</c:v>
                </c:pt>
                <c:pt idx="7">
                  <c:v>4372.3627180000612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VTE</a:t>
            </a:r>
            <a:r>
              <a:rPr lang="en-US" sz="1000">
                <a:solidFill>
                  <a:srgbClr val="233060"/>
                </a:solidFill>
              </a:rPr>
              <a:t> na </a:t>
            </a:r>
            <a:r>
              <a:rPr lang="cs-CZ" sz="1000">
                <a:solidFill>
                  <a:srgbClr val="233060"/>
                </a:solidFill>
              </a:rPr>
              <a:t>instalovaném </a:t>
            </a:r>
            <a:r>
              <a:rPr lang="en-US" sz="1000">
                <a:solidFill>
                  <a:srgbClr val="233060"/>
                </a:solidFill>
              </a:rPr>
              <a:t>vý</a:t>
            </a:r>
            <a:r>
              <a:rPr lang="cs-CZ" sz="1000">
                <a:solidFill>
                  <a:srgbClr val="233060"/>
                </a:solidFill>
              </a:rPr>
              <a:t>konu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9.700234839066136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A61D-4F79-A1CD-9DF295209C0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7BB2-4519-A237-8EE8245F6EA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7BB2-4519-A237-8EE8245F6EAF}"/>
              </c:ext>
            </c:extLst>
          </c:dPt>
          <c:dLbls>
            <c:dLbl>
              <c:idx val="0"/>
              <c:layout>
                <c:manualLayout>
                  <c:x val="-6.9264069264069264E-3"/>
                  <c:y val="-0.1838885427575327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923441387945E-2"/>
                  <c:y val="-0.1598845463938888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#\ ##0.0</c:formatCode>
                <c:ptCount val="4"/>
                <c:pt idx="0">
                  <c:v>3.029585</c:v>
                </c:pt>
                <c:pt idx="1">
                  <c:v>5.16</c:v>
                </c:pt>
                <c:pt idx="2">
                  <c:v>56.08</c:v>
                </c:pt>
                <c:pt idx="3">
                  <c:v>307.28040000000004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VTE (MWh)</a:t>
            </a:r>
          </a:p>
        </c:rich>
      </c:tx>
      <c:layout>
        <c:manualLayout>
          <c:xMode val="edge"/>
          <c:yMode val="edge"/>
          <c:x val="2.0397821620046323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'4.4'!$E$32:$G$32</c:f>
              <c:numCache>
                <c:formatCode>#\ ##0.0</c:formatCode>
                <c:ptCount val="3"/>
                <c:pt idx="0">
                  <c:v>77.853537688340737</c:v>
                </c:pt>
                <c:pt idx="1">
                  <c:v>73.018922365061016</c:v>
                </c:pt>
                <c:pt idx="2">
                  <c:v>124.65722395246856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'4.4'!$E$33:$G$33</c:f>
              <c:numCache>
                <c:formatCode>#\ ##0.0</c:formatCode>
                <c:ptCount val="3"/>
                <c:pt idx="0">
                  <c:v>424.50637</c:v>
                </c:pt>
                <c:pt idx="1">
                  <c:v>385.30044999999996</c:v>
                </c:pt>
                <c:pt idx="2">
                  <c:v>788.15681000000006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'4.4'!$E$34:$G$34</c:f>
              <c:numCache>
                <c:formatCode>#\ ##0.0</c:formatCode>
                <c:ptCount val="3"/>
                <c:pt idx="0">
                  <c:v>5895.7653899999996</c:v>
                </c:pt>
                <c:pt idx="1">
                  <c:v>4832.2867500000002</c:v>
                </c:pt>
                <c:pt idx="2">
                  <c:v>7438.6642500000025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'4.4'!$E$35:$G$35</c:f>
              <c:numCache>
                <c:formatCode>#\ ##0.0</c:formatCode>
                <c:ptCount val="3"/>
                <c:pt idx="0">
                  <c:v>33816.532500000038</c:v>
                </c:pt>
                <c:pt idx="1">
                  <c:v>29010.337410000022</c:v>
                </c:pt>
                <c:pt idx="2">
                  <c:v>47753.345610000018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052160"/>
        <c:axId val="161053696"/>
      </c:barChart>
      <c:catAx>
        <c:axId val="1610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053696"/>
        <c:crossesAt val="0"/>
        <c:auto val="1"/>
        <c:lblAlgn val="ctr"/>
        <c:lblOffset val="100"/>
        <c:noMultiLvlLbl val="0"/>
      </c:catAx>
      <c:valAx>
        <c:axId val="161053696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052160"/>
        <c:crosses val="autoZero"/>
        <c:crossBetween val="between"/>
        <c:majorUnit val="20000"/>
        <c:min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96832"/>
        <c:axId val="161098368"/>
      </c:barChart>
      <c:catAx>
        <c:axId val="16109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098368"/>
        <c:crosses val="autoZero"/>
        <c:auto val="1"/>
        <c:lblAlgn val="ctr"/>
        <c:lblOffset val="100"/>
        <c:noMultiLvlLbl val="0"/>
      </c:catAx>
      <c:valAx>
        <c:axId val="16109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09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47136"/>
        <c:axId val="161153024"/>
      </c:barChart>
      <c:catAx>
        <c:axId val="16114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153024"/>
        <c:crosses val="autoZero"/>
        <c:auto val="1"/>
        <c:lblAlgn val="ctr"/>
        <c:lblOffset val="100"/>
        <c:noMultiLvlLbl val="0"/>
      </c:catAx>
      <c:valAx>
        <c:axId val="16115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147136"/>
        <c:crosses val="autoZero"/>
        <c:crossBetween val="between"/>
      </c:valAx>
      <c:spPr>
        <a:noFill/>
      </c:spPr>
    </c:plotArea>
    <c:legend>
      <c:legendPos val="r"/>
      <c:legendEntry>
        <c:idx val="0"/>
        <c:txPr>
          <a:bodyPr/>
          <a:lstStyle/>
          <a:p>
            <a:pPr>
              <a:defRPr>
                <a:solidFill>
                  <a:schemeClr val="accent1"/>
                </a:solidFill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accent5"/>
                </a:solidFill>
              </a:defRPr>
            </a:pPr>
            <a:endParaRPr lang="cs-CZ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chemeClr val="accent2"/>
                </a:solidFill>
              </a:defRPr>
            </a:pPr>
            <a:endParaRPr lang="cs-CZ"/>
          </a:p>
        </c:txPr>
      </c:legendEntry>
      <c:legendEntry>
        <c:idx val="3"/>
        <c:txPr>
          <a:bodyPr/>
          <a:lstStyle/>
          <a:p>
            <a:pPr>
              <a:defRPr>
                <a:solidFill>
                  <a:schemeClr val="accent6"/>
                </a:solidFill>
              </a:defRPr>
            </a:pPr>
            <a:endParaRPr lang="cs-CZ"/>
          </a:p>
        </c:txPr>
      </c:legendEntry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 b="1">
                <a:solidFill>
                  <a:srgbClr val="233060"/>
                </a:solidFill>
              </a:rPr>
              <a:t>Bilance elektřiny </a:t>
            </a:r>
            <a:r>
              <a:rPr lang="cs-CZ" sz="1000" b="1">
                <a:solidFill>
                  <a:srgbClr val="233060"/>
                </a:solidFill>
              </a:rPr>
              <a:t>(</a:t>
            </a:r>
            <a:r>
              <a:rPr lang="en-US" sz="1000" b="1">
                <a:solidFill>
                  <a:srgbClr val="233060"/>
                </a:solidFill>
              </a:rPr>
              <a:t>GWh</a:t>
            </a:r>
            <a:r>
              <a:rPr lang="cs-CZ" sz="1000" b="1">
                <a:solidFill>
                  <a:srgbClr val="233060"/>
                </a:solidFill>
              </a:rPr>
              <a:t>)</a:t>
            </a:r>
            <a:endParaRPr lang="en-US" sz="1000" b="1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0050125313282852E-3"/>
          <c:y val="2.919708029197080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7656.2382532413994</c:v>
                </c:pt>
                <c:pt idx="1">
                  <c:v>7224.3954443611419</c:v>
                </c:pt>
                <c:pt idx="2">
                  <c:v>7296.0692928703502</c:v>
                </c:pt>
                <c:pt idx="3">
                  <c:v>6206.9783815106921</c:v>
                </c:pt>
                <c:pt idx="4">
                  <c:v>5761.799975159327</c:v>
                </c:pt>
                <c:pt idx="5">
                  <c:v>4686.7191933420181</c:v>
                </c:pt>
                <c:pt idx="6">
                  <c:v>5552.2492875582593</c:v>
                </c:pt>
                <c:pt idx="7">
                  <c:v>5991.2756300472674</c:v>
                </c:pt>
                <c:pt idx="8">
                  <c:v>5462.6592134992525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'3.2'!$B$49:$M$49</c:f>
              <c:numCache>
                <c:formatCode>#\ ##0.0</c:formatCode>
                <c:ptCount val="12"/>
                <c:pt idx="0">
                  <c:v>-5804.9833638013988</c:v>
                </c:pt>
                <c:pt idx="1">
                  <c:v>-5339.1544155711445</c:v>
                </c:pt>
                <c:pt idx="2">
                  <c:v>-5264.6772635803491</c:v>
                </c:pt>
                <c:pt idx="3">
                  <c:v>-4647.0020927707064</c:v>
                </c:pt>
                <c:pt idx="4">
                  <c:v>-4621.9674448393262</c:v>
                </c:pt>
                <c:pt idx="5">
                  <c:v>-4455.7829163220258</c:v>
                </c:pt>
                <c:pt idx="6">
                  <c:v>-4361.7766302182599</c:v>
                </c:pt>
                <c:pt idx="7">
                  <c:v>-4320.4104597072737</c:v>
                </c:pt>
                <c:pt idx="8">
                  <c:v>-4431.0588941292572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'3.2'!$B$31:$M$31</c:f>
              <c:numCache>
                <c:formatCode>#\ ##0.0</c:formatCode>
                <c:ptCount val="12"/>
                <c:pt idx="0">
                  <c:v>-507.55093922999993</c:v>
                </c:pt>
                <c:pt idx="1">
                  <c:v>-473.46144390999996</c:v>
                </c:pt>
                <c:pt idx="2">
                  <c:v>-477.65774574</c:v>
                </c:pt>
                <c:pt idx="3">
                  <c:v>-400.51491004000007</c:v>
                </c:pt>
                <c:pt idx="4">
                  <c:v>-360.72856956999993</c:v>
                </c:pt>
                <c:pt idx="5">
                  <c:v>-298.63158543999998</c:v>
                </c:pt>
                <c:pt idx="6">
                  <c:v>-381.98856305999988</c:v>
                </c:pt>
                <c:pt idx="7">
                  <c:v>-389.19850640999982</c:v>
                </c:pt>
                <c:pt idx="8">
                  <c:v>-367.9353328499999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'3.2'!$B$36:$M$36</c:f>
              <c:numCache>
                <c:formatCode>#\ ##0.0</c:formatCode>
                <c:ptCount val="12"/>
                <c:pt idx="0">
                  <c:v>-324.06829700000003</c:v>
                </c:pt>
                <c:pt idx="1">
                  <c:v>-292.57396150000011</c:v>
                </c:pt>
                <c:pt idx="2">
                  <c:v>-276.19705700000003</c:v>
                </c:pt>
                <c:pt idx="3">
                  <c:v>-239.29945000000004</c:v>
                </c:pt>
                <c:pt idx="4">
                  <c:v>-213.21066749999989</c:v>
                </c:pt>
                <c:pt idx="5">
                  <c:v>-184.81143450000002</c:v>
                </c:pt>
                <c:pt idx="6">
                  <c:v>-235.76156700000007</c:v>
                </c:pt>
                <c:pt idx="7">
                  <c:v>-234.47312900000014</c:v>
                </c:pt>
                <c:pt idx="8">
                  <c:v>-243.6020530000001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'3.2'!$B$47:$M$47</c:f>
              <c:numCache>
                <c:formatCode>#\ ##0.0</c:formatCode>
                <c:ptCount val="12"/>
                <c:pt idx="0">
                  <c:v>-113.085033</c:v>
                </c:pt>
                <c:pt idx="1">
                  <c:v>-113.3605</c:v>
                </c:pt>
                <c:pt idx="2">
                  <c:v>-119.71655799999999</c:v>
                </c:pt>
                <c:pt idx="3">
                  <c:v>-117.15062</c:v>
                </c:pt>
                <c:pt idx="4">
                  <c:v>-112.16217</c:v>
                </c:pt>
                <c:pt idx="5">
                  <c:v>-91.362720000000095</c:v>
                </c:pt>
                <c:pt idx="6">
                  <c:v>-113.604428</c:v>
                </c:pt>
                <c:pt idx="7">
                  <c:v>-146.344233</c:v>
                </c:pt>
                <c:pt idx="8">
                  <c:v>-92.907645000000102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'3.2'!$B$6:$M$6</c:f>
              <c:numCache>
                <c:formatCode>#\ ##0.0</c:formatCode>
                <c:ptCount val="12"/>
                <c:pt idx="0">
                  <c:v>-879.72407309120194</c:v>
                </c:pt>
                <c:pt idx="1">
                  <c:v>-951.27025500206844</c:v>
                </c:pt>
                <c:pt idx="2">
                  <c:v>-1114.6886206476429</c:v>
                </c:pt>
                <c:pt idx="3">
                  <c:v>-797.8540358177097</c:v>
                </c:pt>
                <c:pt idx="4">
                  <c:v>-450.95451128988577</c:v>
                </c:pt>
                <c:pt idx="5">
                  <c:v>313.03265861544497</c:v>
                </c:pt>
                <c:pt idx="6">
                  <c:v>-485.38545101969237</c:v>
                </c:pt>
                <c:pt idx="7">
                  <c:v>-901.76107793723531</c:v>
                </c:pt>
                <c:pt idx="8">
                  <c:v>-312.42986322991669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846720"/>
        <c:axId val="156852608"/>
      </c:barChart>
      <c:catAx>
        <c:axId val="1568467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852608"/>
        <c:crosses val="autoZero"/>
        <c:auto val="1"/>
        <c:lblAlgn val="ctr"/>
        <c:lblOffset val="100"/>
        <c:noMultiLvlLbl val="0"/>
      </c:catAx>
      <c:valAx>
        <c:axId val="156852608"/>
        <c:scaling>
          <c:orientation val="minMax"/>
          <c:max val="8000"/>
          <c:min val="-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846720"/>
        <c:crosses val="autoZero"/>
        <c:crossBetween val="between"/>
        <c:majorUnit val="2000"/>
      </c:valAx>
    </c:plotArea>
    <c:legend>
      <c:legendPos val="b"/>
      <c:layout>
        <c:manualLayout>
          <c:xMode val="edge"/>
          <c:yMode val="edge"/>
          <c:x val="2.8759398496240737E-4"/>
          <c:y val="0.83390692951702228"/>
          <c:w val="0.91229741019214705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biomasy na výrobě elektřiny brutto</a:t>
            </a:r>
          </a:p>
        </c:rich>
      </c:tx>
      <c:layout>
        <c:manualLayout>
          <c:xMode val="edge"/>
          <c:yMode val="edge"/>
          <c:x val="1.4253072734838904E-4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5.9654905942841369E-2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0.41891969004697599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noFill/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0.4875187890066075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3.3906615003575252E-2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180864"/>
        <c:axId val="160186752"/>
      </c:barChart>
      <c:catAx>
        <c:axId val="16018086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186752"/>
        <c:crosses val="autoZero"/>
        <c:auto val="1"/>
        <c:lblAlgn val="ctr"/>
        <c:lblOffset val="100"/>
        <c:noMultiLvlLbl val="0"/>
      </c:catAx>
      <c:valAx>
        <c:axId val="1601867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a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  <a:r>
              <a:rPr lang="cs-CZ" sz="1000">
                <a:solidFill>
                  <a:srgbClr val="233060"/>
                </a:solidFill>
              </a:rPr>
              <a:t> z biomasy (MWh)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5701017526222367E-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'4.5'!$B$8:$D$8</c:f>
              <c:numCache>
                <c:formatCode>#\ ##0.0</c:formatCode>
                <c:ptCount val="3"/>
                <c:pt idx="0">
                  <c:v>5072.4240000000009</c:v>
                </c:pt>
                <c:pt idx="1">
                  <c:v>18034.242000000002</c:v>
                </c:pt>
                <c:pt idx="2">
                  <c:v>19055.89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spPr>
            <a:solidFill>
              <a:schemeClr val="accent2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'4.5'!$B$9:$D$9</c:f>
              <c:numCache>
                <c:formatCode>#\ ##0.0</c:formatCode>
                <c:ptCount val="3"/>
                <c:pt idx="0">
                  <c:v>103366.452</c:v>
                </c:pt>
                <c:pt idx="1">
                  <c:v>103857.852</c:v>
                </c:pt>
                <c:pt idx="2">
                  <c:v>88857.377999999997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spPr>
            <a:solidFill>
              <a:schemeClr val="accent3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spPr>
            <a:solidFill>
              <a:schemeClr val="accent4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spPr>
            <a:solidFill>
              <a:schemeClr val="accent5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spPr>
            <a:solidFill>
              <a:schemeClr val="accent6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'4.5'!$B$13:$D$13</c:f>
              <c:numCache>
                <c:formatCode>#\ ##0.0</c:formatCode>
                <c:ptCount val="3"/>
                <c:pt idx="0">
                  <c:v>119342.16499999996</c:v>
                </c:pt>
                <c:pt idx="1">
                  <c:v>103484.01899999997</c:v>
                </c:pt>
                <c:pt idx="2">
                  <c:v>121739.58000000005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spPr>
            <a:solidFill>
              <a:srgbClr val="F0948F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'4.5'!$B$14:$D$14</c:f>
              <c:numCache>
                <c:formatCode>#\ ##0.0</c:formatCode>
                <c:ptCount val="3"/>
                <c:pt idx="0">
                  <c:v>8180.5249999999996</c:v>
                </c:pt>
                <c:pt idx="1">
                  <c:v>8168.9359999999997</c:v>
                </c:pt>
                <c:pt idx="2">
                  <c:v>7614.8640000000005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253824"/>
        <c:axId val="160255360"/>
      </c:barChart>
      <c:catAx>
        <c:axId val="16025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255360"/>
        <c:crosses val="autoZero"/>
        <c:auto val="1"/>
        <c:lblAlgn val="ctr"/>
        <c:lblOffset val="100"/>
        <c:noMultiLvlLbl val="0"/>
      </c:catAx>
      <c:valAx>
        <c:axId val="160255360"/>
        <c:scaling>
          <c:orientation val="minMax"/>
          <c:max val="3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53824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bioplynu</a:t>
            </a:r>
            <a:r>
              <a:rPr lang="en-US" sz="1000">
                <a:solidFill>
                  <a:srgbClr val="233060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6.217932435864871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68-4FE2-9285-13D2D60C023A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68-4FE2-9285-13D2D60C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2.4904027994471278E-2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4.0419909591028071E-2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0.93467606241450052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392704"/>
        <c:axId val="160391168"/>
      </c:barChart>
      <c:valAx>
        <c:axId val="1603911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92704"/>
        <c:crosses val="autoZero"/>
        <c:crossBetween val="between"/>
        <c:majorUnit val="0.1"/>
      </c:valAx>
      <c:catAx>
        <c:axId val="16039270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39116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</a:t>
            </a:r>
            <a:r>
              <a:rPr lang="cs-CZ" sz="1000" baseline="0">
                <a:solidFill>
                  <a:srgbClr val="233060"/>
                </a:solidFill>
              </a:rPr>
              <a:t> brutto z bioplynu (MWh)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236095488063953E-3"/>
          <c:y val="2.26283298097251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'4.5'!$B$31:$D$31</c:f>
              <c:numCache>
                <c:formatCode>#\ ##0.0</c:formatCode>
                <c:ptCount val="3"/>
                <c:pt idx="0">
                  <c:v>5351.9309999999987</c:v>
                </c:pt>
                <c:pt idx="1">
                  <c:v>5419.7739999999985</c:v>
                </c:pt>
                <c:pt idx="2">
                  <c:v>5079.771999999999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'4.5'!$B$32:$D$32</c:f>
              <c:numCache>
                <c:formatCode>#\ ##0.0</c:formatCode>
                <c:ptCount val="3"/>
                <c:pt idx="0">
                  <c:v>8993.6430000000018</c:v>
                </c:pt>
                <c:pt idx="1">
                  <c:v>8364.1920000000027</c:v>
                </c:pt>
                <c:pt idx="2">
                  <c:v>8369.5400000000027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'4.5'!$B$33:$D$33</c:f>
              <c:numCache>
                <c:formatCode>#\ ##0.0</c:formatCode>
                <c:ptCount val="3"/>
                <c:pt idx="0">
                  <c:v>199515.57099999994</c:v>
                </c:pt>
                <c:pt idx="1">
                  <c:v>200053.64600000027</c:v>
                </c:pt>
                <c:pt idx="2">
                  <c:v>195354.46799999999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415744"/>
        <c:axId val="160417280"/>
      </c:barChart>
      <c:catAx>
        <c:axId val="16041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417280"/>
        <c:crosses val="autoZero"/>
        <c:auto val="1"/>
        <c:lblAlgn val="ctr"/>
        <c:lblOffset val="100"/>
        <c:noMultiLvlLbl val="0"/>
      </c:catAx>
      <c:valAx>
        <c:axId val="1604172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41574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'4.5'!$N$7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'4.5'!$N$8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'4.5'!$N$9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'4.5'!$N$10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'4.5'!$N$11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'4.5'!$N$12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'4.5'!$N$13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85024"/>
        <c:axId val="161586560"/>
      </c:barChart>
      <c:catAx>
        <c:axId val="16158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586560"/>
        <c:crosses val="autoZero"/>
        <c:auto val="1"/>
        <c:lblAlgn val="ctr"/>
        <c:lblOffset val="100"/>
        <c:noMultiLvlLbl val="0"/>
      </c:catAx>
      <c:valAx>
        <c:axId val="161586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585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490432"/>
        <c:axId val="161491968"/>
      </c:barChart>
      <c:catAx>
        <c:axId val="16149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91968"/>
        <c:crosses val="autoZero"/>
        <c:auto val="1"/>
        <c:lblAlgn val="ctr"/>
        <c:lblOffset val="100"/>
        <c:noMultiLvlLbl val="0"/>
      </c:catAx>
      <c:valAx>
        <c:axId val="161491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4904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paliv na výro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ě elektřiny brutto KVET</a:t>
            </a:r>
            <a:r>
              <a:rPr lang="cs-CZ" sz="1000">
                <a:solidFill>
                  <a:srgbClr val="233060"/>
                </a:solidFill>
              </a:rPr>
              <a:t> (GWh)</a:t>
            </a:r>
          </a:p>
        </c:rich>
      </c:tx>
      <c:layout>
        <c:manualLayout>
          <c:xMode val="edge"/>
          <c:yMode val="edge"/>
          <c:x val="1.9209277850425466E-3"/>
          <c:y val="3.864650311118090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#\ ##0.0</c:formatCode>
                <c:ptCount val="3"/>
                <c:pt idx="0">
                  <c:v>1.5145059999999999</c:v>
                </c:pt>
                <c:pt idx="1">
                  <c:v>12.686817</c:v>
                </c:pt>
                <c:pt idx="2">
                  <c:v>366.12263899999994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#\ ##0.0</c:formatCode>
                <c:ptCount val="3"/>
                <c:pt idx="0">
                  <c:v>283.38040899999987</c:v>
                </c:pt>
                <c:pt idx="1">
                  <c:v>156.07227899999998</c:v>
                </c:pt>
                <c:pt idx="2">
                  <c:v>3.9137219999999999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56.598957999999996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#\ ##0.0</c:formatCode>
                <c:ptCount val="3"/>
                <c:pt idx="0">
                  <c:v>0.13520699999999999</c:v>
                </c:pt>
                <c:pt idx="1">
                  <c:v>0.93845800000000001</c:v>
                </c:pt>
                <c:pt idx="2">
                  <c:v>339.54749300000003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#\ ##0.0</c:formatCode>
                <c:ptCount val="3"/>
                <c:pt idx="0">
                  <c:v>1.5914000000000001E-2</c:v>
                </c:pt>
                <c:pt idx="1">
                  <c:v>3.3100300000000002</c:v>
                </c:pt>
                <c:pt idx="2">
                  <c:v>3.4680999999999997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#\ ##0.0</c:formatCode>
                <c:ptCount val="3"/>
                <c:pt idx="0">
                  <c:v>0</c:v>
                </c:pt>
                <c:pt idx="1">
                  <c:v>1.5524000000000001E-2</c:v>
                </c:pt>
                <c:pt idx="2">
                  <c:v>8.8225999999999999E-2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#\ ##0.0</c:formatCode>
                <c:ptCount val="3"/>
                <c:pt idx="0">
                  <c:v>0.21725700000000001</c:v>
                </c:pt>
                <c:pt idx="1">
                  <c:v>7.1828810000000001</c:v>
                </c:pt>
                <c:pt idx="2">
                  <c:v>39.766143999999997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#\ ##0.0</c:formatCode>
                <c:ptCount val="3"/>
                <c:pt idx="0">
                  <c:v>0.44658900000000001</c:v>
                </c:pt>
                <c:pt idx="1">
                  <c:v>4.6166009999999993</c:v>
                </c:pt>
                <c:pt idx="2">
                  <c:v>46.174289999999999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#\ ##0.0</c:formatCode>
                <c:ptCount val="3"/>
                <c:pt idx="0">
                  <c:v>0.96477600000000008</c:v>
                </c:pt>
                <c:pt idx="1">
                  <c:v>0.26802999999999999</c:v>
                </c:pt>
                <c:pt idx="2">
                  <c:v>0.57202399999999998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#\ ##0.0</c:formatCode>
                <c:ptCount val="3"/>
                <c:pt idx="0">
                  <c:v>84.913191000000012</c:v>
                </c:pt>
                <c:pt idx="1">
                  <c:v>62.184083000000001</c:v>
                </c:pt>
                <c:pt idx="2">
                  <c:v>44.931598999999991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515392"/>
        <c:axId val="161516928"/>
      </c:barChart>
      <c:catAx>
        <c:axId val="1615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6928"/>
        <c:crosses val="autoZero"/>
        <c:auto val="1"/>
        <c:lblAlgn val="ctr"/>
        <c:lblOffset val="100"/>
        <c:noMultiLvlLbl val="0"/>
      </c:catAx>
      <c:valAx>
        <c:axId val="161516928"/>
        <c:scaling>
          <c:orientation val="minMax"/>
          <c:max val="1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5392"/>
        <c:crosses val="autoZero"/>
        <c:crossBetween val="between"/>
        <c:majorUnit val="200"/>
      </c:valAx>
    </c:plotArea>
    <c:legend>
      <c:legendPos val="b"/>
      <c:layout>
        <c:manualLayout>
          <c:xMode val="edge"/>
          <c:yMode val="edge"/>
          <c:x val="0"/>
          <c:y val="0.79234753250686307"/>
          <c:w val="0.86197652889925847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elektrického výkonu KVET</a:t>
            </a:r>
          </a:p>
        </c:rich>
      </c:tx>
      <c:layout>
        <c:manualLayout>
          <c:xMode val="edge"/>
          <c:yMode val="edge"/>
          <c:x val="1.6430978479982242E-3"/>
          <c:y val="2.23893555949736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2.6234415292981082E-3"/>
                  <c:y val="-5.09019942686778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4.56733024491786E-3"/>
                  <c:y val="-1.19827125967744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#\ ##0.0</c:formatCode>
                <c:ptCount val="3"/>
                <c:pt idx="0">
                  <c:v>482.59015000000051</c:v>
                </c:pt>
                <c:pt idx="1">
                  <c:v>375.15269999999987</c:v>
                </c:pt>
                <c:pt idx="2">
                  <c:v>8755.1283000000021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47318463311"/>
          <c:w val="0.64505853536083491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tepelného výkonu KVET</a:t>
            </a:r>
          </a:p>
        </c:rich>
      </c:tx>
      <c:layout>
        <c:manualLayout>
          <c:xMode val="edge"/>
          <c:yMode val="edge"/>
          <c:x val="9.8816123987952205E-4"/>
          <c:y val="2.15108231379005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2288375137611948E-3"/>
                  <c:y val="-7.880347992876541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5.8354078437983766E-3"/>
                  <c:y val="-5.968731883940901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#\ ##0.0</c:formatCode>
                <c:ptCount val="3"/>
                <c:pt idx="0">
                  <c:v>820.49191999999971</c:v>
                </c:pt>
                <c:pt idx="1">
                  <c:v>1079.9090000000001</c:v>
                </c:pt>
                <c:pt idx="2">
                  <c:v>15924.244499999999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6.2813862688896054E-4"/>
          <c:y val="0.78865447318463311"/>
          <c:w val="0.65445796595488648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2656"/>
      </c:barChart>
      <c:catAx>
        <c:axId val="16162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22656"/>
        <c:crosses val="autoZero"/>
        <c:auto val="1"/>
        <c:lblAlgn val="ctr"/>
        <c:lblOffset val="100"/>
        <c:noMultiLvlLbl val="0"/>
      </c:catAx>
      <c:valAx>
        <c:axId val="161622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21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50912"/>
        <c:axId val="156952448"/>
      </c:barChart>
      <c:catAx>
        <c:axId val="15695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952448"/>
        <c:crosses val="autoZero"/>
        <c:auto val="1"/>
        <c:lblAlgn val="ctr"/>
        <c:lblOffset val="100"/>
        <c:noMultiLvlLbl val="0"/>
      </c:catAx>
      <c:valAx>
        <c:axId val="156952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6950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výkonu</a:t>
            </a:r>
            <a:endParaRPr lang="cs-CZ" sz="1000">
              <a:solidFill>
                <a:srgbClr val="233060"/>
              </a:solidFill>
            </a:endParaRP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 ES ČR</a:t>
            </a:r>
          </a:p>
        </c:rich>
      </c:tx>
      <c:layout>
        <c:manualLayout>
          <c:xMode val="edge"/>
          <c:yMode val="edge"/>
          <c:x val="3.5861891179430904E-5"/>
          <c:y val="1.305575958631973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71436782597916937"/>
          <c:h val="0.64401282272044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2720-431D-AAF0-50F1CCBD414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2720-431D-AAF0-50F1CCBD414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2720-431D-AAF0-50F1CCBD414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2720-431D-AAF0-50F1CCBD4142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2720-431D-AAF0-50F1CCBD4142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B81A-45F8-AF68-6522D40D827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5126158661847852"/>
                  <c:y val="-2.13918799776823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1B6-49E3-971D-10B825544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4346</c:v>
                </c:pt>
                <c:pt idx="1">
                  <c:v>9217.9595999999983</c:v>
                </c:pt>
                <c:pt idx="2">
                  <c:v>1363.4</c:v>
                </c:pt>
                <c:pt idx="3">
                  <c:v>1412.5874601</c:v>
                </c:pt>
                <c:pt idx="4">
                  <c:v>1113.8243399999999</c:v>
                </c:pt>
                <c:pt idx="5">
                  <c:v>1171.5</c:v>
                </c:pt>
                <c:pt idx="6">
                  <c:v>371.54998499999994</c:v>
                </c:pt>
                <c:pt idx="7">
                  <c:v>4372.3627180000612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Vývoj instalovaného výkonu v ES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6948559670781796E-3"/>
          <c:y val="1.2121212121212121E-2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'5'!$B$7:$M$7</c:f>
              <c:numCache>
                <c:formatCode>#\ ##0.0</c:formatCode>
                <c:ptCount val="12"/>
                <c:pt idx="0">
                  <c:v>4318</c:v>
                </c:pt>
                <c:pt idx="1">
                  <c:v>4332</c:v>
                </c:pt>
                <c:pt idx="2">
                  <c:v>4332</c:v>
                </c:pt>
                <c:pt idx="3">
                  <c:v>4332</c:v>
                </c:pt>
                <c:pt idx="4">
                  <c:v>4332</c:v>
                </c:pt>
                <c:pt idx="5">
                  <c:v>4332</c:v>
                </c:pt>
                <c:pt idx="6">
                  <c:v>4346</c:v>
                </c:pt>
                <c:pt idx="7">
                  <c:v>4346</c:v>
                </c:pt>
                <c:pt idx="8">
                  <c:v>4346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'5'!$B$8:$M$8</c:f>
              <c:numCache>
                <c:formatCode>#\ ##0.0</c:formatCode>
                <c:ptCount val="12"/>
                <c:pt idx="0">
                  <c:v>9450.6716000000015</c:v>
                </c:pt>
                <c:pt idx="1">
                  <c:v>9450.6716000000015</c:v>
                </c:pt>
                <c:pt idx="2">
                  <c:v>9229.5596000000005</c:v>
                </c:pt>
                <c:pt idx="3">
                  <c:v>9229.5596000000005</c:v>
                </c:pt>
                <c:pt idx="4">
                  <c:v>9229.5596000000005</c:v>
                </c:pt>
                <c:pt idx="5">
                  <c:v>9213.4595999999983</c:v>
                </c:pt>
                <c:pt idx="6">
                  <c:v>9213.4595999999983</c:v>
                </c:pt>
                <c:pt idx="7">
                  <c:v>9217.9595999999983</c:v>
                </c:pt>
                <c:pt idx="8">
                  <c:v>9217.9595999999983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'5'!$B$9:$M$9</c:f>
              <c:numCache>
                <c:formatCode>#\ ##0.0</c:formatCode>
                <c:ptCount val="12"/>
                <c:pt idx="0">
                  <c:v>1363.4</c:v>
                </c:pt>
                <c:pt idx="1">
                  <c:v>1363.4</c:v>
                </c:pt>
                <c:pt idx="2">
                  <c:v>1363.4</c:v>
                </c:pt>
                <c:pt idx="3">
                  <c:v>1363.4</c:v>
                </c:pt>
                <c:pt idx="4">
                  <c:v>1363.4</c:v>
                </c:pt>
                <c:pt idx="5">
                  <c:v>1363.4</c:v>
                </c:pt>
                <c:pt idx="6">
                  <c:v>1363.4</c:v>
                </c:pt>
                <c:pt idx="7">
                  <c:v>1363.4</c:v>
                </c:pt>
                <c:pt idx="8">
                  <c:v>1363.4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'5'!$B$10:$M$10</c:f>
              <c:numCache>
                <c:formatCode>#\ ##0.0</c:formatCode>
                <c:ptCount val="12"/>
                <c:pt idx="0">
                  <c:v>1252.5516600000008</c:v>
                </c:pt>
                <c:pt idx="1">
                  <c:v>1266.4798600000006</c:v>
                </c:pt>
                <c:pt idx="2">
                  <c:v>1273.1778600000005</c:v>
                </c:pt>
                <c:pt idx="3">
                  <c:v>1335.1348600000006</c:v>
                </c:pt>
                <c:pt idx="4">
                  <c:v>1368.4428601000006</c:v>
                </c:pt>
                <c:pt idx="5">
                  <c:v>1382.5158600000009</c:v>
                </c:pt>
                <c:pt idx="6">
                  <c:v>1386.312060100001</c:v>
                </c:pt>
                <c:pt idx="7">
                  <c:v>1390.7570601000009</c:v>
                </c:pt>
                <c:pt idx="8">
                  <c:v>1412.5874601000007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'5'!$B$11:$M$11</c:f>
              <c:numCache>
                <c:formatCode>#\ ##0.0</c:formatCode>
                <c:ptCount val="12"/>
                <c:pt idx="0">
                  <c:v>1118.4386399999969</c:v>
                </c:pt>
                <c:pt idx="1">
                  <c:v>1118.213639999997</c:v>
                </c:pt>
                <c:pt idx="2">
                  <c:v>1118.098639999997</c:v>
                </c:pt>
                <c:pt idx="3">
                  <c:v>1118.000839999997</c:v>
                </c:pt>
                <c:pt idx="4">
                  <c:v>1117.6433399999971</c:v>
                </c:pt>
                <c:pt idx="5">
                  <c:v>1117.0796399999972</c:v>
                </c:pt>
                <c:pt idx="6">
                  <c:v>1116.7056399999974</c:v>
                </c:pt>
                <c:pt idx="7">
                  <c:v>1115.8521399999972</c:v>
                </c:pt>
                <c:pt idx="8">
                  <c:v>1113.8243399999976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'5'!$B$12:$M$12</c:f>
              <c:numCache>
                <c:formatCode>#\ 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'5'!$B$13:$M$13</c:f>
              <c:numCache>
                <c:formatCode>#\ ##0.0</c:formatCode>
                <c:ptCount val="12"/>
                <c:pt idx="0">
                  <c:v>364.95738500000004</c:v>
                </c:pt>
                <c:pt idx="1">
                  <c:v>364.96238500000004</c:v>
                </c:pt>
                <c:pt idx="2">
                  <c:v>364.96738500000004</c:v>
                </c:pt>
                <c:pt idx="3">
                  <c:v>364.95238500000005</c:v>
                </c:pt>
                <c:pt idx="4">
                  <c:v>364.93698500000005</c:v>
                </c:pt>
                <c:pt idx="5">
                  <c:v>369.20198500000004</c:v>
                </c:pt>
                <c:pt idx="6">
                  <c:v>369.19998500000003</c:v>
                </c:pt>
                <c:pt idx="7">
                  <c:v>369.19998500000003</c:v>
                </c:pt>
                <c:pt idx="8">
                  <c:v>371.54998500000005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'5'!$B$14:$M$14</c:f>
              <c:numCache>
                <c:formatCode>#\ ##0.0</c:formatCode>
                <c:ptCount val="12"/>
                <c:pt idx="0">
                  <c:v>4075.6163632005769</c:v>
                </c:pt>
                <c:pt idx="1">
                  <c:v>4110.6568981006385</c:v>
                </c:pt>
                <c:pt idx="2">
                  <c:v>4154.1701183007317</c:v>
                </c:pt>
                <c:pt idx="3">
                  <c:v>4195.4903472008464</c:v>
                </c:pt>
                <c:pt idx="4">
                  <c:v>4243.2659361008718</c:v>
                </c:pt>
                <c:pt idx="5">
                  <c:v>4293.1762060009605</c:v>
                </c:pt>
                <c:pt idx="6">
                  <c:v>4323.8051080011082</c:v>
                </c:pt>
                <c:pt idx="7">
                  <c:v>4354.5105130011525</c:v>
                </c:pt>
                <c:pt idx="8">
                  <c:v>4372.3627180013173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65184"/>
        <c:axId val="161966720"/>
      </c:barChart>
      <c:catAx>
        <c:axId val="161965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966720"/>
        <c:crosses val="autoZero"/>
        <c:auto val="1"/>
        <c:lblAlgn val="ctr"/>
        <c:lblOffset val="100"/>
        <c:noMultiLvlLbl val="0"/>
      </c:catAx>
      <c:valAx>
        <c:axId val="1619667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6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Instalovaný výkon v krajích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9201821067756427E-3"/>
          <c:y val="1.1988888749099261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363092183209829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#\ ##0.0</c:formatCode>
                <c:ptCount val="14"/>
                <c:pt idx="0">
                  <c:v>17.440000000000001</c:v>
                </c:pt>
                <c:pt idx="1">
                  <c:v>216.0907</c:v>
                </c:pt>
                <c:pt idx="2">
                  <c:v>214.29999999999998</c:v>
                </c:pt>
                <c:pt idx="3">
                  <c:v>539.35199999999998</c:v>
                </c:pt>
                <c:pt idx="4">
                  <c:v>14.759</c:v>
                </c:pt>
                <c:pt idx="5">
                  <c:v>182.64700000000002</c:v>
                </c:pt>
                <c:pt idx="6">
                  <c:v>4.835</c:v>
                </c:pt>
                <c:pt idx="7">
                  <c:v>1070.3100000000002</c:v>
                </c:pt>
                <c:pt idx="8">
                  <c:v>70.628200000000007</c:v>
                </c:pt>
                <c:pt idx="9">
                  <c:v>1293.7099999999998</c:v>
                </c:pt>
                <c:pt idx="10">
                  <c:v>262.08500000000004</c:v>
                </c:pt>
                <c:pt idx="11">
                  <c:v>1151.7282</c:v>
                </c:pt>
                <c:pt idx="12">
                  <c:v>4048.4124999999995</c:v>
                </c:pt>
                <c:pt idx="13">
                  <c:v>131.66200000000001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844.9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#\ ##0.0</c:formatCode>
                <c:ptCount val="14"/>
                <c:pt idx="0">
                  <c:v>77.761999999999972</c:v>
                </c:pt>
                <c:pt idx="1">
                  <c:v>74.962000000000003</c:v>
                </c:pt>
                <c:pt idx="2">
                  <c:v>106.23400009999993</c:v>
                </c:pt>
                <c:pt idx="3">
                  <c:v>25.413999999999998</c:v>
                </c:pt>
                <c:pt idx="4">
                  <c:v>114.12340000000003</c:v>
                </c:pt>
                <c:pt idx="5">
                  <c:v>86.774400000000014</c:v>
                </c:pt>
                <c:pt idx="6">
                  <c:v>52.634000000000029</c:v>
                </c:pt>
                <c:pt idx="7">
                  <c:v>144.47989999999996</c:v>
                </c:pt>
                <c:pt idx="8">
                  <c:v>183.20999999999984</c:v>
                </c:pt>
                <c:pt idx="9">
                  <c:v>82.906500000000037</c:v>
                </c:pt>
                <c:pt idx="10">
                  <c:v>74.008500000000012</c:v>
                </c:pt>
                <c:pt idx="11">
                  <c:v>283.40396000000004</c:v>
                </c:pt>
                <c:pt idx="12">
                  <c:v>64.155400000000043</c:v>
                </c:pt>
                <c:pt idx="13">
                  <c:v>42.519400000000019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176.04715000000007</c:v>
                </c:pt>
                <c:pt idx="2">
                  <c:v>35.1967</c:v>
                </c:pt>
                <c:pt idx="3">
                  <c:v>7.5959999999999983</c:v>
                </c:pt>
                <c:pt idx="4">
                  <c:v>16.95529999999999</c:v>
                </c:pt>
                <c:pt idx="5">
                  <c:v>29.828399999999966</c:v>
                </c:pt>
                <c:pt idx="6">
                  <c:v>25.631749999999979</c:v>
                </c:pt>
                <c:pt idx="7">
                  <c:v>17.916999999999987</c:v>
                </c:pt>
                <c:pt idx="8">
                  <c:v>12.356039999999997</c:v>
                </c:pt>
                <c:pt idx="9">
                  <c:v>29.905800000000017</c:v>
                </c:pt>
                <c:pt idx="10">
                  <c:v>21.615999999999993</c:v>
                </c:pt>
                <c:pt idx="11">
                  <c:v>644.75206000000003</c:v>
                </c:pt>
                <c:pt idx="12">
                  <c:v>77.059639999999973</c:v>
                </c:pt>
                <c:pt idx="13">
                  <c:v>7.7565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#\ ##0.0</c:formatCode>
                <c:ptCount val="14"/>
                <c:pt idx="0">
                  <c:v>0</c:v>
                </c:pt>
                <c:pt idx="1">
                  <c:v>0.01</c:v>
                </c:pt>
                <c:pt idx="2">
                  <c:v>8.4453049999999994</c:v>
                </c:pt>
                <c:pt idx="3">
                  <c:v>71.760000000000005</c:v>
                </c:pt>
                <c:pt idx="4">
                  <c:v>11.904999999999999</c:v>
                </c:pt>
                <c:pt idx="5">
                  <c:v>10.2235</c:v>
                </c:pt>
                <c:pt idx="6">
                  <c:v>48.845979999999997</c:v>
                </c:pt>
                <c:pt idx="7">
                  <c:v>41.744199999999985</c:v>
                </c:pt>
                <c:pt idx="8">
                  <c:v>57.189999999999984</c:v>
                </c:pt>
                <c:pt idx="9">
                  <c:v>22.965399999999999</c:v>
                </c:pt>
                <c:pt idx="10">
                  <c:v>5.3249999999999993</c:v>
                </c:pt>
                <c:pt idx="11">
                  <c:v>6.0606</c:v>
                </c:pt>
                <c:pt idx="12">
                  <c:v>86.8</c:v>
                </c:pt>
                <c:pt idx="13">
                  <c:v>0.27500000000000002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#\ ##0.0</c:formatCode>
                <c:ptCount val="14"/>
                <c:pt idx="0">
                  <c:v>100.85861</c:v>
                </c:pt>
                <c:pt idx="1">
                  <c:v>417.65161599999902</c:v>
                </c:pt>
                <c:pt idx="2">
                  <c:v>720.41880499999615</c:v>
                </c:pt>
                <c:pt idx="3">
                  <c:v>58.970311999999794</c:v>
                </c:pt>
                <c:pt idx="4">
                  <c:v>230.27504699999986</c:v>
                </c:pt>
                <c:pt idx="5">
                  <c:v>242.52123199999818</c:v>
                </c:pt>
                <c:pt idx="6">
                  <c:v>189.3979759999977</c:v>
                </c:pt>
                <c:pt idx="7">
                  <c:v>285.9141160000375</c:v>
                </c:pt>
                <c:pt idx="8">
                  <c:v>250.11498899999521</c:v>
                </c:pt>
                <c:pt idx="9">
                  <c:v>225.70695199999324</c:v>
                </c:pt>
                <c:pt idx="10">
                  <c:v>358.28416399999571</c:v>
                </c:pt>
                <c:pt idx="11">
                  <c:v>642.37861700005283</c:v>
                </c:pt>
                <c:pt idx="12">
                  <c:v>346.61345999999611</c:v>
                </c:pt>
                <c:pt idx="13">
                  <c:v>303.25682200000006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99872"/>
        <c:axId val="162272000"/>
      </c:barChart>
      <c:catAx>
        <c:axId val="16199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850"/>
            </a:pPr>
            <a:endParaRPr lang="cs-CZ"/>
          </a:p>
        </c:txPr>
        <c:crossAx val="162272000"/>
        <c:crosses val="autoZero"/>
        <c:auto val="1"/>
        <c:lblAlgn val="ctr"/>
        <c:lblOffset val="100"/>
        <c:noMultiLvlLbl val="0"/>
      </c:catAx>
      <c:valAx>
        <c:axId val="162272000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99872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07552"/>
        <c:axId val="162409088"/>
      </c:barChart>
      <c:catAx>
        <c:axId val="16240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409088"/>
        <c:crosses val="autoZero"/>
        <c:auto val="1"/>
        <c:lblAlgn val="ctr"/>
        <c:lblOffset val="100"/>
        <c:noMultiLvlLbl val="0"/>
      </c:catAx>
      <c:valAx>
        <c:axId val="162409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4075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netto </a:t>
            </a:r>
            <a:r>
              <a:rPr lang="en-US" sz="1000">
                <a:solidFill>
                  <a:srgbClr val="233060"/>
                </a:solidFill>
              </a:rPr>
              <a:t>v krajích ČR (GWh)</a:t>
            </a:r>
          </a:p>
        </c:rich>
      </c:tx>
      <c:layout>
        <c:manualLayout>
          <c:xMode val="edge"/>
          <c:yMode val="edge"/>
          <c:x val="1.1922555482091581E-3"/>
          <c:y val="4.474374913662108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66725212558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6.2'!$B$26:$B$39</c:f>
              <c:numCache>
                <c:formatCode>#\ ##0.0</c:formatCode>
                <c:ptCount val="14"/>
                <c:pt idx="0">
                  <c:v>30896.451000000001</c:v>
                </c:pt>
                <c:pt idx="1">
                  <c:v>35847.182000000001</c:v>
                </c:pt>
                <c:pt idx="2">
                  <c:v>153691.51800000001</c:v>
                </c:pt>
                <c:pt idx="3">
                  <c:v>39306.422000000006</c:v>
                </c:pt>
                <c:pt idx="4">
                  <c:v>66509.684999999998</c:v>
                </c:pt>
                <c:pt idx="5">
                  <c:v>137365.03199999998</c:v>
                </c:pt>
                <c:pt idx="6">
                  <c:v>12482.792000000001</c:v>
                </c:pt>
                <c:pt idx="7">
                  <c:v>343455.136</c:v>
                </c:pt>
                <c:pt idx="8">
                  <c:v>91996.982999999993</c:v>
                </c:pt>
                <c:pt idx="9">
                  <c:v>69391.789999999994</c:v>
                </c:pt>
                <c:pt idx="10">
                  <c:v>32313.956000000002</c:v>
                </c:pt>
                <c:pt idx="11">
                  <c:v>228883.41399999999</c:v>
                </c:pt>
                <c:pt idx="12">
                  <c:v>456790.66600000003</c:v>
                </c:pt>
                <c:pt idx="13">
                  <c:v>156867.41700000002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6.2'!$C$26:$C$39</c:f>
              <c:numCache>
                <c:formatCode>#\ ##0.0</c:formatCode>
                <c:ptCount val="14"/>
                <c:pt idx="0">
                  <c:v>750833.39300000004</c:v>
                </c:pt>
                <c:pt idx="1">
                  <c:v>261565.03100000002</c:v>
                </c:pt>
                <c:pt idx="2">
                  <c:v>588090.23900000006</c:v>
                </c:pt>
                <c:pt idx="3">
                  <c:v>117039.06600000002</c:v>
                </c:pt>
                <c:pt idx="4">
                  <c:v>278585.07699999999</c:v>
                </c:pt>
                <c:pt idx="5">
                  <c:v>287394.46100000001</c:v>
                </c:pt>
                <c:pt idx="6">
                  <c:v>292704.18099999998</c:v>
                </c:pt>
                <c:pt idx="7">
                  <c:v>574685.38400000008</c:v>
                </c:pt>
                <c:pt idx="8">
                  <c:v>356075.016</c:v>
                </c:pt>
                <c:pt idx="9">
                  <c:v>227084.06300000002</c:v>
                </c:pt>
                <c:pt idx="10">
                  <c:v>354756.35200000001</c:v>
                </c:pt>
                <c:pt idx="11">
                  <c:v>691016.59400000004</c:v>
                </c:pt>
                <c:pt idx="12">
                  <c:v>365085.59700000001</c:v>
                </c:pt>
                <c:pt idx="13">
                  <c:v>232550.77299999999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6.2'!$D$26:$D$39</c:f>
              <c:numCache>
                <c:formatCode>#\ ##0.0</c:formatCode>
                <c:ptCount val="14"/>
                <c:pt idx="0">
                  <c:v>226820.29728786671</c:v>
                </c:pt>
                <c:pt idx="1">
                  <c:v>113088.20583884395</c:v>
                </c:pt>
                <c:pt idx="2">
                  <c:v>143653.23123234036</c:v>
                </c:pt>
                <c:pt idx="3">
                  <c:v>51545.169523427037</c:v>
                </c:pt>
                <c:pt idx="4">
                  <c:v>101560.65113265392</c:v>
                </c:pt>
                <c:pt idx="5">
                  <c:v>102105.01954301995</c:v>
                </c:pt>
                <c:pt idx="6">
                  <c:v>70955.841199838484</c:v>
                </c:pt>
                <c:pt idx="7">
                  <c:v>140892.45907038311</c:v>
                </c:pt>
                <c:pt idx="8">
                  <c:v>86534.378818528348</c:v>
                </c:pt>
                <c:pt idx="9">
                  <c:v>79917.841862372661</c:v>
                </c:pt>
                <c:pt idx="10">
                  <c:v>100187.85181695429</c:v>
                </c:pt>
                <c:pt idx="11">
                  <c:v>217952.39627429488</c:v>
                </c:pt>
                <c:pt idx="12">
                  <c:v>112932.06422612525</c:v>
                </c:pt>
                <c:pt idx="13">
                  <c:v>93732.099955487647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6.2'!$E$26:$E$39</c:f>
              <c:numCache>
                <c:formatCode>#\ ##0.0</c:formatCode>
                <c:ptCount val="14"/>
                <c:pt idx="0">
                  <c:v>346589.50124774594</c:v>
                </c:pt>
                <c:pt idx="1">
                  <c:v>224251.30987478187</c:v>
                </c:pt>
                <c:pt idx="2">
                  <c:v>314267.10156200291</c:v>
                </c:pt>
                <c:pt idx="3">
                  <c:v>74473.130480442938</c:v>
                </c:pt>
                <c:pt idx="4">
                  <c:v>147365.15819716404</c:v>
                </c:pt>
                <c:pt idx="5">
                  <c:v>181340.65706095507</c:v>
                </c:pt>
                <c:pt idx="6">
                  <c:v>139861.25813080929</c:v>
                </c:pt>
                <c:pt idx="7">
                  <c:v>270768.73370782583</c:v>
                </c:pt>
                <c:pt idx="8">
                  <c:v>159413.18389370703</c:v>
                </c:pt>
                <c:pt idx="9">
                  <c:v>145421.83535283571</c:v>
                </c:pt>
                <c:pt idx="10">
                  <c:v>177605.37626413259</c:v>
                </c:pt>
                <c:pt idx="11">
                  <c:v>557992.75298214902</c:v>
                </c:pt>
                <c:pt idx="12">
                  <c:v>206700.65479928968</c:v>
                </c:pt>
                <c:pt idx="13">
                  <c:v>150453.07988880164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028544"/>
        <c:axId val="162042624"/>
      </c:barChart>
      <c:catAx>
        <c:axId val="162028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2042624"/>
        <c:crosses val="autoZero"/>
        <c:auto val="1"/>
        <c:lblAlgn val="ctr"/>
        <c:lblOffset val="100"/>
        <c:noMultiLvlLbl val="0"/>
      </c:catAx>
      <c:valAx>
        <c:axId val="162042624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28544"/>
        <c:crosses val="autoZero"/>
        <c:crossBetween val="between"/>
        <c:majorUnit val="500000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6.3018840202226634E-4"/>
          <c:y val="0.95128415903889429"/>
          <c:w val="0.9884172493705462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cs-CZ" sz="1000" baseline="0">
                <a:solidFill>
                  <a:srgbClr val="233060"/>
                </a:solidFill>
              </a:rPr>
              <a:t> jednotlivých sektorů národního hospodářství na celkové spotřebě elektřiny v ČR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4108926476897724E-3"/>
          <c:y val="2.15557662098937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133E-4246-993E-190682F30A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133E-4246-993E-190682F30A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0-A050-4581-B03F-AA8995B5D9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A050-4581-B03F-AA8995B5D9D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A050-4581-B03F-AA8995B5D9D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133E-4246-993E-190682F30A90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133E-4246-993E-190682F30A9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5156-484F-B397-627ADE390DB6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33E-4246-993E-190682F30A9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33E-4246-993E-190682F30A90}"/>
                </c:ext>
              </c:extLst>
            </c:dLbl>
            <c:dLbl>
              <c:idx val="2"/>
              <c:layout>
                <c:manualLayout>
                  <c:x val="6.6953091785388122E-2"/>
                  <c:y val="0.1005935756461708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6.7363351349609968E-2"/>
                  <c:y val="0.1438632402616451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6.1510379981871456E-2"/>
                  <c:y val="0.1907258154628392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133E-4246-993E-190682F30A9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33E-4246-993E-190682F30A90}"/>
                </c:ext>
              </c:extLst>
            </c:dLbl>
            <c:dLbl>
              <c:idx val="7"/>
              <c:layout>
                <c:manualLayout>
                  <c:x val="-5.6823913386632821E-17"/>
                  <c:y val="-0.1293345972593625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#\ ##0.0</c:formatCode>
                <c:ptCount val="8"/>
                <c:pt idx="0">
                  <c:v>4625783.958825768</c:v>
                </c:pt>
                <c:pt idx="1">
                  <c:v>1334318.3155346089</c:v>
                </c:pt>
                <c:pt idx="2">
                  <c:v>158357.70132984704</c:v>
                </c:pt>
                <c:pt idx="3">
                  <c:v>96148.235791417013</c:v>
                </c:pt>
                <c:pt idx="4">
                  <c:v>209189.704852467</c:v>
                </c:pt>
                <c:pt idx="5">
                  <c:v>3096603.6244426435</c:v>
                </c:pt>
                <c:pt idx="6">
                  <c:v>3044205.4625640814</c:v>
                </c:pt>
                <c:pt idx="7">
                  <c:v>87096.324883944588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1.0435294245915588E-3"/>
          <c:y val="2.5477264448035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84548277579135223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#\ ##0.0</c:formatCode>
                <c:ptCount val="14"/>
                <c:pt idx="0">
                  <c:v>77190.407761055001</c:v>
                </c:pt>
                <c:pt idx="1">
                  <c:v>219908.98243877298</c:v>
                </c:pt>
                <c:pt idx="2">
                  <c:v>433126.40918299201</c:v>
                </c:pt>
                <c:pt idx="3">
                  <c:v>101473.59400000001</c:v>
                </c:pt>
                <c:pt idx="4">
                  <c:v>301598.77282222302</c:v>
                </c:pt>
                <c:pt idx="5">
                  <c:v>281528.51399999997</c:v>
                </c:pt>
                <c:pt idx="6">
                  <c:v>238176.40100000001</c:v>
                </c:pt>
                <c:pt idx="7">
                  <c:v>537531.67700000003</c:v>
                </c:pt>
                <c:pt idx="8">
                  <c:v>310419.10666905798</c:v>
                </c:pt>
                <c:pt idx="9">
                  <c:v>233363.383</c:v>
                </c:pt>
                <c:pt idx="10">
                  <c:v>263164.91200000001</c:v>
                </c:pt>
                <c:pt idx="11">
                  <c:v>625280.56199999992</c:v>
                </c:pt>
                <c:pt idx="12">
                  <c:v>737674.72200000007</c:v>
                </c:pt>
                <c:pt idx="13">
                  <c:v>265346.51495166705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#\ ##0.0</c:formatCode>
                <c:ptCount val="14"/>
                <c:pt idx="0">
                  <c:v>78818.660100866007</c:v>
                </c:pt>
                <c:pt idx="1">
                  <c:v>26948.996112891997</c:v>
                </c:pt>
                <c:pt idx="2">
                  <c:v>71146.430207234996</c:v>
                </c:pt>
                <c:pt idx="3">
                  <c:v>77716.793999999994</c:v>
                </c:pt>
                <c:pt idx="4">
                  <c:v>15640.842569899998</c:v>
                </c:pt>
                <c:pt idx="5">
                  <c:v>62814.950000000004</c:v>
                </c:pt>
                <c:pt idx="6">
                  <c:v>36566.368999999999</c:v>
                </c:pt>
                <c:pt idx="7">
                  <c:v>398898.33399999997</c:v>
                </c:pt>
                <c:pt idx="8">
                  <c:v>55526.782081212004</c:v>
                </c:pt>
                <c:pt idx="9">
                  <c:v>24006.454999999998</c:v>
                </c:pt>
                <c:pt idx="10">
                  <c:v>31490.478999999999</c:v>
                </c:pt>
                <c:pt idx="11">
                  <c:v>182166.454</c:v>
                </c:pt>
                <c:pt idx="12">
                  <c:v>101556.31</c:v>
                </c:pt>
                <c:pt idx="13">
                  <c:v>171020.45946250402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#\ ##0.0</c:formatCode>
                <c:ptCount val="14"/>
                <c:pt idx="0">
                  <c:v>84308.472316617001</c:v>
                </c:pt>
                <c:pt idx="1">
                  <c:v>3131.564775713</c:v>
                </c:pt>
                <c:pt idx="2">
                  <c:v>16582.241680162999</c:v>
                </c:pt>
                <c:pt idx="3">
                  <c:v>1034.652</c:v>
                </c:pt>
                <c:pt idx="4">
                  <c:v>1537.3588868950001</c:v>
                </c:pt>
                <c:pt idx="5">
                  <c:v>3992.998</c:v>
                </c:pt>
                <c:pt idx="6">
                  <c:v>2680.5160000000001</c:v>
                </c:pt>
                <c:pt idx="7">
                  <c:v>11320.515000000001</c:v>
                </c:pt>
                <c:pt idx="8">
                  <c:v>3296.9773576159996</c:v>
                </c:pt>
                <c:pt idx="9">
                  <c:v>4363.1229999999996</c:v>
                </c:pt>
                <c:pt idx="10">
                  <c:v>6030.0619999999999</c:v>
                </c:pt>
                <c:pt idx="11">
                  <c:v>9832.7939999999999</c:v>
                </c:pt>
                <c:pt idx="12">
                  <c:v>6858.3310000000001</c:v>
                </c:pt>
                <c:pt idx="13">
                  <c:v>3388.0953128430001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#\ ##0.0</c:formatCode>
                <c:ptCount val="14"/>
                <c:pt idx="0">
                  <c:v>13633.958666186001</c:v>
                </c:pt>
                <c:pt idx="1">
                  <c:v>2823.7569966010001</c:v>
                </c:pt>
                <c:pt idx="2">
                  <c:v>12723.115688758</c:v>
                </c:pt>
                <c:pt idx="3">
                  <c:v>3313.92</c:v>
                </c:pt>
                <c:pt idx="4">
                  <c:v>5248.9395874459997</c:v>
                </c:pt>
                <c:pt idx="5">
                  <c:v>6566.6949999999997</c:v>
                </c:pt>
                <c:pt idx="6">
                  <c:v>3910.4360000000001</c:v>
                </c:pt>
                <c:pt idx="7">
                  <c:v>7117.5459999999994</c:v>
                </c:pt>
                <c:pt idx="8">
                  <c:v>6930.804772855</c:v>
                </c:pt>
                <c:pt idx="9">
                  <c:v>4474.0780000000004</c:v>
                </c:pt>
                <c:pt idx="10">
                  <c:v>3888.5520000000001</c:v>
                </c:pt>
                <c:pt idx="11">
                  <c:v>16357.497000000001</c:v>
                </c:pt>
                <c:pt idx="12">
                  <c:v>6728.6490000000003</c:v>
                </c:pt>
                <c:pt idx="13">
                  <c:v>2430.287079571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 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#\ ##0.0</c:formatCode>
                <c:ptCount val="14"/>
                <c:pt idx="0">
                  <c:v>2095.2514780810002</c:v>
                </c:pt>
                <c:pt idx="1">
                  <c:v>21352.318017873</c:v>
                </c:pt>
                <c:pt idx="2">
                  <c:v>30986.342620123003</c:v>
                </c:pt>
                <c:pt idx="3">
                  <c:v>2692.0699999999997</c:v>
                </c:pt>
                <c:pt idx="4">
                  <c:v>24754.947451996999</c:v>
                </c:pt>
                <c:pt idx="5">
                  <c:v>13727.477000000003</c:v>
                </c:pt>
                <c:pt idx="6">
                  <c:v>4001.7040000000002</c:v>
                </c:pt>
                <c:pt idx="7">
                  <c:v>10138.563000000002</c:v>
                </c:pt>
                <c:pt idx="8">
                  <c:v>12918.448393535</c:v>
                </c:pt>
                <c:pt idx="9">
                  <c:v>15605.485000000001</c:v>
                </c:pt>
                <c:pt idx="10">
                  <c:v>17300.281000000003</c:v>
                </c:pt>
                <c:pt idx="11">
                  <c:v>33329.062000000005</c:v>
                </c:pt>
                <c:pt idx="12">
                  <c:v>9037.1710000000003</c:v>
                </c:pt>
                <c:pt idx="13">
                  <c:v>11250.583890858001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#\ ##0.0</c:formatCode>
                <c:ptCount val="14"/>
                <c:pt idx="0">
                  <c:v>346589.50124774594</c:v>
                </c:pt>
                <c:pt idx="1">
                  <c:v>224251.30987478187</c:v>
                </c:pt>
                <c:pt idx="2">
                  <c:v>314321.92556200293</c:v>
                </c:pt>
                <c:pt idx="3">
                  <c:v>74473.130480442938</c:v>
                </c:pt>
                <c:pt idx="4">
                  <c:v>147368.59619716404</c:v>
                </c:pt>
                <c:pt idx="5">
                  <c:v>181351.45306095507</c:v>
                </c:pt>
                <c:pt idx="6">
                  <c:v>139861.25813080929</c:v>
                </c:pt>
                <c:pt idx="7">
                  <c:v>270778.31670782581</c:v>
                </c:pt>
                <c:pt idx="8">
                  <c:v>159413.18389370703</c:v>
                </c:pt>
                <c:pt idx="9">
                  <c:v>145421.83535283571</c:v>
                </c:pt>
                <c:pt idx="10">
                  <c:v>177605.37626413259</c:v>
                </c:pt>
                <c:pt idx="11">
                  <c:v>558014.00298214902</c:v>
                </c:pt>
                <c:pt idx="12">
                  <c:v>206700.65479928968</c:v>
                </c:pt>
                <c:pt idx="13">
                  <c:v>150453.07988880164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#\ ##0.0</c:formatCode>
                <c:ptCount val="14"/>
                <c:pt idx="0">
                  <c:v>733730.13127008511</c:v>
                </c:pt>
                <c:pt idx="1">
                  <c:v>128422.315417513</c:v>
                </c:pt>
                <c:pt idx="2">
                  <c:v>311868.51182504999</c:v>
                </c:pt>
                <c:pt idx="3">
                  <c:v>80865.29800000001</c:v>
                </c:pt>
                <c:pt idx="4">
                  <c:v>95973.253791832001</c:v>
                </c:pt>
                <c:pt idx="5">
                  <c:v>194224.11000000002</c:v>
                </c:pt>
                <c:pt idx="6">
                  <c:v>97971.716</c:v>
                </c:pt>
                <c:pt idx="7">
                  <c:v>287368.87900000002</c:v>
                </c:pt>
                <c:pt idx="8">
                  <c:v>142682.06161099501</c:v>
                </c:pt>
                <c:pt idx="9">
                  <c:v>99193.480999999985</c:v>
                </c:pt>
                <c:pt idx="10">
                  <c:v>163314.68200000003</c:v>
                </c:pt>
                <c:pt idx="11">
                  <c:v>401837.14600000001</c:v>
                </c:pt>
                <c:pt idx="12">
                  <c:v>208049.6</c:v>
                </c:pt>
                <c:pt idx="13">
                  <c:v>98704.276648606014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#\ ##0.0</c:formatCode>
                <c:ptCount val="14"/>
                <c:pt idx="0">
                  <c:v>20095.155694976696</c:v>
                </c:pt>
                <c:pt idx="1">
                  <c:v>9159.7720794769557</c:v>
                </c:pt>
                <c:pt idx="2">
                  <c:v>13587.233028021354</c:v>
                </c:pt>
                <c:pt idx="3">
                  <c:v>1504.3375234270459</c:v>
                </c:pt>
                <c:pt idx="4">
                  <c:v>5991.7830223589226</c:v>
                </c:pt>
                <c:pt idx="5">
                  <c:v>3683.8695430199464</c:v>
                </c:pt>
                <c:pt idx="6">
                  <c:v>1665.2261998384729</c:v>
                </c:pt>
                <c:pt idx="7">
                  <c:v>6574.0330703830959</c:v>
                </c:pt>
                <c:pt idx="8">
                  <c:v>3986.0409332583458</c:v>
                </c:pt>
                <c:pt idx="9">
                  <c:v>4200.8428623726622</c:v>
                </c:pt>
                <c:pt idx="10">
                  <c:v>3051.7228169542959</c:v>
                </c:pt>
                <c:pt idx="11">
                  <c:v>6796.4022742948964</c:v>
                </c:pt>
                <c:pt idx="12">
                  <c:v>2970.4712261252521</c:v>
                </c:pt>
                <c:pt idx="13">
                  <c:v>3829.4346094366547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857472"/>
        <c:axId val="160867456"/>
      </c:barChart>
      <c:catAx>
        <c:axId val="16085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0867456"/>
        <c:crosses val="autoZero"/>
        <c:auto val="1"/>
        <c:lblAlgn val="ctr"/>
        <c:lblOffset val="100"/>
        <c:noMultiLvlLbl val="0"/>
      </c:catAx>
      <c:valAx>
        <c:axId val="160867456"/>
        <c:scaling>
          <c:orientation val="minMax"/>
          <c:max val="2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57472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netto v</a:t>
            </a:r>
            <a:r>
              <a:rPr lang="cs-CZ" sz="1000" baseline="0">
                <a:solidFill>
                  <a:srgbClr val="233060"/>
                </a:solidFill>
              </a:rPr>
              <a:t> soustavách RDS </a:t>
            </a:r>
            <a:r>
              <a:rPr lang="cs-CZ" sz="1000">
                <a:solidFill>
                  <a:srgbClr val="233060"/>
                </a:solidFill>
              </a:rPr>
              <a:t>celkem (TWh)</a:t>
            </a:r>
          </a:p>
        </c:rich>
      </c:tx>
      <c:layout>
        <c:manualLayout>
          <c:xMode val="edge"/>
          <c:yMode val="edge"/>
          <c:x val="1.1189684092035814E-4"/>
          <c:y val="1.4869657129962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#\ ##0.0</c:formatCode>
                <c:ptCount val="12"/>
                <c:pt idx="0">
                  <c:v>3443514.9825135791</c:v>
                </c:pt>
                <c:pt idx="1">
                  <c:v>3151432.8436423466</c:v>
                </c:pt>
                <c:pt idx="2">
                  <c:v>3113194.3499007993</c:v>
                </c:pt>
                <c:pt idx="3">
                  <c:v>2748645.2531605945</c:v>
                </c:pt>
                <c:pt idx="4">
                  <c:v>2701982.8529062159</c:v>
                </c:pt>
                <c:pt idx="5">
                  <c:v>2606511.837449762</c:v>
                </c:pt>
                <c:pt idx="6">
                  <c:v>2556352.3082685852</c:v>
                </c:pt>
                <c:pt idx="7">
                  <c:v>2505271.1720980741</c:v>
                </c:pt>
                <c:pt idx="8">
                  <c:v>2622025.0301331012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EG.D, s.r.o.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#\ ##0.0</c:formatCode>
                <c:ptCount val="12"/>
                <c:pt idx="0">
                  <c:v>1272986.0827419385</c:v>
                </c:pt>
                <c:pt idx="1">
                  <c:v>1168869.7701069831</c:v>
                </c:pt>
                <c:pt idx="2">
                  <c:v>1150570.6759739711</c:v>
                </c:pt>
                <c:pt idx="3">
                  <c:v>1014016.874599552</c:v>
                </c:pt>
                <c:pt idx="4">
                  <c:v>1041036.570421922</c:v>
                </c:pt>
                <c:pt idx="5">
                  <c:v>1013243.0769125361</c:v>
                </c:pt>
                <c:pt idx="6">
                  <c:v>975675.67173552443</c:v>
                </c:pt>
                <c:pt idx="7">
                  <c:v>962281.18587758753</c:v>
                </c:pt>
                <c:pt idx="8">
                  <c:v>982573.68931451545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#\ ##0.0</c:formatCode>
                <c:ptCount val="12"/>
                <c:pt idx="0">
                  <c:v>579537.82975588157</c:v>
                </c:pt>
                <c:pt idx="1">
                  <c:v>528054.86082181253</c:v>
                </c:pt>
                <c:pt idx="2">
                  <c:v>526291.51297558111</c:v>
                </c:pt>
                <c:pt idx="3">
                  <c:v>467755.42675054597</c:v>
                </c:pt>
                <c:pt idx="4">
                  <c:v>461973.83928119414</c:v>
                </c:pt>
                <c:pt idx="5">
                  <c:v>455307.65927972744</c:v>
                </c:pt>
                <c:pt idx="6">
                  <c:v>453160.26777415245</c:v>
                </c:pt>
                <c:pt idx="7">
                  <c:v>450180.12422161066</c:v>
                </c:pt>
                <c:pt idx="8">
                  <c:v>452144.71280163352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#\ ##0.0</c:formatCode>
                <c:ptCount val="12"/>
                <c:pt idx="0">
                  <c:v>5067.2900000000009</c:v>
                </c:pt>
                <c:pt idx="1">
                  <c:v>5041.0200000000004</c:v>
                </c:pt>
                <c:pt idx="2">
                  <c:v>4790.0300000000007</c:v>
                </c:pt>
                <c:pt idx="3">
                  <c:v>4654.42</c:v>
                </c:pt>
                <c:pt idx="4">
                  <c:v>4339.8900000000003</c:v>
                </c:pt>
                <c:pt idx="5">
                  <c:v>4540.74</c:v>
                </c:pt>
                <c:pt idx="6">
                  <c:v>3038.2200000000003</c:v>
                </c:pt>
                <c:pt idx="7">
                  <c:v>4188.42</c:v>
                </c:pt>
                <c:pt idx="8">
                  <c:v>4754.1100000000006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248576"/>
        <c:axId val="162250112"/>
      </c:barChart>
      <c:catAx>
        <c:axId val="1622485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50112"/>
        <c:crosses val="autoZero"/>
        <c:auto val="1"/>
        <c:lblAlgn val="ctr"/>
        <c:lblOffset val="100"/>
        <c:noMultiLvlLbl val="0"/>
      </c:catAx>
      <c:valAx>
        <c:axId val="162250112"/>
        <c:scaling>
          <c:orientation val="minMax"/>
          <c:max val="6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48576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3436538751"/>
          <c:w val="0.94684721734623933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ČEZ</a:t>
            </a:r>
            <a:r>
              <a:rPr lang="cs-CZ" sz="1000">
                <a:solidFill>
                  <a:srgbClr val="233060"/>
                </a:solidFill>
              </a:rPr>
              <a:t> </a:t>
            </a:r>
            <a:r>
              <a:rPr lang="en-US" sz="1000">
                <a:solidFill>
                  <a:srgbClr val="233060"/>
                </a:solidFill>
              </a:rPr>
              <a:t>Distribuce, a.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s.</a:t>
            </a:r>
          </a:p>
        </c:rich>
      </c:tx>
      <c:layout>
        <c:manualLayout>
          <c:xMode val="edge"/>
          <c:yMode val="edge"/>
          <c:x val="5.591262357030535E-4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0771175143990143"/>
          <c:y val="0.29186366633696015"/>
          <c:w val="0.34915366493682881"/>
          <c:h val="0.68655951203428955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C76-45BF-9E62-092D89B193B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2C76-45BF-9E62-092D89B193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#\ ##0.0</c:formatCode>
                <c:ptCount val="4"/>
                <c:pt idx="0">
                  <c:v>4448638.7110000001</c:v>
                </c:pt>
                <c:pt idx="1">
                  <c:v>10181764.619000001</c:v>
                </c:pt>
                <c:pt idx="2">
                  <c:v>3302754.3682781463</c:v>
                </c:pt>
                <c:pt idx="3">
                  <c:v>7515772.9317949116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</a:t>
            </a:r>
            <a:r>
              <a:rPr lang="cs-CZ" sz="1000">
                <a:solidFill>
                  <a:srgbClr val="233060"/>
                </a:solidFill>
              </a:rPr>
              <a:t>PREd</a:t>
            </a:r>
            <a:r>
              <a:rPr lang="en-US" sz="1000">
                <a:solidFill>
                  <a:srgbClr val="233060"/>
                </a:solidFill>
              </a:rPr>
              <a:t>istribuce, a.s.</a:t>
            </a:r>
          </a:p>
        </c:rich>
      </c:tx>
      <c:layout>
        <c:manualLayout>
          <c:xMode val="edge"/>
          <c:yMode val="edge"/>
          <c:x val="4.3269263831104071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447412510673007"/>
          <c:y val="0.25936274509803919"/>
          <c:w val="0.36142107255298361"/>
          <c:h val="0.70444362745098044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D8F3-40B8-8631-1906F255CA2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D8F3-40B8-8631-1906F255CA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#\ ##0.0</c:formatCode>
                <c:ptCount val="4"/>
                <c:pt idx="0">
                  <c:v>96357.502000000008</c:v>
                </c:pt>
                <c:pt idx="1">
                  <c:v>2267462.16</c:v>
                </c:pt>
                <c:pt idx="2">
                  <c:v>824098.68651630532</c:v>
                </c:pt>
                <c:pt idx="3">
                  <c:v>1186487.8851458342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'4.1'!$B$11:$D$11</c:f>
              <c:numCache>
                <c:formatCode>#\ ##0.0</c:formatCode>
                <c:ptCount val="3"/>
                <c:pt idx="0">
                  <c:v>235.89264200000002</c:v>
                </c:pt>
                <c:pt idx="1">
                  <c:v>233.42618999999996</c:v>
                </c:pt>
                <c:pt idx="2">
                  <c:v>237.13421199999996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'4.1'!$B$12:$D$12</c:f>
              <c:numCache>
                <c:formatCode>#\ ##0.0</c:formatCode>
                <c:ptCount val="3"/>
                <c:pt idx="0">
                  <c:v>0.96770599999999996</c:v>
                </c:pt>
                <c:pt idx="1">
                  <c:v>0.95982199999999995</c:v>
                </c:pt>
                <c:pt idx="2">
                  <c:v>0.92132000000000003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'4.1'!$B$13:$D$13</c:f>
              <c:numCache>
                <c:formatCode>#\ ##0.0</c:formatCode>
                <c:ptCount val="3"/>
                <c:pt idx="0">
                  <c:v>37.983750000000001</c:v>
                </c:pt>
                <c:pt idx="1">
                  <c:v>41.304936000000005</c:v>
                </c:pt>
                <c:pt idx="2">
                  <c:v>40.980340999999996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'4.1'!$B$14:$D$14</c:f>
              <c:numCache>
                <c:formatCode>#\ ##0.0</c:formatCode>
                <c:ptCount val="3"/>
                <c:pt idx="0">
                  <c:v>1707.0757880000003</c:v>
                </c:pt>
                <c:pt idx="1">
                  <c:v>1450.2157920000002</c:v>
                </c:pt>
                <c:pt idx="2">
                  <c:v>1544.8600560000004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'4.1'!$B$16:$D$16</c:f>
              <c:numCache>
                <c:formatCode>#\ ##0.0</c:formatCode>
                <c:ptCount val="3"/>
                <c:pt idx="0">
                  <c:v>5.2306330000000001</c:v>
                </c:pt>
                <c:pt idx="1">
                  <c:v>3.4883120000000001</c:v>
                </c:pt>
                <c:pt idx="2">
                  <c:v>2.9031650000000004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'4.1'!$B$17:$D$17</c:f>
              <c:numCache>
                <c:formatCode>#\ ##0.0</c:formatCode>
                <c:ptCount val="3"/>
                <c:pt idx="0">
                  <c:v>0.13414699999999999</c:v>
                </c:pt>
                <c:pt idx="1">
                  <c:v>0.26638999999999996</c:v>
                </c:pt>
                <c:pt idx="2">
                  <c:v>0.32153899999999996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'4.1'!$B$18:$D$18</c:f>
              <c:numCache>
                <c:formatCode>#\ ##0.0</c:formatCode>
                <c:ptCount val="3"/>
                <c:pt idx="0">
                  <c:v>29.232963999999999</c:v>
                </c:pt>
                <c:pt idx="1">
                  <c:v>31.165949000000001</c:v>
                </c:pt>
                <c:pt idx="2">
                  <c:v>23.759280999999998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'4.1'!$B$19:$D$19</c:f>
              <c:numCache>
                <c:formatCode>#\ ##0.0</c:formatCode>
                <c:ptCount val="3"/>
                <c:pt idx="0">
                  <c:v>27.048235999999996</c:v>
                </c:pt>
                <c:pt idx="1">
                  <c:v>29.457283000000004</c:v>
                </c:pt>
                <c:pt idx="2">
                  <c:v>23.946915000000001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'4.1'!$B$20:$D$20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'4.1'!$B$21:$D$21</c:f>
              <c:numCache>
                <c:formatCode>#\ ##0.0</c:formatCode>
                <c:ptCount val="3"/>
                <c:pt idx="0">
                  <c:v>0.93161299999999991</c:v>
                </c:pt>
                <c:pt idx="1">
                  <c:v>0.97459300000000004</c:v>
                </c:pt>
                <c:pt idx="2">
                  <c:v>1.4803330000000006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'4.1'!$B$22:$D$22</c:f>
              <c:numCache>
                <c:formatCode>#\ ##0.0</c:formatCode>
                <c:ptCount val="3"/>
                <c:pt idx="0">
                  <c:v>21.133896000000004</c:v>
                </c:pt>
                <c:pt idx="1">
                  <c:v>22.276742000000002</c:v>
                </c:pt>
                <c:pt idx="2">
                  <c:v>22.709582000000005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34272"/>
        <c:axId val="158135808"/>
      </c:barChart>
      <c:catAx>
        <c:axId val="15813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35808"/>
        <c:crosses val="autoZero"/>
        <c:auto val="1"/>
        <c:lblAlgn val="ctr"/>
        <c:lblOffset val="100"/>
        <c:noMultiLvlLbl val="0"/>
      </c:catAx>
      <c:valAx>
        <c:axId val="158135808"/>
        <c:scaling>
          <c:orientation val="minMax"/>
          <c:max val="25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34272"/>
        <c:crosses val="autoZero"/>
        <c:crossBetween val="between"/>
        <c:majorUnit val="5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r>
              <a:rPr lang="cs-CZ" sz="1000" baseline="0">
                <a:solidFill>
                  <a:srgbClr val="233060"/>
                </a:solidFill>
              </a:rPr>
              <a:t> </a:t>
            </a: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EG.D</a:t>
            </a:r>
            <a:r>
              <a:rPr lang="en-US" sz="1000">
                <a:solidFill>
                  <a:srgbClr val="233060"/>
                </a:solidFill>
              </a:rPr>
              <a:t>, </a:t>
            </a:r>
            <a:r>
              <a:rPr lang="cs-CZ" sz="1000">
                <a:solidFill>
                  <a:srgbClr val="233060"/>
                </a:solidFill>
              </a:rPr>
              <a:t>s.r.o.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3.5165982794132336E-3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2102184305967689"/>
          <c:w val="0.36985364396654713"/>
          <c:h val="0.71446505110451686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C91E-40A1-9A90-9679835DF15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91E-40A1-9A90-9679835DF1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#\ ##0.0</c:formatCode>
                <c:ptCount val="4"/>
                <c:pt idx="0">
                  <c:v>1059975.125</c:v>
                </c:pt>
                <c:pt idx="1">
                  <c:v>4030628.7950000004</c:v>
                </c:pt>
                <c:pt idx="2">
                  <c:v>1442342.1458924571</c:v>
                </c:pt>
                <c:pt idx="3">
                  <c:v>3048307.5317920735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br>
              <a:rPr lang="cs-CZ" sz="1000">
                <a:solidFill>
                  <a:srgbClr val="233060"/>
                </a:solidFill>
              </a:rPr>
            </a:br>
            <a:r>
              <a:rPr lang="cs-CZ" sz="1000">
                <a:solidFill>
                  <a:srgbClr val="233060"/>
                </a:solidFill>
              </a:rPr>
              <a:t>UCED Chomutov s.r.o.</a:t>
            </a:r>
          </a:p>
        </c:rich>
      </c:tx>
      <c:layout>
        <c:manualLayout>
          <c:xMode val="edge"/>
          <c:yMode val="edge"/>
          <c:x val="3.8287959530340443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2823075702770075"/>
          <c:y val="0.29056454248366009"/>
          <c:w val="0.38204118824321515"/>
          <c:h val="0.74126633986928092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9276-4864-A31C-CD29F2EB5AD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9276-4864-A31C-CD29F2EB5AD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A1-4550-B953-8CF6B4D03A50}"/>
                </c:ext>
              </c:extLst>
            </c:dLbl>
            <c:dLbl>
              <c:idx val="2"/>
              <c:layout>
                <c:manualLayout>
                  <c:x val="-5.3475913311754886E-3"/>
                  <c:y val="-4.7555278524074676E-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6-4864-A31C-CD29F2EB5A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6-4864-A31C-CD29F2EB5A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#\ ##0.0</c:formatCode>
                <c:ptCount val="4"/>
                <c:pt idx="0">
                  <c:v>0</c:v>
                </c:pt>
                <c:pt idx="1">
                  <c:v>39691.760000000009</c:v>
                </c:pt>
                <c:pt idx="2">
                  <c:v>722.38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9168"/>
        <c:axId val="162840960"/>
      </c:barChart>
      <c:catAx>
        <c:axId val="16283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840960"/>
        <c:crosses val="autoZero"/>
        <c:auto val="1"/>
        <c:lblAlgn val="ctr"/>
        <c:lblOffset val="100"/>
        <c:noMultiLvlLbl val="0"/>
      </c:catAx>
      <c:valAx>
        <c:axId val="162840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839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63456"/>
        <c:axId val="162964992"/>
      </c:barChart>
      <c:catAx>
        <c:axId val="16296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964992"/>
        <c:crosses val="autoZero"/>
        <c:auto val="1"/>
        <c:lblAlgn val="ctr"/>
        <c:lblOffset val="100"/>
        <c:noMultiLvlLbl val="0"/>
      </c:catAx>
      <c:valAx>
        <c:axId val="162964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96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33248"/>
        <c:axId val="163334784"/>
      </c:barChart>
      <c:catAx>
        <c:axId val="16333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334784"/>
        <c:crosses val="autoZero"/>
        <c:auto val="1"/>
        <c:lblAlgn val="ctr"/>
        <c:lblOffset val="100"/>
        <c:noMultiLvlLbl val="0"/>
      </c:catAx>
      <c:valAx>
        <c:axId val="163334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3332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F40-4352-AF66-261BE46D9BD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F40-4352-AF66-261BE46D9BD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F40-4352-AF66-261BE46D9BD2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F40-4352-AF66-261BE46D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BFE-4C34-A2EB-08CF2FBEDC8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BFE-4C34-A2EB-08CF2FBEDC8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BFE-4C34-A2EB-08CF2FBEDC8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BFE-4C34-A2EB-08CF2FBEDC8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BFE-4C34-A2EB-08CF2FBEDC8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BFE-4C34-A2EB-08CF2FBEDC8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BFE-4C34-A2EB-08CF2FBEDC8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27577.306999999997</c:v>
                </c:pt>
                <c:pt idx="2">
                  <c:v>0</c:v>
                </c:pt>
                <c:pt idx="3">
                  <c:v>14326.197000000006</c:v>
                </c:pt>
                <c:pt idx="4">
                  <c:v>5659.8880500000005</c:v>
                </c:pt>
                <c:pt idx="5">
                  <c:v>0</c:v>
                </c:pt>
                <c:pt idx="6">
                  <c:v>0</c:v>
                </c:pt>
                <c:pt idx="7">
                  <c:v>30390.802685612663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450830140486E-3"/>
          <c:y val="2.3121387283236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869173052362711"/>
          <c:y val="0.24277456647398843"/>
          <c:w val="0.59373441734417354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1.6648602707848806E-2</c:v>
                </c:pt>
                <c:pt idx="1">
                  <c:v>0.13962589459995031</c:v>
                </c:pt>
                <c:pt idx="2">
                  <c:v>0.13814690573004906</c:v>
                </c:pt>
                <c:pt idx="3">
                  <c:v>0.11192930191058198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434048"/>
        <c:axId val="163365632"/>
      </c:barChart>
      <c:catAx>
        <c:axId val="1624340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365632"/>
        <c:crosses val="autoZero"/>
        <c:auto val="1"/>
        <c:lblAlgn val="ctr"/>
        <c:lblOffset val="100"/>
        <c:noMultiLvlLbl val="0"/>
      </c:catAx>
      <c:valAx>
        <c:axId val="163365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34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1.89195882351231E-3</c:v>
                </c:pt>
                <c:pt idx="2">
                  <c:v>0</c:v>
                </c:pt>
                <c:pt idx="3">
                  <c:v>5.5049334782070768E-2</c:v>
                </c:pt>
                <c:pt idx="4">
                  <c:v>1.0060832393014498E-2</c:v>
                </c:pt>
                <c:pt idx="5">
                  <c:v>0</c:v>
                </c:pt>
                <c:pt idx="6">
                  <c:v>0</c:v>
                </c:pt>
                <c:pt idx="7">
                  <c:v>2.3067301709613641E-2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463936"/>
        <c:axId val="163465472"/>
      </c:barChart>
      <c:catAx>
        <c:axId val="16346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65472"/>
        <c:crosses val="autoZero"/>
        <c:auto val="1"/>
        <c:lblAlgn val="ctr"/>
        <c:lblOffset val="100"/>
        <c:noMultiLvlLbl val="0"/>
      </c:catAx>
      <c:valAx>
        <c:axId val="1634654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639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JE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1.065365206979130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'4.1'!$B$8:$D$8</c:f>
              <c:numCache>
                <c:formatCode>#\ ##0.0</c:formatCode>
                <c:ptCount val="3"/>
                <c:pt idx="0">
                  <c:v>2283.1923199999997</c:v>
                </c:pt>
                <c:pt idx="1">
                  <c:v>3030.6519399999997</c:v>
                </c:pt>
                <c:pt idx="2">
                  <c:v>2645.54018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52576"/>
        <c:axId val="158154112"/>
      </c:barChart>
      <c:catAx>
        <c:axId val="1581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54112"/>
        <c:crosses val="autoZero"/>
        <c:auto val="1"/>
        <c:lblAlgn val="ctr"/>
        <c:lblOffset val="100"/>
        <c:noMultiLvlLbl val="0"/>
      </c:catAx>
      <c:valAx>
        <c:axId val="158154112"/>
        <c:scaling>
          <c:orientation val="minMax"/>
          <c:max val="35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525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2.72851296043656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80759424992"/>
          <c:y val="0.17189631650750342"/>
          <c:w val="0.76933281651771823"/>
          <c:h val="0.708158253751705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'7.1'!$K$32:$M$32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'7.1'!$K$33:$M$33</c:f>
              <c:numCache>
                <c:formatCode>#\ ##0.0</c:formatCode>
                <c:ptCount val="3"/>
                <c:pt idx="0">
                  <c:v>10856.073</c:v>
                </c:pt>
                <c:pt idx="1">
                  <c:v>11424.722</c:v>
                </c:pt>
                <c:pt idx="2">
                  <c:v>5296.5119999999997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'7.1'!$K$34:$M$34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'7.1'!$K$35:$M$35</c:f>
              <c:numCache>
                <c:formatCode>#\ ##0.0</c:formatCode>
                <c:ptCount val="3"/>
                <c:pt idx="0">
                  <c:v>4990.3910000000005</c:v>
                </c:pt>
                <c:pt idx="1">
                  <c:v>4470.0390000000034</c:v>
                </c:pt>
                <c:pt idx="2">
                  <c:v>4865.7670000000016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'7.1'!$K$36:$M$36</c:f>
              <c:numCache>
                <c:formatCode>#\ ##0.0</c:formatCode>
                <c:ptCount val="3"/>
                <c:pt idx="0">
                  <c:v>1794.5979399999999</c:v>
                </c:pt>
                <c:pt idx="1">
                  <c:v>1878.8408400000003</c:v>
                </c:pt>
                <c:pt idx="2">
                  <c:v>1986.4492700000001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'7.1'!$K$38:$M$38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'7.1'!$K$39:$M$39</c:f>
              <c:numCache>
                <c:formatCode>#\ ##0.0</c:formatCode>
                <c:ptCount val="3"/>
                <c:pt idx="0">
                  <c:v>10582.630299778124</c:v>
                </c:pt>
                <c:pt idx="1">
                  <c:v>11959.035798382023</c:v>
                </c:pt>
                <c:pt idx="2">
                  <c:v>7849.1365874525181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785344"/>
        <c:axId val="163791232"/>
      </c:barChart>
      <c:catAx>
        <c:axId val="163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91232"/>
        <c:crosses val="autoZero"/>
        <c:auto val="1"/>
        <c:lblAlgn val="ctr"/>
        <c:lblOffset val="100"/>
        <c:noMultiLvlLbl val="0"/>
      </c:catAx>
      <c:valAx>
        <c:axId val="163791232"/>
        <c:scaling>
          <c:orientation val="minMax"/>
          <c:max val="3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85344"/>
        <c:crosses val="autoZero"/>
        <c:crossBetween val="between"/>
        <c:majorUnit val="5000"/>
        <c:min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4.7726597818794868E-3</c:v>
                </c:pt>
                <c:pt idx="2">
                  <c:v>0</c:v>
                </c:pt>
                <c:pt idx="3">
                  <c:v>1.6882001932318057E-2</c:v>
                </c:pt>
                <c:pt idx="4">
                  <c:v>1.9215942885967466E-2</c:v>
                </c:pt>
                <c:pt idx="5">
                  <c:v>0</c:v>
                </c:pt>
                <c:pt idx="6">
                  <c:v>0</c:v>
                </c:pt>
                <c:pt idx="7">
                  <c:v>2.116473070172533E-2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816192"/>
        <c:axId val="163817728"/>
      </c:barChart>
      <c:catAx>
        <c:axId val="16381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17728"/>
        <c:crosses val="autoZero"/>
        <c:auto val="1"/>
        <c:lblAlgn val="ctr"/>
        <c:lblOffset val="100"/>
        <c:noMultiLvlLbl val="0"/>
      </c:catAx>
      <c:valAx>
        <c:axId val="163817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16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43680"/>
        <c:axId val="163553664"/>
      </c:barChart>
      <c:catAx>
        <c:axId val="16354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553664"/>
        <c:crosses val="autoZero"/>
        <c:auto val="1"/>
        <c:lblAlgn val="ctr"/>
        <c:lblOffset val="100"/>
        <c:noMultiLvlLbl val="0"/>
      </c:catAx>
      <c:valAx>
        <c:axId val="163553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543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4.0136994367674676E-3"/>
          <c:y val="4.9382645351149286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F0E-4205-908D-EB66A0F4FB0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F0E-4205-908D-EB66A0F4FB01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F0E-4205-908D-EB66A0F4FB0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F0E-4205-908D-EB66A0F4FB01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F0E-4205-908D-EB66A0F4FB01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F0E-4205-908D-EB66A0F4FB01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F0E-4205-908D-EB66A0F4FB01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3951105.71</c:v>
                </c:pt>
                <c:pt idx="1">
                  <c:v>69370.912000000011</c:v>
                </c:pt>
                <c:pt idx="2">
                  <c:v>0</c:v>
                </c:pt>
                <c:pt idx="3">
                  <c:v>68139.932000000015</c:v>
                </c:pt>
                <c:pt idx="4">
                  <c:v>34993.82655636991</c:v>
                </c:pt>
                <c:pt idx="5">
                  <c:v>0</c:v>
                </c:pt>
                <c:pt idx="6">
                  <c:v>0</c:v>
                </c:pt>
                <c:pt idx="7">
                  <c:v>138853.80759665987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3578302712160995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1.9316312132870824E-2</c:v>
                </c:pt>
                <c:pt idx="1">
                  <c:v>4.8640952560082447E-2</c:v>
                </c:pt>
                <c:pt idx="2">
                  <c:v>6.8877370755632397E-2</c:v>
                </c:pt>
                <c:pt idx="3">
                  <c:v>7.2420810429788415E-2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48928"/>
        <c:axId val="163150464"/>
      </c:barChart>
      <c:catAx>
        <c:axId val="1631489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50464"/>
        <c:crosses val="autoZero"/>
        <c:auto val="1"/>
        <c:lblAlgn val="ctr"/>
        <c:lblOffset val="100"/>
        <c:noMultiLvlLbl val="0"/>
      </c:catAx>
      <c:valAx>
        <c:axId val="1631504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489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0.51771744132535669</c:v>
                </c:pt>
                <c:pt idx="1">
                  <c:v>2.3442357026602724E-2</c:v>
                </c:pt>
                <c:pt idx="2">
                  <c:v>0</c:v>
                </c:pt>
                <c:pt idx="3">
                  <c:v>5.3067156630919862E-2</c:v>
                </c:pt>
                <c:pt idx="4">
                  <c:v>0.1580564759430558</c:v>
                </c:pt>
                <c:pt idx="5">
                  <c:v>0</c:v>
                </c:pt>
                <c:pt idx="6">
                  <c:v>2.6914279111059575E-5</c:v>
                </c:pt>
                <c:pt idx="7">
                  <c:v>9.5520807155479115E-2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70944"/>
        <c:axId val="163172736"/>
      </c:barChart>
      <c:catAx>
        <c:axId val="16317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72736"/>
        <c:crosses val="autoZero"/>
        <c:auto val="1"/>
        <c:lblAlgn val="ctr"/>
        <c:lblOffset val="100"/>
        <c:noMultiLvlLbl val="0"/>
      </c:catAx>
      <c:valAx>
        <c:axId val="1631727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709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563411896745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861249343832012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'7.2'!$K$31:$M$31</c:f>
              <c:numCache>
                <c:formatCode>#\ ##0.0</c:formatCode>
                <c:ptCount val="3"/>
                <c:pt idx="0">
                  <c:v>810672.9</c:v>
                </c:pt>
                <c:pt idx="1">
                  <c:v>1579526.97</c:v>
                </c:pt>
                <c:pt idx="2">
                  <c:v>1560905.84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'7.2'!$K$32:$M$32</c:f>
              <c:numCache>
                <c:formatCode>#\ ##0.0</c:formatCode>
                <c:ptCount val="3"/>
                <c:pt idx="0">
                  <c:v>21779.625</c:v>
                </c:pt>
                <c:pt idx="1">
                  <c:v>22645.996999999999</c:v>
                </c:pt>
                <c:pt idx="2">
                  <c:v>24945.29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'7.2'!$K$34:$M$34</c:f>
              <c:numCache>
                <c:formatCode>#\ ##0.0</c:formatCode>
                <c:ptCount val="3"/>
                <c:pt idx="0">
                  <c:v>23261.516000000011</c:v>
                </c:pt>
                <c:pt idx="1">
                  <c:v>22836.792000000001</c:v>
                </c:pt>
                <c:pt idx="2">
                  <c:v>22041.624000000007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'7.2'!$K$35:$M$35</c:f>
              <c:numCache>
                <c:formatCode>#\ ##0.0</c:formatCode>
                <c:ptCount val="3"/>
                <c:pt idx="0">
                  <c:v>10695.038690798903</c:v>
                </c:pt>
                <c:pt idx="1">
                  <c:v>10276.195411109502</c:v>
                </c:pt>
                <c:pt idx="2">
                  <c:v>14022.592454461501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'7.2'!$K$38:$M$38</c:f>
              <c:numCache>
                <c:formatCode>#\ ##0.0</c:formatCode>
                <c:ptCount val="3"/>
                <c:pt idx="0">
                  <c:v>47178.329088071972</c:v>
                </c:pt>
                <c:pt idx="1">
                  <c:v>54577.390683812453</c:v>
                </c:pt>
                <c:pt idx="2">
                  <c:v>37098.087824775459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242752"/>
        <c:axId val="163244288"/>
      </c:barChart>
      <c:catAx>
        <c:axId val="1632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44288"/>
        <c:crosses val="autoZero"/>
        <c:auto val="1"/>
        <c:lblAlgn val="ctr"/>
        <c:lblOffset val="100"/>
        <c:noMultiLvlLbl val="0"/>
      </c:catAx>
      <c:valAx>
        <c:axId val="163244288"/>
        <c:scaling>
          <c:orientation val="minMax"/>
          <c:max val="18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42752"/>
        <c:crosses val="autoZero"/>
        <c:crossBetween val="between"/>
        <c:majorUnit val="3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0.49640845215914714</c:v>
                </c:pt>
                <c:pt idx="1">
                  <c:v>1.2005659643804277E-2</c:v>
                </c:pt>
                <c:pt idx="2">
                  <c:v>0</c:v>
                </c:pt>
                <c:pt idx="3">
                  <c:v>8.0296150031443858E-2</c:v>
                </c:pt>
                <c:pt idx="4">
                  <c:v>0.11880789275834805</c:v>
                </c:pt>
                <c:pt idx="5">
                  <c:v>0</c:v>
                </c:pt>
                <c:pt idx="6">
                  <c:v>0</c:v>
                </c:pt>
                <c:pt idx="7">
                  <c:v>9.6700422002468214E-2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261056"/>
        <c:axId val="163287424"/>
      </c:barChart>
      <c:catAx>
        <c:axId val="163261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87424"/>
        <c:crosses val="autoZero"/>
        <c:auto val="1"/>
        <c:lblAlgn val="ctr"/>
        <c:lblOffset val="100"/>
        <c:noMultiLvlLbl val="0"/>
      </c:catAx>
      <c:valAx>
        <c:axId val="16328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6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34272"/>
        <c:axId val="163735808"/>
      </c:barChart>
      <c:catAx>
        <c:axId val="1637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735808"/>
        <c:crosses val="autoZero"/>
        <c:auto val="1"/>
        <c:lblAlgn val="ctr"/>
        <c:lblOffset val="100"/>
        <c:noMultiLvlLbl val="0"/>
      </c:catAx>
      <c:valAx>
        <c:axId val="163735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734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5.6565656565656569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4AC6-4336-88F6-6365B596215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4AC6-4336-88F6-6365B596215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4AC6-4336-88F6-6365B596215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4AC6-4336-88F6-6365B596215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4AC6-4336-88F6-6365B596215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4AC6-4336-88F6-6365B596215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4AC6-4336-88F6-6365B596215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97924.22</c:v>
                </c:pt>
                <c:pt idx="2">
                  <c:v>103.3</c:v>
                </c:pt>
                <c:pt idx="3">
                  <c:v>76309.491999999984</c:v>
                </c:pt>
                <c:pt idx="4">
                  <c:v>8732.2631767552193</c:v>
                </c:pt>
                <c:pt idx="5">
                  <c:v>0</c:v>
                </c:pt>
                <c:pt idx="6">
                  <c:v>2471.6910948825748</c:v>
                </c:pt>
                <c:pt idx="7">
                  <c:v>256264.5840431918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PSE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'4.2'!$B$22:$D$22</c:f>
              <c:numCache>
                <c:formatCode>#\ ##0.0</c:formatCode>
                <c:ptCount val="3"/>
                <c:pt idx="0">
                  <c:v>6.8924000000000013E-2</c:v>
                </c:pt>
                <c:pt idx="1">
                  <c:v>0.11885900000000001</c:v>
                </c:pt>
                <c:pt idx="2">
                  <c:v>0.13350000000000001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'4.2'!$B$23:$D$23</c:f>
              <c:numCache>
                <c:formatCode>#\ ##0.0</c:formatCode>
                <c:ptCount val="3"/>
                <c:pt idx="0">
                  <c:v>212.89343899999989</c:v>
                </c:pt>
                <c:pt idx="1">
                  <c:v>212.8777900000004</c:v>
                </c:pt>
                <c:pt idx="2">
                  <c:v>207.88246000000001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'4.2'!$B$25:$D$25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'4.2'!$B$26:$D$26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'4.2'!$B$27:$D$27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'4.2'!$B$28:$D$28</c:f>
              <c:numCache>
                <c:formatCode>#\ ##0.0</c:formatCode>
                <c:ptCount val="3"/>
                <c:pt idx="0">
                  <c:v>0.11373800000000002</c:v>
                </c:pt>
                <c:pt idx="1">
                  <c:v>8.8171000000000027E-2</c:v>
                </c:pt>
                <c:pt idx="2">
                  <c:v>0.21083499999999997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'4.2'!$B$29:$D$29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'4.2'!$B$30:$D$30</c:f>
              <c:numCache>
                <c:formatCode>#\ ##0.0</c:formatCode>
                <c:ptCount val="3"/>
                <c:pt idx="0">
                  <c:v>21.210466000000004</c:v>
                </c:pt>
                <c:pt idx="1">
                  <c:v>20.423329000000006</c:v>
                </c:pt>
                <c:pt idx="2">
                  <c:v>19.829517999999997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'4.2'!$B$31:$D$31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'4.2'!$B$32:$D$32</c:f>
              <c:numCache>
                <c:formatCode>#\ ##0.0</c:formatCode>
                <c:ptCount val="3"/>
                <c:pt idx="0">
                  <c:v>0.55674199999999985</c:v>
                </c:pt>
                <c:pt idx="1">
                  <c:v>0.56173399999999973</c:v>
                </c:pt>
                <c:pt idx="2">
                  <c:v>0.59226999999999985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'4.2'!$B$33:$D$33</c:f>
              <c:numCache>
                <c:formatCode>#\ ##0.0</c:formatCode>
                <c:ptCount val="3"/>
                <c:pt idx="0">
                  <c:v>48.202489000000007</c:v>
                </c:pt>
                <c:pt idx="1">
                  <c:v>49.074420999999973</c:v>
                </c:pt>
                <c:pt idx="2">
                  <c:v>53.769024999999999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659840"/>
        <c:axId val="158200576"/>
      </c:barChart>
      <c:catAx>
        <c:axId val="15465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200576"/>
        <c:crosses val="autoZero"/>
        <c:auto val="1"/>
        <c:lblAlgn val="ctr"/>
        <c:lblOffset val="100"/>
        <c:noMultiLvlLbl val="0"/>
      </c:catAx>
      <c:valAx>
        <c:axId val="158200576"/>
        <c:scaling>
          <c:orientation val="minMax"/>
          <c:max val="3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659840"/>
        <c:crosses val="autoZero"/>
        <c:crossBetween val="between"/>
        <c:majorUnit val="1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5.27306967984934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8.2816923624923572E-2</c:v>
                </c:pt>
                <c:pt idx="1">
                  <c:v>0.10936197895752567</c:v>
                </c:pt>
                <c:pt idx="2">
                  <c:v>8.7493269474400975E-2</c:v>
                </c:pt>
                <c:pt idx="3">
                  <c:v>0.10149094870058668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74784"/>
        <c:axId val="160780672"/>
      </c:barChart>
      <c:catAx>
        <c:axId val="1607747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80672"/>
        <c:crosses val="autoZero"/>
        <c:auto val="1"/>
        <c:lblAlgn val="ctr"/>
        <c:lblOffset val="100"/>
        <c:noMultiLvlLbl val="0"/>
      </c:catAx>
      <c:valAx>
        <c:axId val="1607806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7478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2.3248094947172476E-2</c:v>
                </c:pt>
                <c:pt idx="2">
                  <c:v>8.6915065277981512E-2</c:v>
                </c:pt>
                <c:pt idx="3">
                  <c:v>7.520525496699465E-2</c:v>
                </c:pt>
                <c:pt idx="4">
                  <c:v>3.159986609737761E-2</c:v>
                </c:pt>
                <c:pt idx="5">
                  <c:v>0</c:v>
                </c:pt>
                <c:pt idx="6">
                  <c:v>2.2729929594802696E-2</c:v>
                </c:pt>
                <c:pt idx="7">
                  <c:v>0.16476647786653242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809344"/>
        <c:axId val="160810880"/>
      </c:barChart>
      <c:catAx>
        <c:axId val="160809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10880"/>
        <c:crosses val="autoZero"/>
        <c:auto val="1"/>
        <c:lblAlgn val="ctr"/>
        <c:lblOffset val="100"/>
        <c:noMultiLvlLbl val="0"/>
      </c:catAx>
      <c:valAx>
        <c:axId val="1608108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093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02729658792652"/>
          <c:y val="0.16035353535353536"/>
          <c:w val="0.7639727034120734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'7.3'!$K$32:$M$32</c:f>
              <c:numCache>
                <c:formatCode>#\ ##0.0</c:formatCode>
                <c:ptCount val="3"/>
                <c:pt idx="0">
                  <c:v>34161.206000000006</c:v>
                </c:pt>
                <c:pt idx="1">
                  <c:v>32633.285000000003</c:v>
                </c:pt>
                <c:pt idx="2">
                  <c:v>31129.728999999999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'7.3'!$K$33:$M$33</c:f>
              <c:numCache>
                <c:formatCode>#\ ##0.0</c:formatCode>
                <c:ptCount val="3"/>
                <c:pt idx="0">
                  <c:v>1.5</c:v>
                </c:pt>
                <c:pt idx="1">
                  <c:v>0</c:v>
                </c:pt>
                <c:pt idx="2">
                  <c:v>101.8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'7.3'!$K$34:$M$34</c:f>
              <c:numCache>
                <c:formatCode>#\ ##0.0</c:formatCode>
                <c:ptCount val="3"/>
                <c:pt idx="0">
                  <c:v>24970.11399999998</c:v>
                </c:pt>
                <c:pt idx="1">
                  <c:v>25145.866999999998</c:v>
                </c:pt>
                <c:pt idx="2">
                  <c:v>26193.511000000002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'7.3'!$K$35:$M$35</c:f>
              <c:numCache>
                <c:formatCode>#\ ##0.0</c:formatCode>
                <c:ptCount val="3"/>
                <c:pt idx="0">
                  <c:v>3068.5670983416594</c:v>
                </c:pt>
                <c:pt idx="1">
                  <c:v>2668.5758688792166</c:v>
                </c:pt>
                <c:pt idx="2">
                  <c:v>2995.1202095343428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'7.3'!$K$37:$M$37</c:f>
              <c:numCache>
                <c:formatCode>#\ ##0.0</c:formatCode>
                <c:ptCount val="3"/>
                <c:pt idx="0">
                  <c:v>660.67802659886763</c:v>
                </c:pt>
                <c:pt idx="1">
                  <c:v>575.71084568354149</c:v>
                </c:pt>
                <c:pt idx="2">
                  <c:v>1235.3022226001658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'7.3'!$K$38:$M$38</c:f>
              <c:numCache>
                <c:formatCode>#\ ##0.0</c:formatCode>
                <c:ptCount val="3"/>
                <c:pt idx="0">
                  <c:v>90784.797048419641</c:v>
                </c:pt>
                <c:pt idx="1">
                  <c:v>98628.400973246171</c:v>
                </c:pt>
                <c:pt idx="2">
                  <c:v>66851.386021526007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698368"/>
        <c:axId val="164712448"/>
      </c:barChart>
      <c:catAx>
        <c:axId val="1646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12448"/>
        <c:crosses val="autoZero"/>
        <c:auto val="1"/>
        <c:lblAlgn val="ctr"/>
        <c:lblOffset val="100"/>
        <c:noMultiLvlLbl val="0"/>
      </c:catAx>
      <c:valAx>
        <c:axId val="164712448"/>
        <c:scaling>
          <c:orientation val="minMax"/>
          <c:max val="2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698368"/>
        <c:crosses val="autoZero"/>
        <c:crossBetween val="between"/>
        <c:majorUnit val="5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1.6947230796173062E-2</c:v>
                </c:pt>
                <c:pt idx="2">
                  <c:v>3.6060776616474936E-4</c:v>
                </c:pt>
                <c:pt idx="3">
                  <c:v>8.9923166029212687E-2</c:v>
                </c:pt>
                <c:pt idx="4">
                  <c:v>2.9646994602616758E-2</c:v>
                </c:pt>
                <c:pt idx="5">
                  <c:v>0</c:v>
                </c:pt>
                <c:pt idx="6">
                  <c:v>1.8922699804749362E-2</c:v>
                </c:pt>
                <c:pt idx="7">
                  <c:v>0.17846751090360258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737408"/>
        <c:axId val="164738944"/>
      </c:barChart>
      <c:catAx>
        <c:axId val="16473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38944"/>
        <c:crosses val="autoZero"/>
        <c:auto val="1"/>
        <c:lblAlgn val="ctr"/>
        <c:lblOffset val="100"/>
        <c:noMultiLvlLbl val="0"/>
      </c:catAx>
      <c:valAx>
        <c:axId val="16473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3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88480"/>
        <c:axId val="164790272"/>
      </c:barChart>
      <c:catAx>
        <c:axId val="16478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790272"/>
        <c:crosses val="autoZero"/>
        <c:auto val="1"/>
        <c:lblAlgn val="ctr"/>
        <c:lblOffset val="100"/>
        <c:noMultiLvlLbl val="0"/>
      </c:catAx>
      <c:valAx>
        <c:axId val="164790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7884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CDBA-4E9B-B410-46D35594A20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CDBA-4E9B-B410-46D35594A20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CDBA-4E9B-B410-46D35594A204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CDBA-4E9B-B410-46D35594A204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CDBA-4E9B-B410-46D35594A204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CDBA-4E9B-B410-46D35594A204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CDBA-4E9B-B410-46D35594A20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126923.425</c:v>
                </c:pt>
                <c:pt idx="2">
                  <c:v>47012.259999999995</c:v>
                </c:pt>
                <c:pt idx="3">
                  <c:v>12943.946</c:v>
                </c:pt>
                <c:pt idx="4">
                  <c:v>1556.6976629789388</c:v>
                </c:pt>
                <c:pt idx="5">
                  <c:v>0</c:v>
                </c:pt>
                <c:pt idx="6">
                  <c:v>23952.947500000002</c:v>
                </c:pt>
                <c:pt idx="7">
                  <c:v>18242.355750891023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599898373983741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2.1180329214674137E-2</c:v>
                </c:pt>
                <c:pt idx="1">
                  <c:v>2.1764727628986302E-2</c:v>
                </c:pt>
                <c:pt idx="2">
                  <c:v>3.1394040833810269E-2</c:v>
                </c:pt>
                <c:pt idx="3">
                  <c:v>2.4050715546092661E-2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969280"/>
        <c:axId val="164073472"/>
      </c:barChart>
      <c:catAx>
        <c:axId val="1639692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73472"/>
        <c:crosses val="autoZero"/>
        <c:auto val="1"/>
        <c:lblAlgn val="ctr"/>
        <c:lblOffset val="100"/>
        <c:noMultiLvlLbl val="0"/>
      </c:catAx>
      <c:valAx>
        <c:axId val="1640734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96928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5.8510996294668084E-2</c:v>
                </c:pt>
                <c:pt idx="2">
                  <c:v>0.29338418659234267</c:v>
                </c:pt>
                <c:pt idx="3">
                  <c:v>1.7991098404767713E-2</c:v>
                </c:pt>
                <c:pt idx="4">
                  <c:v>6.8197468193234093E-3</c:v>
                </c:pt>
                <c:pt idx="5">
                  <c:v>0</c:v>
                </c:pt>
                <c:pt idx="6">
                  <c:v>0.19313686690096352</c:v>
                </c:pt>
                <c:pt idx="7">
                  <c:v>1.3487058554684076E-2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085760"/>
        <c:axId val="164087296"/>
      </c:barChart>
      <c:catAx>
        <c:axId val="16408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87296"/>
        <c:crosses val="autoZero"/>
        <c:auto val="1"/>
        <c:lblAlgn val="ctr"/>
        <c:lblOffset val="100"/>
        <c:noMultiLvlLbl val="0"/>
      </c:catAx>
      <c:valAx>
        <c:axId val="164087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085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576700502798595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'7.4'!$K$32:$M$32</c:f>
              <c:numCache>
                <c:formatCode>#\ ##0.0</c:formatCode>
                <c:ptCount val="3"/>
                <c:pt idx="0">
                  <c:v>28870.13</c:v>
                </c:pt>
                <c:pt idx="1">
                  <c:v>29601.43</c:v>
                </c:pt>
                <c:pt idx="2">
                  <c:v>68451.865000000005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'7.4'!$K$33:$M$33</c:f>
              <c:numCache>
                <c:formatCode>#\ ##0.0</c:formatCode>
                <c:ptCount val="3"/>
                <c:pt idx="0">
                  <c:v>7838.93</c:v>
                </c:pt>
                <c:pt idx="1">
                  <c:v>9754.82</c:v>
                </c:pt>
                <c:pt idx="2">
                  <c:v>29418.51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'7.4'!$K$34:$M$34</c:f>
              <c:numCache>
                <c:formatCode>#\ ##0.0</c:formatCode>
                <c:ptCount val="3"/>
                <c:pt idx="0">
                  <c:v>4289.0190000000002</c:v>
                </c:pt>
                <c:pt idx="1">
                  <c:v>4288.8680000000004</c:v>
                </c:pt>
                <c:pt idx="2">
                  <c:v>4366.0589999999993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'7.4'!$K$35:$M$35</c:f>
              <c:numCache>
                <c:formatCode>#\ ##0.0</c:formatCode>
                <c:ptCount val="3"/>
                <c:pt idx="0">
                  <c:v>523.44937672492711</c:v>
                </c:pt>
                <c:pt idx="1">
                  <c:v>441.57540765245301</c:v>
                </c:pt>
                <c:pt idx="2">
                  <c:v>591.67287860155852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'7.4'!$K$37:$M$37</c:f>
              <c:numCache>
                <c:formatCode>#\ ##0.0</c:formatCode>
                <c:ptCount val="3"/>
                <c:pt idx="0">
                  <c:v>7035.1615000000011</c:v>
                </c:pt>
                <c:pt idx="1">
                  <c:v>5685.4447499999997</c:v>
                </c:pt>
                <c:pt idx="2">
                  <c:v>11232.341250000001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'7.4'!$K$38:$M$38</c:f>
              <c:numCache>
                <c:formatCode>#\ ##0.0</c:formatCode>
                <c:ptCount val="3"/>
                <c:pt idx="0">
                  <c:v>6040.8725269871211</c:v>
                </c:pt>
                <c:pt idx="1">
                  <c:v>7327.1033059981</c:v>
                </c:pt>
                <c:pt idx="2">
                  <c:v>4874.3799179058033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145024"/>
        <c:axId val="164146560"/>
      </c:barChart>
      <c:catAx>
        <c:axId val="1641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146560"/>
        <c:crosses val="autoZero"/>
        <c:auto val="1"/>
        <c:lblAlgn val="ctr"/>
        <c:lblOffset val="100"/>
        <c:noMultiLvlLbl val="0"/>
      </c:catAx>
      <c:valAx>
        <c:axId val="164146560"/>
        <c:scaling>
          <c:orientation val="minMax"/>
          <c:max val="12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145024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2.196597100202342E-2</c:v>
                </c:pt>
                <c:pt idx="2">
                  <c:v>0.16411409545940364</c:v>
                </c:pt>
                <c:pt idx="3">
                  <c:v>1.5253156255203005E-2</c:v>
                </c:pt>
                <c:pt idx="4">
                  <c:v>5.2851599039175894E-3</c:v>
                </c:pt>
                <c:pt idx="5">
                  <c:v>0</c:v>
                </c:pt>
                <c:pt idx="6">
                  <c:v>0.18337826920194289</c:v>
                </c:pt>
                <c:pt idx="7">
                  <c:v>1.2704322120963927E-2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507648"/>
        <c:axId val="164509184"/>
      </c:barChart>
      <c:catAx>
        <c:axId val="16450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09184"/>
        <c:crosses val="autoZero"/>
        <c:auto val="1"/>
        <c:lblAlgn val="ctr"/>
        <c:lblOffset val="100"/>
        <c:noMultiLvlLbl val="0"/>
      </c:catAx>
      <c:valAx>
        <c:axId val="1645091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076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'4.2'!$B$8:$D$8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'4.2'!$B$11:$D$11</c:f>
              <c:numCache>
                <c:formatCode>#\ ##0.0</c:formatCode>
                <c:ptCount val="3"/>
                <c:pt idx="0">
                  <c:v>0</c:v>
                </c:pt>
                <c:pt idx="1">
                  <c:v>8.4209999999999993E-2</c:v>
                </c:pt>
                <c:pt idx="2">
                  <c:v>0.14817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'4.2'!$B$16:$D$16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'4.2'!$B$17:$D$17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'4.2'!$B$18:$D$18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'4.2'!$B$19:$D$19</c:f>
              <c:numCache>
                <c:formatCode>#\ ##0.0</c:formatCode>
                <c:ptCount val="3"/>
                <c:pt idx="0">
                  <c:v>195.80183</c:v>
                </c:pt>
                <c:pt idx="1">
                  <c:v>61.054480000000005</c:v>
                </c:pt>
                <c:pt idx="2">
                  <c:v>29.372139999999998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795392"/>
        <c:axId val="154801280"/>
      </c:barChart>
      <c:catAx>
        <c:axId val="15479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4801280"/>
        <c:crosses val="autoZero"/>
        <c:auto val="1"/>
        <c:lblAlgn val="ctr"/>
        <c:lblOffset val="100"/>
        <c:noMultiLvlLbl val="0"/>
      </c:catAx>
      <c:valAx>
        <c:axId val="154801280"/>
        <c:scaling>
          <c:orientation val="minMax"/>
          <c:max val="2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795392"/>
        <c:crosses val="autoZero"/>
        <c:crossBetween val="between"/>
        <c:majorUnit val="5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62816"/>
        <c:axId val="164564352"/>
      </c:barChart>
      <c:catAx>
        <c:axId val="16456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64352"/>
        <c:crosses val="autoZero"/>
        <c:auto val="1"/>
        <c:lblAlgn val="ctr"/>
        <c:lblOffset val="100"/>
        <c:noMultiLvlLbl val="0"/>
      </c:catAx>
      <c:valAx>
        <c:axId val="164564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562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680C-4634-9B55-2A6ABDEA6CB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680C-4634-9B55-2A6ABDEA6CB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680C-4634-9B55-2A6ABDEA6CB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680C-4634-9B55-2A6ABDEA6CB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680C-4634-9B55-2A6ABDEA6CB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80C-4634-9B55-2A6ABDEA6CB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680C-4634-9B55-2A6ABDEA6CB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4008278.7299999995</c:v>
                </c:pt>
                <c:pt idx="1">
                  <c:v>5285.0359999999991</c:v>
                </c:pt>
                <c:pt idx="2">
                  <c:v>0</c:v>
                </c:pt>
                <c:pt idx="3">
                  <c:v>117538.95499999999</c:v>
                </c:pt>
                <c:pt idx="4">
                  <c:v>6908.5100883653831</c:v>
                </c:pt>
                <c:pt idx="5">
                  <c:v>143957.91</c:v>
                </c:pt>
                <c:pt idx="6">
                  <c:v>3970.7871872064379</c:v>
                </c:pt>
                <c:pt idx="7">
                  <c:v>76410.475554509132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59018597560975605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3.5838851581664541E-2</c:v>
                </c:pt>
                <c:pt idx="1">
                  <c:v>5.1806021097307586E-2</c:v>
                </c:pt>
                <c:pt idx="2">
                  <c:v>6.1856411730643046E-2</c:v>
                </c:pt>
                <c:pt idx="3">
                  <c:v>4.7590822063477978E-2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29216"/>
        <c:axId val="165131008"/>
      </c:barChart>
      <c:catAx>
        <c:axId val="165129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31008"/>
        <c:crosses val="autoZero"/>
        <c:auto val="1"/>
        <c:lblAlgn val="ctr"/>
        <c:lblOffset val="100"/>
        <c:noMultiLvlLbl val="0"/>
      </c:catAx>
      <c:valAx>
        <c:axId val="1651310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292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0.48228255867464337</c:v>
                </c:pt>
                <c:pt idx="1">
                  <c:v>1.6011135479482904E-3</c:v>
                </c:pt>
                <c:pt idx="2">
                  <c:v>0</c:v>
                </c:pt>
                <c:pt idx="3">
                  <c:v>8.0790325005377681E-2</c:v>
                </c:pt>
                <c:pt idx="4">
                  <c:v>1.5222597846981855E-2</c:v>
                </c:pt>
                <c:pt idx="5">
                  <c:v>0.40546308151941957</c:v>
                </c:pt>
                <c:pt idx="6">
                  <c:v>3.2041449281716421E-2</c:v>
                </c:pt>
                <c:pt idx="7">
                  <c:v>5.2666043933626075E-2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84256"/>
        <c:axId val="165185792"/>
      </c:barChart>
      <c:catAx>
        <c:axId val="16518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85792"/>
        <c:crosses val="autoZero"/>
        <c:auto val="1"/>
        <c:lblAlgn val="ctr"/>
        <c:lblOffset val="100"/>
        <c:noMultiLvlLbl val="0"/>
      </c:catAx>
      <c:valAx>
        <c:axId val="1651857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842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63525527051054"/>
          <c:y val="0.16035353535353536"/>
          <c:w val="0.7163432393531453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'7.5'!$K$31:$M$31</c:f>
              <c:numCache>
                <c:formatCode>#\ ##0.0</c:formatCode>
                <c:ptCount val="3"/>
                <c:pt idx="0">
                  <c:v>1472519.42</c:v>
                </c:pt>
                <c:pt idx="1">
                  <c:v>1451124.97</c:v>
                </c:pt>
                <c:pt idx="2">
                  <c:v>1084634.3400000001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'7.5'!$K$32:$M$32</c:f>
              <c:numCache>
                <c:formatCode>#\ ##0.0</c:formatCode>
                <c:ptCount val="3"/>
                <c:pt idx="0">
                  <c:v>1805.7860000000001</c:v>
                </c:pt>
                <c:pt idx="1">
                  <c:v>3452.0059999999999</c:v>
                </c:pt>
                <c:pt idx="2">
                  <c:v>27.244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'7.5'!$K$34:$M$34</c:f>
              <c:numCache>
                <c:formatCode>#\ ##0.0</c:formatCode>
                <c:ptCount val="3"/>
                <c:pt idx="0">
                  <c:v>38960.604999999981</c:v>
                </c:pt>
                <c:pt idx="1">
                  <c:v>39331.17300000001</c:v>
                </c:pt>
                <c:pt idx="2">
                  <c:v>39247.177000000003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'7.5'!$K$35:$M$35</c:f>
              <c:numCache>
                <c:formatCode>#\ ##0.0</c:formatCode>
                <c:ptCount val="3"/>
                <c:pt idx="0">
                  <c:v>2580.0359310491021</c:v>
                </c:pt>
                <c:pt idx="1">
                  <c:v>2564.958806593429</c:v>
                </c:pt>
                <c:pt idx="2">
                  <c:v>1763.5153507228513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'7.5'!$K$36:$M$36</c:f>
              <c:numCache>
                <c:formatCode>#\ ##0.0</c:formatCode>
                <c:ptCount val="3"/>
                <c:pt idx="0">
                  <c:v>43517.17</c:v>
                </c:pt>
                <c:pt idx="1">
                  <c:v>51705.61</c:v>
                </c:pt>
                <c:pt idx="2">
                  <c:v>48735.13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'7.5'!$K$37:$M$37</c:f>
              <c:numCache>
                <c:formatCode>#\ ##0.0</c:formatCode>
                <c:ptCount val="3"/>
                <c:pt idx="0">
                  <c:v>1341.3895764971687</c:v>
                </c:pt>
                <c:pt idx="1">
                  <c:v>1095.564154208854</c:v>
                </c:pt>
                <c:pt idx="2">
                  <c:v>1533.833456500415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'7.5'!$K$38:$M$38</c:f>
              <c:numCache>
                <c:formatCode>#\ ##0.0</c:formatCode>
                <c:ptCount val="3"/>
                <c:pt idx="0">
                  <c:v>26788.543104153228</c:v>
                </c:pt>
                <c:pt idx="1">
                  <c:v>29647.004102114013</c:v>
                </c:pt>
                <c:pt idx="2">
                  <c:v>19974.92834824189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493376"/>
        <c:axId val="165507456"/>
      </c:barChart>
      <c:catAx>
        <c:axId val="1654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07456"/>
        <c:crosses val="autoZero"/>
        <c:auto val="1"/>
        <c:lblAlgn val="ctr"/>
        <c:lblOffset val="100"/>
        <c:noMultiLvlLbl val="0"/>
      </c:catAx>
      <c:valAx>
        <c:axId val="165507456"/>
        <c:scaling>
          <c:orientation val="minMax"/>
          <c:max val="20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9337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0.5035915478408528</c:v>
                </c:pt>
                <c:pt idx="1">
                  <c:v>9.1465344179492353E-4</c:v>
                </c:pt>
                <c:pt idx="2">
                  <c:v>0</c:v>
                </c:pt>
                <c:pt idx="3">
                  <c:v>0.13850799800063091</c:v>
                </c:pt>
                <c:pt idx="4">
                  <c:v>2.3455152135943614E-2</c:v>
                </c:pt>
                <c:pt idx="5">
                  <c:v>0.52834785583116994</c:v>
                </c:pt>
                <c:pt idx="6">
                  <c:v>3.0399435466519003E-2</c:v>
                </c:pt>
                <c:pt idx="7">
                  <c:v>5.3213702666285799E-2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32416"/>
        <c:axId val="165533952"/>
      </c:barChart>
      <c:catAx>
        <c:axId val="165532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33952"/>
        <c:crosses val="autoZero"/>
        <c:auto val="1"/>
        <c:lblAlgn val="ctr"/>
        <c:lblOffset val="100"/>
        <c:noMultiLvlLbl val="0"/>
      </c:catAx>
      <c:valAx>
        <c:axId val="1655339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324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5440"/>
        <c:axId val="165331328"/>
      </c:barChart>
      <c:catAx>
        <c:axId val="16532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331328"/>
        <c:crosses val="autoZero"/>
        <c:auto val="1"/>
        <c:lblAlgn val="ctr"/>
        <c:lblOffset val="100"/>
        <c:noMultiLvlLbl val="0"/>
      </c:catAx>
      <c:valAx>
        <c:axId val="165331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3254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4780-46BC-9DD0-B733C692775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780-46BC-9DD0-B733C692775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4780-46BC-9DD0-B733C692775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780-46BC-9DD0-B733C692775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4780-46BC-9DD0-B733C692775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780-46BC-9DD0-B733C692775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92547.194000000018</c:v>
                </c:pt>
                <c:pt idx="2">
                  <c:v>0</c:v>
                </c:pt>
                <c:pt idx="3">
                  <c:v>73910.62900000003</c:v>
                </c:pt>
                <c:pt idx="4">
                  <c:v>11090.694933721403</c:v>
                </c:pt>
                <c:pt idx="5">
                  <c:v>0</c:v>
                </c:pt>
                <c:pt idx="6">
                  <c:v>3650.0759338590897</c:v>
                </c:pt>
                <c:pt idx="7">
                  <c:v>77897.520546394866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7.4019370176818602E-2</c:v>
                </c:pt>
                <c:pt idx="1">
                  <c:v>5.3444224903027894E-2</c:v>
                </c:pt>
                <c:pt idx="2">
                  <c:v>6.2187964119774286E-2</c:v>
                </c:pt>
                <c:pt idx="3">
                  <c:v>5.8563035174946695E-2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450496"/>
        <c:axId val="165452032"/>
      </c:barChart>
      <c:catAx>
        <c:axId val="1654504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452032"/>
        <c:crosses val="autoZero"/>
        <c:auto val="1"/>
        <c:lblAlgn val="ctr"/>
        <c:lblOffset val="100"/>
        <c:noMultiLvlLbl val="0"/>
      </c:catAx>
      <c:valAx>
        <c:axId val="1654520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5049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1.9814254772824134E-2</c:v>
                </c:pt>
                <c:pt idx="2">
                  <c:v>0</c:v>
                </c:pt>
                <c:pt idx="3">
                  <c:v>6.1429399914011008E-2</c:v>
                </c:pt>
                <c:pt idx="4">
                  <c:v>2.6780165353542155E-2</c:v>
                </c:pt>
                <c:pt idx="5">
                  <c:v>0</c:v>
                </c:pt>
                <c:pt idx="6">
                  <c:v>2.7515813249191758E-2</c:v>
                </c:pt>
                <c:pt idx="7">
                  <c:v>5.5466860286208231E-2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808384"/>
        <c:axId val="165814272"/>
      </c:barChart>
      <c:catAx>
        <c:axId val="165808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14272"/>
        <c:crosses val="autoZero"/>
        <c:auto val="1"/>
        <c:lblAlgn val="ctr"/>
        <c:lblOffset val="100"/>
        <c:noMultiLvlLbl val="0"/>
      </c:catAx>
      <c:valAx>
        <c:axId val="1658142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08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55680"/>
        <c:axId val="158285824"/>
      </c:barChart>
      <c:catAx>
        <c:axId val="1548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85824"/>
        <c:crosses val="autoZero"/>
        <c:auto val="1"/>
        <c:lblAlgn val="ctr"/>
        <c:lblOffset val="100"/>
        <c:noMultiLvlLbl val="0"/>
      </c:catAx>
      <c:valAx>
        <c:axId val="158285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4855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469605455944512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'7.6'!$K$32:$M$32</c:f>
              <c:numCache>
                <c:formatCode>#\ ##0.0</c:formatCode>
                <c:ptCount val="3"/>
                <c:pt idx="0">
                  <c:v>28539.835000000006</c:v>
                </c:pt>
                <c:pt idx="1">
                  <c:v>29821.107000000004</c:v>
                </c:pt>
                <c:pt idx="2">
                  <c:v>34186.252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'7.6'!$K$34:$M$34</c:f>
              <c:numCache>
                <c:formatCode>#\ ##0.0</c:formatCode>
                <c:ptCount val="3"/>
                <c:pt idx="0">
                  <c:v>24925.76100000001</c:v>
                </c:pt>
                <c:pt idx="1">
                  <c:v>25338.139000000006</c:v>
                </c:pt>
                <c:pt idx="2">
                  <c:v>23646.729000000018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'7.6'!$K$35:$M$35</c:f>
              <c:numCache>
                <c:formatCode>#\ ##0.0</c:formatCode>
                <c:ptCount val="3"/>
                <c:pt idx="0">
                  <c:v>3296.3429666045545</c:v>
                </c:pt>
                <c:pt idx="1">
                  <c:v>3648.4142288204807</c:v>
                </c:pt>
                <c:pt idx="2">
                  <c:v>4145.9377382963667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'7.6'!$K$37:$M$37</c:f>
              <c:numCache>
                <c:formatCode>#\ ##0.0</c:formatCode>
                <c:ptCount val="3"/>
                <c:pt idx="0">
                  <c:v>1038.567253918641</c:v>
                </c:pt>
                <c:pt idx="1">
                  <c:v>907.69523682024987</c:v>
                </c:pt>
                <c:pt idx="2">
                  <c:v>1703.8134431201991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'7.6'!$K$38:$M$38</c:f>
              <c:numCache>
                <c:formatCode>#\ ##0.0</c:formatCode>
                <c:ptCount val="3"/>
                <c:pt idx="0">
                  <c:v>27873.392096919179</c:v>
                </c:pt>
                <c:pt idx="1">
                  <c:v>30123.42726076793</c:v>
                </c:pt>
                <c:pt idx="2">
                  <c:v>19900.701188707753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867904"/>
        <c:axId val="165869440"/>
      </c:barChart>
      <c:catAx>
        <c:axId val="1658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69440"/>
        <c:crosses val="autoZero"/>
        <c:auto val="1"/>
        <c:lblAlgn val="ctr"/>
        <c:lblOffset val="100"/>
        <c:noMultiLvlLbl val="0"/>
      </c:catAx>
      <c:valAx>
        <c:axId val="165869440"/>
        <c:scaling>
          <c:orientation val="minMax"/>
          <c:max val="1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67904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1.6016657127891375E-2</c:v>
                </c:pt>
                <c:pt idx="2">
                  <c:v>0</c:v>
                </c:pt>
                <c:pt idx="3">
                  <c:v>8.7096343963219483E-2</c:v>
                </c:pt>
                <c:pt idx="4">
                  <c:v>3.7654129998574648E-2</c:v>
                </c:pt>
                <c:pt idx="5">
                  <c:v>0</c:v>
                </c:pt>
                <c:pt idx="6">
                  <c:v>2.7944143709526571E-2</c:v>
                </c:pt>
                <c:pt idx="7">
                  <c:v>5.424930896863301E-2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87200"/>
        <c:axId val="165593088"/>
      </c:barChart>
      <c:catAx>
        <c:axId val="16558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93088"/>
        <c:crosses val="autoZero"/>
        <c:auto val="1"/>
        <c:lblAlgn val="ctr"/>
        <c:lblOffset val="100"/>
        <c:noMultiLvlLbl val="0"/>
      </c:catAx>
      <c:valAx>
        <c:axId val="1655930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72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50816"/>
        <c:axId val="165652352"/>
      </c:barChart>
      <c:catAx>
        <c:axId val="16565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652352"/>
        <c:crosses val="autoZero"/>
        <c:auto val="1"/>
        <c:lblAlgn val="ctr"/>
        <c:lblOffset val="100"/>
        <c:noMultiLvlLbl val="0"/>
      </c:catAx>
      <c:valAx>
        <c:axId val="165652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650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9EC2-4D2F-9038-D38118ADCCF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9EC2-4D2F-9038-D38118ADCCF5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9EC2-4D2F-9038-D38118ADCCF5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9EC2-4D2F-9038-D38118ADCCF5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9EC2-4D2F-9038-D38118ADCCF5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9EC2-4D2F-9038-D38118ADCCF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10094.275999999998</c:v>
                </c:pt>
                <c:pt idx="2">
                  <c:v>0</c:v>
                </c:pt>
                <c:pt idx="3">
                  <c:v>19272.312000000005</c:v>
                </c:pt>
                <c:pt idx="4">
                  <c:v>10667.994372823909</c:v>
                </c:pt>
                <c:pt idx="5">
                  <c:v>0</c:v>
                </c:pt>
                <c:pt idx="6">
                  <c:v>16116.610462916819</c:v>
                </c:pt>
                <c:pt idx="7">
                  <c:v>63145.999124907015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599898373983741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6.7263727051600011E-3</c:v>
                </c:pt>
                <c:pt idx="1">
                  <c:v>5.4431626917891725E-2</c:v>
                </c:pt>
                <c:pt idx="2">
                  <c:v>4.3216281886756754E-2</c:v>
                </c:pt>
                <c:pt idx="3">
                  <c:v>4.5167476021517272E-2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787520"/>
        <c:axId val="165789056"/>
      </c:barChart>
      <c:catAx>
        <c:axId val="1657875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89056"/>
        <c:crosses val="autoZero"/>
        <c:auto val="1"/>
        <c:lblAlgn val="ctr"/>
        <c:lblOffset val="100"/>
        <c:noMultiLvlLbl val="0"/>
      </c:catAx>
      <c:valAx>
        <c:axId val="1657890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875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5.2451954768818916E-4</c:v>
                </c:pt>
                <c:pt idx="2">
                  <c:v>0</c:v>
                </c:pt>
                <c:pt idx="3">
                  <c:v>3.7260701717027792E-2</c:v>
                </c:pt>
                <c:pt idx="4">
                  <c:v>2.301238092893532E-2</c:v>
                </c:pt>
                <c:pt idx="5">
                  <c:v>0</c:v>
                </c:pt>
                <c:pt idx="6">
                  <c:v>0.13146543391732338</c:v>
                </c:pt>
                <c:pt idx="7">
                  <c:v>4.3317077794172563E-2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80576"/>
        <c:axId val="166282368"/>
      </c:barChart>
      <c:catAx>
        <c:axId val="16628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82368"/>
        <c:crosses val="autoZero"/>
        <c:auto val="1"/>
        <c:lblAlgn val="ctr"/>
        <c:lblOffset val="100"/>
        <c:noMultiLvlLbl val="0"/>
      </c:catAx>
      <c:valAx>
        <c:axId val="166282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80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7532808399"/>
          <c:y val="0.16035353535353536"/>
          <c:w val="0.75866624671916005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'7.7'!$K$32:$M$32</c:f>
              <c:numCache>
                <c:formatCode>#\ ##0.0</c:formatCode>
                <c:ptCount val="3"/>
                <c:pt idx="0">
                  <c:v>3437.8159999999998</c:v>
                </c:pt>
                <c:pt idx="1">
                  <c:v>3460.9289999999996</c:v>
                </c:pt>
                <c:pt idx="2">
                  <c:v>3195.5309999999999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'7.7'!$K$34:$M$34</c:f>
              <c:numCache>
                <c:formatCode>#\ ##0.0</c:formatCode>
                <c:ptCount val="3"/>
                <c:pt idx="0">
                  <c:v>6189.0950000000003</c:v>
                </c:pt>
                <c:pt idx="1">
                  <c:v>6391.6660000000011</c:v>
                </c:pt>
                <c:pt idx="2">
                  <c:v>6691.5510000000022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'7.7'!$K$35:$M$35</c:f>
              <c:numCache>
                <c:formatCode>#\ ##0.0</c:formatCode>
                <c:ptCount val="3"/>
                <c:pt idx="0">
                  <c:v>3194.6044679653291</c:v>
                </c:pt>
                <c:pt idx="1">
                  <c:v>3338.0167859534699</c:v>
                </c:pt>
                <c:pt idx="2">
                  <c:v>4135.3731189051086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'7.7'!$K$37:$M$37</c:f>
              <c:numCache>
                <c:formatCode>#\ ##0.0</c:formatCode>
                <c:ptCount val="3"/>
                <c:pt idx="0">
                  <c:v>4018.5909265480173</c:v>
                </c:pt>
                <c:pt idx="1">
                  <c:v>4500.8061201255878</c:v>
                </c:pt>
                <c:pt idx="2">
                  <c:v>7597.2134162432149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'7.7'!$K$38:$M$38</c:f>
              <c:numCache>
                <c:formatCode>#\ ##0.0</c:formatCode>
                <c:ptCount val="3"/>
                <c:pt idx="0">
                  <c:v>21405.126962957358</c:v>
                </c:pt>
                <c:pt idx="1">
                  <c:v>25078.319105726139</c:v>
                </c:pt>
                <c:pt idx="2">
                  <c:v>16662.553056223522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352384"/>
        <c:axId val="166353920"/>
      </c:barChart>
      <c:catAx>
        <c:axId val="16635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53920"/>
        <c:crosses val="autoZero"/>
        <c:auto val="1"/>
        <c:lblAlgn val="ctr"/>
        <c:lblOffset val="100"/>
        <c:noMultiLvlLbl val="0"/>
      </c:catAx>
      <c:valAx>
        <c:axId val="1663539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5238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1.7469633671043853E-3</c:v>
                </c:pt>
                <c:pt idx="2">
                  <c:v>0</c:v>
                </c:pt>
                <c:pt idx="3">
                  <c:v>2.2710507779855078E-2</c:v>
                </c:pt>
                <c:pt idx="4">
                  <c:v>3.6219015069742684E-2</c:v>
                </c:pt>
                <c:pt idx="5">
                  <c:v>0</c:v>
                </c:pt>
                <c:pt idx="6">
                  <c:v>0.12338507117304079</c:v>
                </c:pt>
                <c:pt idx="7">
                  <c:v>4.3976070003663936E-2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366592"/>
        <c:axId val="166380672"/>
      </c:barChart>
      <c:catAx>
        <c:axId val="166366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80672"/>
        <c:crosses val="autoZero"/>
        <c:auto val="1"/>
        <c:lblAlgn val="ctr"/>
        <c:lblOffset val="100"/>
        <c:noMultiLvlLbl val="0"/>
      </c:catAx>
      <c:valAx>
        <c:axId val="166380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665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2016"/>
        <c:axId val="166423552"/>
      </c:barChart>
      <c:catAx>
        <c:axId val="16642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423552"/>
        <c:crosses val="autoZero"/>
        <c:auto val="1"/>
        <c:lblAlgn val="ctr"/>
        <c:lblOffset val="100"/>
        <c:noMultiLvlLbl val="0"/>
      </c:catAx>
      <c:valAx>
        <c:axId val="166423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4220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B570-4F2A-B9BD-2473B557D6C6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B570-4F2A-B9BD-2473B557D6C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B570-4F2A-B9BD-2473B557D6C6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570-4F2A-B9BD-2473B557D6C6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B570-4F2A-B9BD-2473B557D6C6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570-4F2A-B9BD-2473B557D6C6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303407.33799999999</c:v>
                </c:pt>
                <c:pt idx="2">
                  <c:v>0</c:v>
                </c:pt>
                <c:pt idx="3">
                  <c:v>118104.27500000002</c:v>
                </c:pt>
                <c:pt idx="4">
                  <c:v>7076.2352965202363</c:v>
                </c:pt>
                <c:pt idx="5">
                  <c:v>0</c:v>
                </c:pt>
                <c:pt idx="6">
                  <c:v>17830.307030935961</c:v>
                </c:pt>
                <c:pt idx="7">
                  <c:v>85862.852780754372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99296"/>
        <c:axId val="159409280"/>
      </c:barChart>
      <c:catAx>
        <c:axId val="15939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409280"/>
        <c:crosses val="autoZero"/>
        <c:auto val="1"/>
        <c:lblAlgn val="ctr"/>
        <c:lblOffset val="100"/>
        <c:noMultiLvlLbl val="0"/>
      </c:catAx>
      <c:valAx>
        <c:axId val="159409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399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0.18507135681163442</c:v>
                </c:pt>
                <c:pt idx="1">
                  <c:v>0.10686919575314624</c:v>
                </c:pt>
                <c:pt idx="2">
                  <c:v>8.581179680127414E-2</c:v>
                </c:pt>
                <c:pt idx="3">
                  <c:v>8.7443373887616804E-2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13728"/>
        <c:axId val="160719616"/>
      </c:barChart>
      <c:catAx>
        <c:axId val="160713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19616"/>
        <c:crosses val="autoZero"/>
        <c:auto val="1"/>
        <c:lblAlgn val="ctr"/>
        <c:lblOffset val="100"/>
        <c:noMultiLvlLbl val="0"/>
      </c:catAx>
      <c:valAx>
        <c:axId val="1607196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137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0.11611137892164339</c:v>
                </c:pt>
                <c:pt idx="2">
                  <c:v>0</c:v>
                </c:pt>
                <c:pt idx="3">
                  <c:v>0.10228032180731085</c:v>
                </c:pt>
                <c:pt idx="4">
                  <c:v>1.6086019452582607E-2</c:v>
                </c:pt>
                <c:pt idx="5">
                  <c:v>0</c:v>
                </c:pt>
                <c:pt idx="6">
                  <c:v>0.11235150500678927</c:v>
                </c:pt>
                <c:pt idx="7">
                  <c:v>6.5391216246291087E-2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48288"/>
        <c:axId val="160749824"/>
      </c:barChart>
      <c:catAx>
        <c:axId val="16074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49824"/>
        <c:crosses val="autoZero"/>
        <c:auto val="1"/>
        <c:lblAlgn val="ctr"/>
        <c:lblOffset val="100"/>
        <c:noMultiLvlLbl val="0"/>
      </c:catAx>
      <c:valAx>
        <c:axId val="16074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4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405638811277622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'7.8'!$K$32:$M$32</c:f>
              <c:numCache>
                <c:formatCode>#\ ##0.0</c:formatCode>
                <c:ptCount val="3"/>
                <c:pt idx="0">
                  <c:v>105822.538</c:v>
                </c:pt>
                <c:pt idx="1">
                  <c:v>100595.87300000001</c:v>
                </c:pt>
                <c:pt idx="2">
                  <c:v>96988.926999999981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'7.8'!$K$34:$M$34</c:f>
              <c:numCache>
                <c:formatCode>#\ ##0.0</c:formatCode>
                <c:ptCount val="3"/>
                <c:pt idx="0">
                  <c:v>39213.249000000033</c:v>
                </c:pt>
                <c:pt idx="1">
                  <c:v>39393.175999999985</c:v>
                </c:pt>
                <c:pt idx="2">
                  <c:v>39497.85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'7.8'!$K$35:$M$35</c:f>
              <c:numCache>
                <c:formatCode>#\ ##0.0</c:formatCode>
                <c:ptCount val="3"/>
                <c:pt idx="0">
                  <c:v>2080.385335877645</c:v>
                </c:pt>
                <c:pt idx="1">
                  <c:v>2424.0542960777598</c:v>
                </c:pt>
                <c:pt idx="2">
                  <c:v>2571.795664564831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'7.8'!$K$37:$M$37</c:f>
              <c:numCache>
                <c:formatCode>#\ ##0.0</c:formatCode>
                <c:ptCount val="3"/>
                <c:pt idx="0">
                  <c:v>5213.9855223715249</c:v>
                </c:pt>
                <c:pt idx="1">
                  <c:v>5165.8561120921504</c:v>
                </c:pt>
                <c:pt idx="2">
                  <c:v>7450.4653964722847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'7.8'!$K$38:$M$38</c:f>
              <c:numCache>
                <c:formatCode>#\ ##0.0</c:formatCode>
                <c:ptCount val="3"/>
                <c:pt idx="0">
                  <c:v>30818.090312260072</c:v>
                </c:pt>
                <c:pt idx="1">
                  <c:v>34900.222487022402</c:v>
                </c:pt>
                <c:pt idx="2">
                  <c:v>20144.539981471898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252288"/>
        <c:axId val="164262272"/>
      </c:barChart>
      <c:catAx>
        <c:axId val="164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62272"/>
        <c:crosses val="autoZero"/>
        <c:auto val="1"/>
        <c:lblAlgn val="ctr"/>
        <c:lblOffset val="100"/>
        <c:noMultiLvlLbl val="0"/>
      </c:catAx>
      <c:valAx>
        <c:axId val="164262272"/>
        <c:scaling>
          <c:orientation val="minMax"/>
          <c:max val="2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52288"/>
        <c:crosses val="autoZero"/>
        <c:crossBetween val="between"/>
        <c:majorUnit val="5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5.2509115541982253E-2</c:v>
                </c:pt>
                <c:pt idx="2">
                  <c:v>0</c:v>
                </c:pt>
                <c:pt idx="3">
                  <c:v>0.13917417153798897</c:v>
                </c:pt>
                <c:pt idx="4">
                  <c:v>2.4024597678323319E-2</c:v>
                </c:pt>
                <c:pt idx="5">
                  <c:v>0</c:v>
                </c:pt>
                <c:pt idx="6">
                  <c:v>0.13650473882900088</c:v>
                </c:pt>
                <c:pt idx="7">
                  <c:v>5.9796517228775499E-2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91328"/>
        <c:axId val="164292864"/>
      </c:barChart>
      <c:catAx>
        <c:axId val="16429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92864"/>
        <c:crosses val="autoZero"/>
        <c:auto val="1"/>
        <c:lblAlgn val="ctr"/>
        <c:lblOffset val="100"/>
        <c:noMultiLvlLbl val="0"/>
      </c:catAx>
      <c:valAx>
        <c:axId val="1642928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913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71488"/>
        <c:axId val="166134144"/>
      </c:barChart>
      <c:catAx>
        <c:axId val="16507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134144"/>
        <c:crosses val="autoZero"/>
        <c:auto val="1"/>
        <c:lblAlgn val="ctr"/>
        <c:lblOffset val="100"/>
        <c:noMultiLvlLbl val="0"/>
      </c:catAx>
      <c:valAx>
        <c:axId val="166134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0714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C7D9-43ED-9D14-83B747EDF0FF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7D9-43ED-9D14-83B747EDF0F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C7D9-43ED-9D14-83B747EDF0FF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7D9-43ED-9D14-83B747EDF0FF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C7D9-43ED-9D14-83B747EDF0FF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7D9-43ED-9D14-83B747EDF0FF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19008.028000000002</c:v>
                </c:pt>
                <c:pt idx="2">
                  <c:v>0</c:v>
                </c:pt>
                <c:pt idx="3">
                  <c:v>66566.027999999991</c:v>
                </c:pt>
                <c:pt idx="4">
                  <c:v>3727.4916580891131</c:v>
                </c:pt>
                <c:pt idx="5">
                  <c:v>109828.65000000001</c:v>
                </c:pt>
                <c:pt idx="6">
                  <c:v>20939.563129999999</c:v>
                </c:pt>
                <c:pt idx="7">
                  <c:v>82021.786869028409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4.9572723426639528E-2</c:v>
                </c:pt>
                <c:pt idx="1">
                  <c:v>6.6216144776197541E-2</c:v>
                </c:pt>
                <c:pt idx="2">
                  <c:v>5.2704527839850732E-2</c:v>
                </c:pt>
                <c:pt idx="3">
                  <c:v>5.1481670172725404E-2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41024"/>
        <c:axId val="166242560"/>
      </c:barChart>
      <c:catAx>
        <c:axId val="166241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42560"/>
        <c:crosses val="autoZero"/>
        <c:auto val="1"/>
        <c:lblAlgn val="ctr"/>
        <c:lblOffset val="100"/>
        <c:noMultiLvlLbl val="0"/>
      </c:catAx>
      <c:valAx>
        <c:axId val="1662425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4102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7.6620209964903749E-3</c:v>
                </c:pt>
                <c:pt idx="2">
                  <c:v>0</c:v>
                </c:pt>
                <c:pt idx="3">
                  <c:v>0.1296981639544145</c:v>
                </c:pt>
                <c:pt idx="4">
                  <c:v>1.1093347089182835E-2</c:v>
                </c:pt>
                <c:pt idx="5">
                  <c:v>0.55484421681604779</c:v>
                </c:pt>
                <c:pt idx="6">
                  <c:v>0.15392276223614967</c:v>
                </c:pt>
                <c:pt idx="7">
                  <c:v>5.7203623105251858E-2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63040"/>
        <c:axId val="166723584"/>
      </c:barChart>
      <c:catAx>
        <c:axId val="1662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3584"/>
        <c:crosses val="autoZero"/>
        <c:auto val="1"/>
        <c:lblAlgn val="ctr"/>
        <c:lblOffset val="100"/>
        <c:noMultiLvlLbl val="0"/>
      </c:catAx>
      <c:valAx>
        <c:axId val="1667235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63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489767962271648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'7.9'!$K$32:$M$32</c:f>
              <c:numCache>
                <c:formatCode>#\ ##0.0</c:formatCode>
                <c:ptCount val="3"/>
                <c:pt idx="0">
                  <c:v>6372.228000000001</c:v>
                </c:pt>
                <c:pt idx="1">
                  <c:v>6007.3380000000006</c:v>
                </c:pt>
                <c:pt idx="2">
                  <c:v>6628.4619999999995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'7.9'!$K$34:$M$34</c:f>
              <c:numCache>
                <c:formatCode>#\ ##0.0</c:formatCode>
                <c:ptCount val="3"/>
                <c:pt idx="0">
                  <c:v>22581.946000000004</c:v>
                </c:pt>
                <c:pt idx="1">
                  <c:v>22404.621999999999</c:v>
                </c:pt>
                <c:pt idx="2">
                  <c:v>21579.46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'7.9'!$K$35:$M$35</c:f>
              <c:numCache>
                <c:formatCode>#\ ##0.0</c:formatCode>
                <c:ptCount val="3"/>
                <c:pt idx="0">
                  <c:v>1227.8560756618683</c:v>
                </c:pt>
                <c:pt idx="1">
                  <c:v>1078.3844070264795</c:v>
                </c:pt>
                <c:pt idx="2">
                  <c:v>1421.2511754007658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'7.9'!$K$36:$M$36</c:f>
              <c:numCache>
                <c:formatCode>#\ ##0.0</c:formatCode>
                <c:ptCount val="3"/>
                <c:pt idx="0">
                  <c:v>37438.120000000003</c:v>
                </c:pt>
                <c:pt idx="1">
                  <c:v>55674.17</c:v>
                </c:pt>
                <c:pt idx="2">
                  <c:v>16716.36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'7.9'!$K$37:$M$37</c:f>
              <c:numCache>
                <c:formatCode>#\ ##0.0</c:formatCode>
                <c:ptCount val="3"/>
                <c:pt idx="0">
                  <c:v>4862.5219399999996</c:v>
                </c:pt>
                <c:pt idx="1">
                  <c:v>5974.2202200000002</c:v>
                </c:pt>
                <c:pt idx="2">
                  <c:v>10102.820969999999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'7.9'!$K$38:$M$38</c:f>
              <c:numCache>
                <c:formatCode>#\ ##0.0</c:formatCode>
                <c:ptCount val="3"/>
                <c:pt idx="0">
                  <c:v>29446.864620686982</c:v>
                </c:pt>
                <c:pt idx="1">
                  <c:v>31905.525410192047</c:v>
                </c:pt>
                <c:pt idx="2">
                  <c:v>20669.396838149383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93600"/>
        <c:axId val="166795136"/>
      </c:barChart>
      <c:catAx>
        <c:axId val="1667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95136"/>
        <c:crosses val="autoZero"/>
        <c:auto val="1"/>
        <c:lblAlgn val="ctr"/>
        <c:lblOffset val="100"/>
        <c:noMultiLvlLbl val="0"/>
      </c:catAx>
      <c:valAx>
        <c:axId val="16679513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93600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3.2896196415567046E-3</c:v>
                </c:pt>
                <c:pt idx="2">
                  <c:v>0</c:v>
                </c:pt>
                <c:pt idx="3">
                  <c:v>7.8441460306788835E-2</c:v>
                </c:pt>
                <c:pt idx="4">
                  <c:v>1.2655244446002878E-2</c:v>
                </c:pt>
                <c:pt idx="5">
                  <c:v>0.40308817859561885</c:v>
                </c:pt>
                <c:pt idx="6">
                  <c:v>0.16030848999373531</c:v>
                </c:pt>
                <c:pt idx="7">
                  <c:v>5.712152616420111E-2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824192"/>
        <c:axId val="166830080"/>
      </c:barChart>
      <c:catAx>
        <c:axId val="16682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830080"/>
        <c:crosses val="autoZero"/>
        <c:auto val="1"/>
        <c:lblAlgn val="ctr"/>
        <c:lblOffset val="100"/>
        <c:noMultiLvlLbl val="0"/>
      </c:catAx>
      <c:valAx>
        <c:axId val="1668300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824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7" Type="http://schemas.openxmlformats.org/officeDocument/2006/relationships/image" Target="../media/image4.png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7" Type="http://schemas.openxmlformats.org/officeDocument/2006/relationships/image" Target="../media/image5.png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7" Type="http://schemas.openxmlformats.org/officeDocument/2006/relationships/image" Target="../media/image6.pn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7" Type="http://schemas.openxmlformats.org/officeDocument/2006/relationships/image" Target="../media/image7.png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image" Target="../media/image8.png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7" Type="http://schemas.openxmlformats.org/officeDocument/2006/relationships/image" Target="../media/image9.png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7" Type="http://schemas.openxmlformats.org/officeDocument/2006/relationships/image" Target="../media/image10.png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7" Type="http://schemas.openxmlformats.org/officeDocument/2006/relationships/image" Target="../media/image11.png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7" Type="http://schemas.openxmlformats.org/officeDocument/2006/relationships/image" Target="../media/image12.png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5" Type="http://schemas.openxmlformats.org/officeDocument/2006/relationships/chart" Target="../charts/chart99.xml"/><Relationship Id="rId4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7" Type="http://schemas.openxmlformats.org/officeDocument/2006/relationships/image" Target="../media/image13.png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7" Type="http://schemas.openxmlformats.org/officeDocument/2006/relationships/image" Target="../media/image14.png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chart" Target="../charts/chart112.xml"/><Relationship Id="rId5" Type="http://schemas.openxmlformats.org/officeDocument/2006/relationships/chart" Target="../charts/chart111.xml"/><Relationship Id="rId4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image" Target="../media/image15.png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7" Type="http://schemas.openxmlformats.org/officeDocument/2006/relationships/image" Target="../media/image16.png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5" Type="http://schemas.openxmlformats.org/officeDocument/2006/relationships/chart" Target="../charts/chart123.xml"/><Relationship Id="rId4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7" Type="http://schemas.openxmlformats.org/officeDocument/2006/relationships/image" Target="../media/image17.png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5" Type="http://schemas.openxmlformats.org/officeDocument/2006/relationships/chart" Target="../charts/chart129.xml"/><Relationship Id="rId4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8.png"/><Relationship Id="rId1" Type="http://schemas.openxmlformats.org/officeDocument/2006/relationships/chart" Target="../charts/chart131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9.xml"/><Relationship Id="rId3" Type="http://schemas.openxmlformats.org/officeDocument/2006/relationships/chart" Target="../charts/chart134.xml"/><Relationship Id="rId7" Type="http://schemas.openxmlformats.org/officeDocument/2006/relationships/chart" Target="../charts/chart138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6" Type="http://schemas.openxmlformats.org/officeDocument/2006/relationships/chart" Target="../charts/chart137.xml"/><Relationship Id="rId5" Type="http://schemas.openxmlformats.org/officeDocument/2006/relationships/chart" Target="../charts/chart136.xml"/><Relationship Id="rId4" Type="http://schemas.openxmlformats.org/officeDocument/2006/relationships/chart" Target="../charts/chart13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5.xml"/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1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2051763</xdr:colOff>
      <xdr:row>0</xdr:row>
      <xdr:rowOff>890835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2304B669-5E23-48F9-A4B2-D79CE4D81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51763" cy="890835"/>
        </a:xfrm>
        <a:prstGeom prst="rect">
          <a:avLst/>
        </a:prstGeom>
      </xdr:spPr>
    </xdr:pic>
    <xdr:clientData/>
  </xdr:twoCellAnchor>
  <xdr:twoCellAnchor editAs="oneCell">
    <xdr:from>
      <xdr:col>1</xdr:col>
      <xdr:colOff>2272393</xdr:colOff>
      <xdr:row>1</xdr:row>
      <xdr:rowOff>4476751</xdr:rowOff>
    </xdr:from>
    <xdr:to>
      <xdr:col>2</xdr:col>
      <xdr:colOff>59509</xdr:colOff>
      <xdr:row>2</xdr:row>
      <xdr:rowOff>32289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23D06C9-4775-4CCB-89C8-8BB27A0A9A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64" b="10564"/>
        <a:stretch>
          <a:fillRect/>
        </a:stretch>
      </xdr:blipFill>
      <xdr:spPr bwMode="auto">
        <a:xfrm>
          <a:off x="5048250" y="9552215"/>
          <a:ext cx="1148080" cy="6310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3048000</xdr:rowOff>
    </xdr:from>
    <xdr:to>
      <xdr:col>2</xdr:col>
      <xdr:colOff>368119</xdr:colOff>
      <xdr:row>1</xdr:row>
      <xdr:rowOff>4477476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A6DC5B9-D610-4C24-BFEC-685F8D4C2EF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0"/>
          <a:ext cx="6504940" cy="6504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22</xdr:row>
      <xdr:rowOff>38100</xdr:rowOff>
    </xdr:from>
    <xdr:to>
      <xdr:col>9</xdr:col>
      <xdr:colOff>1038224</xdr:colOff>
      <xdr:row>44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8284</xdr:colOff>
      <xdr:row>19</xdr:row>
      <xdr:rowOff>85310</xdr:rowOff>
    </xdr:from>
    <xdr:to>
      <xdr:col>6</xdr:col>
      <xdr:colOff>171450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187599</xdr:colOff>
      <xdr:row>30</xdr:row>
      <xdr:rowOff>11184</xdr:rowOff>
    </xdr:from>
    <xdr:to>
      <xdr:col>10</xdr:col>
      <xdr:colOff>20479</xdr:colOff>
      <xdr:row>38</xdr:row>
      <xdr:rowOff>5184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161926</xdr:colOff>
      <xdr:row>37</xdr:row>
      <xdr:rowOff>144532</xdr:rowOff>
    </xdr:from>
    <xdr:to>
      <xdr:col>9</xdr:col>
      <xdr:colOff>633092</xdr:colOff>
      <xdr:row>45</xdr:row>
      <xdr:rowOff>149332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62111</xdr:colOff>
      <xdr:row>30</xdr:row>
      <xdr:rowOff>39759</xdr:rowOff>
    </xdr:from>
    <xdr:to>
      <xdr:col>13</xdr:col>
      <xdr:colOff>519761</xdr:colOff>
      <xdr:row>38</xdr:row>
      <xdr:rowOff>33759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24433</xdr:colOff>
      <xdr:row>37</xdr:row>
      <xdr:rowOff>135007</xdr:rowOff>
    </xdr:from>
    <xdr:to>
      <xdr:col>13</xdr:col>
      <xdr:colOff>513384</xdr:colOff>
      <xdr:row>45</xdr:row>
      <xdr:rowOff>139807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10</xdr:row>
      <xdr:rowOff>10767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B473507F-9D3B-49DD-A6FC-187715B05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114300</xdr:rowOff>
    </xdr:from>
    <xdr:to>
      <xdr:col>13</xdr:col>
      <xdr:colOff>295272</xdr:colOff>
      <xdr:row>27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18</xdr:row>
      <xdr:rowOff>0</xdr:rowOff>
    </xdr:from>
    <xdr:to>
      <xdr:col>10</xdr:col>
      <xdr:colOff>561225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885824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18</xdr:row>
      <xdr:rowOff>114300</xdr:rowOff>
    </xdr:from>
    <xdr:to>
      <xdr:col>1</xdr:col>
      <xdr:colOff>114729</xdr:colOff>
      <xdr:row>22</xdr:row>
      <xdr:rowOff>30300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2942DF7-32DB-4EBB-A224-5B30217B4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981325"/>
          <a:ext cx="743379" cy="525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122405</xdr:rowOff>
    </xdr:from>
    <xdr:to>
      <xdr:col>1</xdr:col>
      <xdr:colOff>114300</xdr:colOff>
      <xdr:row>7</xdr:row>
      <xdr:rowOff>19051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7F02272F-EAE9-4D76-9201-0836899A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684380"/>
          <a:ext cx="742950" cy="525296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17</xdr:row>
      <xdr:rowOff>9525</xdr:rowOff>
    </xdr:from>
    <xdr:to>
      <xdr:col>13</xdr:col>
      <xdr:colOff>266697</xdr:colOff>
      <xdr:row>27</xdr:row>
      <xdr:rowOff>19050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66674</xdr:colOff>
      <xdr:row>17</xdr:row>
      <xdr:rowOff>0</xdr:rowOff>
    </xdr:from>
    <xdr:to>
      <xdr:col>11</xdr:col>
      <xdr:colOff>27824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B54E4F49-4A66-43AC-A654-883B97487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3F071080-E920-4141-8FD9-A25F515C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17</xdr:row>
      <xdr:rowOff>9525</xdr:rowOff>
    </xdr:from>
    <xdr:to>
      <xdr:col>13</xdr:col>
      <xdr:colOff>276222</xdr:colOff>
      <xdr:row>27</xdr:row>
      <xdr:rowOff>19050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47624</xdr:colOff>
      <xdr:row>17</xdr:row>
      <xdr:rowOff>0</xdr:rowOff>
    </xdr:from>
    <xdr:to>
      <xdr:col>11</xdr:col>
      <xdr:colOff>8774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47F5AF0-7D76-4CA8-9E50-065BEEDD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BDBDBFA5-5397-4F12-89E4-09ECEC95B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16</xdr:row>
      <xdr:rowOff>133350</xdr:rowOff>
    </xdr:from>
    <xdr:to>
      <xdr:col>13</xdr:col>
      <xdr:colOff>285747</xdr:colOff>
      <xdr:row>26</xdr:row>
      <xdr:rowOff>142875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0</xdr:rowOff>
    </xdr:from>
    <xdr:to>
      <xdr:col>10</xdr:col>
      <xdr:colOff>599324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210CBA1-8385-4E15-BD19-C3C314CE1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6932591-9D78-4C65-BABE-FD59382B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0</xdr:rowOff>
    </xdr:from>
    <xdr:to>
      <xdr:col>13</xdr:col>
      <xdr:colOff>285747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85724</xdr:colOff>
      <xdr:row>17</xdr:row>
      <xdr:rowOff>9525</xdr:rowOff>
    </xdr:from>
    <xdr:to>
      <xdr:col>11</xdr:col>
      <xdr:colOff>46874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65F6ACBB-8310-4F52-8538-A4A0DAF7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B28487CB-0827-4B29-B30F-83951B891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19050</xdr:rowOff>
    </xdr:from>
    <xdr:to>
      <xdr:col>13</xdr:col>
      <xdr:colOff>285747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57149</xdr:colOff>
      <xdr:row>17</xdr:row>
      <xdr:rowOff>9525</xdr:rowOff>
    </xdr:from>
    <xdr:to>
      <xdr:col>11</xdr:col>
      <xdr:colOff>18299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5BA76D2D-0F5F-4B37-98BF-CC09A2CB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715B4CA-87D5-4EDD-85BB-5FF294D0A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295275</xdr:colOff>
      <xdr:row>17</xdr:row>
      <xdr:rowOff>19050</xdr:rowOff>
    </xdr:from>
    <xdr:to>
      <xdr:col>13</xdr:col>
      <xdr:colOff>323847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4E7B8A91-DBD0-4035-B86E-6CAE0FD3C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243D41E-BFE6-46DB-9A1F-C60D6E3F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95250</xdr:rowOff>
    </xdr:from>
    <xdr:to>
      <xdr:col>5</xdr:col>
      <xdr:colOff>479475</xdr:colOff>
      <xdr:row>45</xdr:row>
      <xdr:rowOff>133500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</xdr:colOff>
      <xdr:row>29</xdr:row>
      <xdr:rowOff>85725</xdr:rowOff>
    </xdr:from>
    <xdr:to>
      <xdr:col>13</xdr:col>
      <xdr:colOff>588036</xdr:colOff>
      <xdr:row>45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17</xdr:row>
      <xdr:rowOff>9525</xdr:rowOff>
    </xdr:from>
    <xdr:to>
      <xdr:col>13</xdr:col>
      <xdr:colOff>266697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28574</xdr:colOff>
      <xdr:row>17</xdr:row>
      <xdr:rowOff>0</xdr:rowOff>
    </xdr:from>
    <xdr:to>
      <xdr:col>10</xdr:col>
      <xdr:colOff>589799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7AFE270-79DF-4FD0-BC5C-73066522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E3F2293-9C7A-4500-8C43-EE2B7BD2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9525</xdr:rowOff>
    </xdr:from>
    <xdr:to>
      <xdr:col>13</xdr:col>
      <xdr:colOff>285747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599324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E922BFB-524F-4436-BA37-7E59F4B06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46C08C7-9D15-4914-925B-297732FDA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19050</xdr:rowOff>
    </xdr:from>
    <xdr:to>
      <xdr:col>13</xdr:col>
      <xdr:colOff>295272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599324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316C019-B528-4628-BBCD-27F43B1F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6850A5F-8E2E-4A74-9A12-0AF58746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0</xdr:rowOff>
    </xdr:from>
    <xdr:to>
      <xdr:col>13</xdr:col>
      <xdr:colOff>295272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9524</xdr:colOff>
      <xdr:row>17</xdr:row>
      <xdr:rowOff>9525</xdr:rowOff>
    </xdr:from>
    <xdr:to>
      <xdr:col>10</xdr:col>
      <xdr:colOff>570749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142867</xdr:rowOff>
    </xdr:from>
    <xdr:to>
      <xdr:col>1</xdr:col>
      <xdr:colOff>111966</xdr:colOff>
      <xdr:row>6</xdr:row>
      <xdr:rowOff>39024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156535E-D13F-4DD4-984B-201ECC2DB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4766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1F7BE17E-DE8B-4CDB-9AEA-383411D9B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17</xdr:row>
      <xdr:rowOff>0</xdr:rowOff>
    </xdr:from>
    <xdr:to>
      <xdr:col>13</xdr:col>
      <xdr:colOff>247647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1CA908E-A15C-4063-ABEA-3C677FC71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F3996AC-E47D-489B-92AF-146C2E8BC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17</xdr:row>
      <xdr:rowOff>9525</xdr:rowOff>
    </xdr:from>
    <xdr:to>
      <xdr:col>13</xdr:col>
      <xdr:colOff>257172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19050</xdr:rowOff>
    </xdr:from>
    <xdr:to>
      <xdr:col>10</xdr:col>
      <xdr:colOff>599324</xdr:colOff>
      <xdr:row>27</xdr:row>
      <xdr:rowOff>142875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00D1852-923D-416A-8986-442B1433A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5897BD8-C50C-4767-9BAE-5E9CBE013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28575</xdr:rowOff>
    </xdr:from>
    <xdr:to>
      <xdr:col>13</xdr:col>
      <xdr:colOff>295272</xdr:colOff>
      <xdr:row>27</xdr:row>
      <xdr:rowOff>38100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9525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26FE94A-E829-4D5C-B708-D9832993A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114301</xdr:rowOff>
    </xdr:from>
    <xdr:to>
      <xdr:col>1</xdr:col>
      <xdr:colOff>111966</xdr:colOff>
      <xdr:row>21</xdr:row>
      <xdr:rowOff>29508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609225D-5ADB-4A29-9A79-C8F8569A7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1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214697</xdr:colOff>
      <xdr:row>30</xdr:row>
      <xdr:rowOff>47737</xdr:rowOff>
    </xdr:from>
    <xdr:to>
      <xdr:col>13</xdr:col>
      <xdr:colOff>145823</xdr:colOff>
      <xdr:row>46</xdr:row>
      <xdr:rowOff>107951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24847" y="4676887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1681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1986612">
          <a:off x="6966137" y="4700866"/>
          <a:ext cx="188819" cy="384361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027810">
          <a:off x="5515604" y="5932832"/>
          <a:ext cx="184023" cy="360269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57151</xdr:rowOff>
    </xdr:from>
    <xdr:to>
      <xdr:col>13</xdr:col>
      <xdr:colOff>663997</xdr:colOff>
      <xdr:row>44</xdr:row>
      <xdr:rowOff>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9524" y="1685926"/>
          <a:ext cx="9579398" cy="5124449"/>
          <a:chOff x="9524" y="1427907"/>
          <a:chExt cx="9465098" cy="530619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33321"/>
          <a:ext cx="3023489" cy="21007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2966504"/>
          <a:ext cx="3023489" cy="18048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2976368"/>
          <a:ext cx="3024000" cy="180489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2976368"/>
          <a:ext cx="3021802" cy="17950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427907"/>
          <a:ext cx="9426388" cy="15349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121651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75514C0A-F119-43A6-B761-C0EA647CD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4C56B82B-C9C9-4509-BA75-4BB91369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247650</xdr:colOff>
      <xdr:row>31</xdr:row>
      <xdr:rowOff>0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6B16029E-F136-409B-99B2-AC94FD8AB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140701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681B8F6-9658-4EA3-AF04-6D855121C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28574</xdr:rowOff>
    </xdr:from>
    <xdr:to>
      <xdr:col>15</xdr:col>
      <xdr:colOff>1</xdr:colOff>
      <xdr:row>30</xdr:row>
      <xdr:rowOff>123825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6492D6D0-6E25-47C5-8B84-39E829193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31</xdr:row>
      <xdr:rowOff>9525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2386499-8F52-45A6-97DC-FE5F099F5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16</xdr:col>
      <xdr:colOff>108000</xdr:colOff>
      <xdr:row>22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0</xdr:rowOff>
    </xdr:from>
    <xdr:to>
      <xdr:col>33</xdr:col>
      <xdr:colOff>165150</xdr:colOff>
      <xdr:row>22</xdr:row>
      <xdr:rowOff>76199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142875</xdr:rowOff>
    </xdr:from>
    <xdr:to>
      <xdr:col>5</xdr:col>
      <xdr:colOff>298711</xdr:colOff>
      <xdr:row>57</xdr:row>
      <xdr:rowOff>149735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538EAC9-A3EA-43F6-A0FA-C9FF14D9A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67725"/>
          <a:ext cx="3346711" cy="9784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15</xdr:row>
      <xdr:rowOff>19050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</xdr:row>
      <xdr:rowOff>142875</xdr:rowOff>
    </xdr:from>
    <xdr:to>
      <xdr:col>0</xdr:col>
      <xdr:colOff>143608</xdr:colOff>
      <xdr:row>13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21</xdr:row>
      <xdr:rowOff>98885</xdr:rowOff>
    </xdr:from>
    <xdr:to>
      <xdr:col>12</xdr:col>
      <xdr:colOff>604631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92015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185115</xdr:colOff>
      <xdr:row>21</xdr:row>
      <xdr:rowOff>41412</xdr:rowOff>
    </xdr:from>
    <xdr:to>
      <xdr:col>6</xdr:col>
      <xdr:colOff>161925</xdr:colOff>
      <xdr:row>43</xdr:row>
      <xdr:rowOff>92015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85727</xdr:colOff>
      <xdr:row>15</xdr:row>
      <xdr:rowOff>38101</xdr:rowOff>
    </xdr:from>
    <xdr:to>
      <xdr:col>13</xdr:col>
      <xdr:colOff>323849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38100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32</xdr:row>
      <xdr:rowOff>57149</xdr:rowOff>
    </xdr:from>
    <xdr:to>
      <xdr:col>12</xdr:col>
      <xdr:colOff>666750</xdr:colOff>
      <xdr:row>47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RU">
  <a:themeElements>
    <a:clrScheme name="ERU">
      <a:dk1>
        <a:srgbClr val="262626"/>
      </a:dk1>
      <a:lt1>
        <a:sysClr val="window" lastClr="FFFFFF"/>
      </a:lt1>
      <a:dk2>
        <a:srgbClr val="23315F"/>
      </a:dk2>
      <a:lt2>
        <a:srgbClr val="D0D0D0"/>
      </a:lt2>
      <a:accent1>
        <a:srgbClr val="23315F"/>
      </a:accent1>
      <a:accent2>
        <a:srgbClr val="5A6588"/>
      </a:accent2>
      <a:accent3>
        <a:srgbClr val="9198B0"/>
      </a:accent3>
      <a:accent4>
        <a:srgbClr val="C8CBD7"/>
      </a:accent4>
      <a:accent5>
        <a:srgbClr val="E02C1F"/>
      </a:accent5>
      <a:accent6>
        <a:srgbClr val="E86158"/>
      </a:accent6>
      <a:hlink>
        <a:srgbClr val="0563C1"/>
      </a:hlink>
      <a:folHlink>
        <a:srgbClr val="E02C1F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00531-99D7-4081-9954-8B62893A8138}">
  <dimension ref="A1:K50"/>
  <sheetViews>
    <sheetView showGridLines="0" tabSelected="1" showWhiteSpace="0" zoomScaleNormal="100" zoomScaleSheetLayoutView="70" zoomScalePageLayoutView="70" workbookViewId="0">
      <selection sqref="A1:B1"/>
    </sheetView>
  </sheetViews>
  <sheetFormatPr defaultColWidth="9.140625" defaultRowHeight="12.75"/>
  <cols>
    <col min="1" max="1" width="41.5703125" style="170" customWidth="1"/>
    <col min="2" max="2" width="50.42578125" style="170" customWidth="1"/>
    <col min="3" max="9" width="9.85546875" style="170" customWidth="1"/>
    <col min="10" max="10" width="10.28515625" style="170" customWidth="1"/>
    <col min="11" max="16384" width="9.140625" style="170"/>
  </cols>
  <sheetData>
    <row r="1" spans="1:11" ht="399.75" customHeight="1">
      <c r="A1" s="469" t="s">
        <v>428</v>
      </c>
      <c r="B1" s="470"/>
    </row>
    <row r="2" spans="1:11" ht="400.15" customHeight="1">
      <c r="A2" s="171"/>
      <c r="B2" s="172"/>
      <c r="C2" s="173"/>
      <c r="D2" s="173"/>
      <c r="E2" s="173"/>
      <c r="F2" s="173"/>
      <c r="G2" s="173"/>
      <c r="H2" s="173"/>
      <c r="I2" s="173"/>
      <c r="J2" s="173"/>
      <c r="K2" s="170" t="s">
        <v>322</v>
      </c>
    </row>
    <row r="3" spans="1:11">
      <c r="B3" s="174"/>
      <c r="D3" s="175"/>
      <c r="E3" s="176"/>
      <c r="F3" s="176"/>
      <c r="G3" s="176"/>
      <c r="J3" s="177"/>
    </row>
    <row r="9" spans="1:11">
      <c r="B9" s="178"/>
      <c r="I9" s="179"/>
    </row>
    <row r="10" spans="1:11">
      <c r="B10" s="180"/>
      <c r="C10" s="181"/>
    </row>
    <row r="11" spans="1:11">
      <c r="B11" s="180"/>
      <c r="C11" s="181"/>
    </row>
    <row r="12" spans="1:11">
      <c r="B12" s="180"/>
      <c r="C12" s="181"/>
    </row>
    <row r="13" spans="1:11">
      <c r="A13" s="182"/>
      <c r="B13" s="183"/>
      <c r="C13" s="184"/>
      <c r="D13" s="182"/>
      <c r="E13" s="182"/>
      <c r="F13" s="182"/>
      <c r="G13" s="182"/>
      <c r="H13" s="182"/>
      <c r="I13" s="182"/>
      <c r="J13" s="182"/>
    </row>
    <row r="14" spans="1:11">
      <c r="A14" s="182"/>
      <c r="B14" s="183"/>
      <c r="C14" s="184"/>
      <c r="D14" s="182"/>
      <c r="E14" s="182"/>
      <c r="F14" s="182"/>
      <c r="G14" s="182"/>
      <c r="H14" s="182"/>
      <c r="I14" s="182"/>
      <c r="J14" s="182"/>
    </row>
    <row r="15" spans="1:11">
      <c r="A15" s="182"/>
      <c r="B15" s="183"/>
      <c r="C15" s="184"/>
      <c r="D15" s="182"/>
      <c r="E15" s="182"/>
      <c r="F15" s="182"/>
      <c r="G15" s="182"/>
      <c r="H15" s="182"/>
      <c r="I15" s="182"/>
      <c r="J15" s="182"/>
    </row>
    <row r="16" spans="1:11">
      <c r="A16" s="182"/>
      <c r="B16" s="183"/>
      <c r="C16" s="184"/>
      <c r="D16" s="182"/>
      <c r="E16" s="182"/>
      <c r="F16" s="182"/>
      <c r="G16" s="182"/>
      <c r="H16" s="182"/>
      <c r="I16" s="182"/>
      <c r="J16" s="182"/>
    </row>
    <row r="17" spans="1:10">
      <c r="A17" s="182"/>
      <c r="B17" s="183"/>
      <c r="C17" s="184"/>
      <c r="D17" s="182"/>
      <c r="E17" s="182"/>
      <c r="F17" s="182"/>
      <c r="G17" s="182"/>
      <c r="H17" s="182"/>
      <c r="I17" s="182"/>
      <c r="J17" s="182"/>
    </row>
    <row r="18" spans="1:10">
      <c r="A18" s="182"/>
      <c r="B18" s="183"/>
      <c r="C18" s="184"/>
      <c r="D18" s="182"/>
      <c r="E18" s="182"/>
      <c r="F18" s="182"/>
      <c r="G18" s="182"/>
      <c r="H18" s="182"/>
      <c r="I18" s="182"/>
      <c r="J18" s="182"/>
    </row>
    <row r="19" spans="1:10">
      <c r="A19" s="182"/>
      <c r="B19" s="183"/>
      <c r="C19" s="184"/>
      <c r="D19" s="182"/>
      <c r="E19" s="182"/>
      <c r="F19" s="182"/>
      <c r="G19" s="182"/>
      <c r="H19" s="182"/>
      <c r="I19" s="182"/>
      <c r="J19" s="182"/>
    </row>
    <row r="21" spans="1:10">
      <c r="A21" s="182"/>
      <c r="B21" s="183"/>
      <c r="C21" s="184"/>
      <c r="D21" s="182"/>
      <c r="E21" s="182"/>
      <c r="F21" s="182"/>
      <c r="G21" s="182"/>
      <c r="H21" s="182"/>
      <c r="I21" s="182"/>
      <c r="J21" s="182"/>
    </row>
    <row r="22" spans="1:10">
      <c r="A22" s="182"/>
      <c r="B22" s="183"/>
      <c r="C22" s="184"/>
      <c r="D22" s="182"/>
      <c r="E22" s="182"/>
      <c r="F22" s="182"/>
      <c r="G22" s="182"/>
      <c r="H22" s="182"/>
      <c r="I22" s="182"/>
      <c r="J22" s="182"/>
    </row>
    <row r="23" spans="1:10">
      <c r="A23" s="182"/>
      <c r="B23" s="183"/>
      <c r="C23" s="184"/>
      <c r="D23" s="182"/>
      <c r="E23" s="182"/>
      <c r="F23" s="182"/>
      <c r="G23" s="182"/>
      <c r="H23" s="182"/>
      <c r="I23" s="182"/>
      <c r="J23" s="182"/>
    </row>
    <row r="25" spans="1:10">
      <c r="A25" s="182"/>
      <c r="C25" s="184"/>
      <c r="D25" s="182"/>
      <c r="E25" s="182"/>
      <c r="F25" s="182"/>
      <c r="G25" s="182"/>
      <c r="H25" s="182"/>
      <c r="I25" s="182"/>
      <c r="J25" s="182"/>
    </row>
    <row r="26" spans="1:10">
      <c r="A26" s="182"/>
      <c r="C26" s="184"/>
      <c r="D26" s="182"/>
      <c r="E26" s="182"/>
      <c r="F26" s="182"/>
      <c r="G26" s="182"/>
      <c r="H26" s="182"/>
      <c r="I26" s="182"/>
      <c r="J26" s="182"/>
    </row>
    <row r="27" spans="1:10">
      <c r="A27" s="182"/>
      <c r="C27" s="184"/>
      <c r="D27" s="182"/>
      <c r="E27" s="182"/>
      <c r="F27" s="182"/>
      <c r="G27" s="182"/>
      <c r="H27" s="182"/>
      <c r="I27" s="182"/>
      <c r="J27" s="182"/>
    </row>
    <row r="28" spans="1:10">
      <c r="A28" s="471"/>
      <c r="B28" s="471"/>
      <c r="C28" s="471"/>
      <c r="D28" s="471"/>
      <c r="E28" s="471"/>
      <c r="F28" s="471"/>
      <c r="G28" s="471"/>
      <c r="H28" s="471"/>
      <c r="I28" s="471"/>
      <c r="J28" s="471"/>
    </row>
    <row r="29" spans="1:10">
      <c r="A29" s="182"/>
      <c r="B29" s="183"/>
      <c r="C29" s="184"/>
      <c r="D29" s="182"/>
      <c r="E29" s="182"/>
      <c r="F29" s="182"/>
      <c r="G29" s="182"/>
      <c r="H29" s="182"/>
      <c r="I29" s="182"/>
      <c r="J29" s="182"/>
    </row>
    <row r="31" spans="1:10">
      <c r="A31" s="182"/>
      <c r="B31" s="183"/>
      <c r="C31" s="184"/>
      <c r="D31" s="182"/>
      <c r="E31" s="182"/>
      <c r="F31" s="182"/>
      <c r="G31" s="182"/>
      <c r="H31" s="182"/>
      <c r="I31" s="182"/>
      <c r="J31" s="182"/>
    </row>
    <row r="32" spans="1:10">
      <c r="A32" s="182"/>
      <c r="B32" s="183"/>
      <c r="C32" s="184"/>
      <c r="D32" s="182"/>
      <c r="E32" s="182"/>
      <c r="F32" s="182"/>
      <c r="G32" s="182"/>
      <c r="H32" s="182"/>
      <c r="I32" s="182"/>
      <c r="J32" s="182"/>
    </row>
    <row r="33" spans="1:10">
      <c r="A33" s="472"/>
      <c r="B33" s="472"/>
      <c r="C33" s="472"/>
      <c r="D33" s="472"/>
      <c r="E33" s="472"/>
      <c r="F33" s="472"/>
      <c r="G33" s="472"/>
      <c r="H33" s="472"/>
      <c r="I33" s="472"/>
      <c r="J33" s="472"/>
    </row>
    <row r="34" spans="1:10">
      <c r="B34" s="177"/>
      <c r="C34" s="177"/>
      <c r="D34" s="177"/>
      <c r="E34" s="177"/>
      <c r="F34" s="177"/>
      <c r="G34" s="177"/>
      <c r="H34" s="177"/>
      <c r="I34" s="177"/>
      <c r="J34" s="177"/>
    </row>
    <row r="35" spans="1:10" ht="26.25">
      <c r="A35" s="474" t="s">
        <v>429</v>
      </c>
      <c r="B35" s="474"/>
      <c r="C35" s="474"/>
      <c r="D35" s="474"/>
      <c r="E35" s="474"/>
      <c r="F35" s="474"/>
      <c r="G35" s="474"/>
      <c r="H35" s="474"/>
      <c r="I35" s="474"/>
      <c r="J35" s="474"/>
    </row>
    <row r="37" spans="1:10">
      <c r="B37" s="180"/>
      <c r="C37" s="181"/>
    </row>
    <row r="39" spans="1:10">
      <c r="B39" s="185"/>
      <c r="C39" s="185"/>
      <c r="D39" s="185"/>
      <c r="E39" s="185"/>
      <c r="F39" s="185"/>
      <c r="G39" s="185"/>
      <c r="H39" s="185"/>
      <c r="I39" s="185"/>
    </row>
    <row r="50" spans="1:10">
      <c r="A50" s="473"/>
      <c r="B50" s="473"/>
      <c r="C50" s="473"/>
      <c r="D50" s="473"/>
      <c r="E50" s="473"/>
      <c r="F50" s="473"/>
      <c r="G50" s="473"/>
      <c r="H50" s="473"/>
      <c r="I50" s="473"/>
      <c r="J50" s="473"/>
    </row>
  </sheetData>
  <mergeCells count="5">
    <mergeCell ref="A1:B1"/>
    <mergeCell ref="A28:J28"/>
    <mergeCell ref="A33:J33"/>
    <mergeCell ref="A50:J50"/>
    <mergeCell ref="A35:J35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/>
  <cols>
    <col min="1" max="1" width="13.7109375" style="12" customWidth="1"/>
    <col min="2" max="7" width="8.7109375" style="11" customWidth="1"/>
    <col min="8" max="10" width="8.5703125" style="11" customWidth="1"/>
    <col min="11" max="16" width="8.7109375" style="11" customWidth="1"/>
    <col min="17" max="23" width="8.85546875" customWidth="1"/>
    <col min="24" max="16384" width="9.140625" style="12"/>
  </cols>
  <sheetData>
    <row r="1" spans="1:23" s="3" customFormat="1" ht="18">
      <c r="A1" s="266" t="s">
        <v>381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5"/>
      <c r="O1" s="116"/>
      <c r="P1" s="209" t="str">
        <f>'3.1'!N1</f>
        <v>III. čtvrtletí 2025</v>
      </c>
      <c r="Q1" s="2"/>
      <c r="R1" s="2"/>
      <c r="S1" s="2"/>
      <c r="T1" s="2"/>
      <c r="U1" s="2"/>
      <c r="V1" s="2"/>
      <c r="W1" s="2"/>
    </row>
    <row r="2" spans="1:23" s="22" customFormat="1" ht="6" customHeight="1">
      <c r="Q2" s="9"/>
      <c r="R2" s="9"/>
      <c r="S2" s="9"/>
      <c r="T2" s="9"/>
      <c r="U2" s="9"/>
      <c r="V2" s="9"/>
      <c r="W2" s="9"/>
    </row>
    <row r="3" spans="1:23" s="22" customFormat="1" ht="12">
      <c r="A3" s="543" t="str">
        <f>'3.1'!A4</f>
        <v>2025</v>
      </c>
      <c r="B3" s="547" t="s">
        <v>186</v>
      </c>
      <c r="C3" s="548"/>
      <c r="D3" s="549"/>
      <c r="E3" s="547" t="s">
        <v>19</v>
      </c>
      <c r="F3" s="548"/>
      <c r="G3" s="549"/>
      <c r="H3" s="547" t="s">
        <v>192</v>
      </c>
      <c r="I3" s="548"/>
      <c r="J3" s="549"/>
      <c r="K3" s="547" t="s">
        <v>6</v>
      </c>
      <c r="L3" s="548"/>
      <c r="M3" s="549"/>
      <c r="N3" s="548" t="s">
        <v>180</v>
      </c>
      <c r="O3" s="548"/>
      <c r="P3" s="548"/>
      <c r="Q3" s="9"/>
      <c r="R3" s="9"/>
      <c r="S3" s="9"/>
      <c r="T3" s="9"/>
      <c r="U3" s="9"/>
      <c r="V3" s="9"/>
      <c r="W3" s="9"/>
    </row>
    <row r="4" spans="1:23" s="22" customFormat="1" ht="12.75" customHeight="1">
      <c r="A4" s="544"/>
      <c r="B4" s="527" t="s">
        <v>168</v>
      </c>
      <c r="C4" s="528"/>
      <c r="D4" s="529"/>
      <c r="E4" s="545" t="s">
        <v>5</v>
      </c>
      <c r="F4" s="536"/>
      <c r="G4" s="546"/>
      <c r="H4" s="545" t="s">
        <v>5</v>
      </c>
      <c r="I4" s="536"/>
      <c r="J4" s="546"/>
      <c r="K4" s="545" t="s">
        <v>5</v>
      </c>
      <c r="L4" s="536"/>
      <c r="M4" s="546"/>
      <c r="N4" s="536" t="s">
        <v>5</v>
      </c>
      <c r="O4" s="536"/>
      <c r="P4" s="536"/>
      <c r="Q4" s="9"/>
      <c r="R4" s="9"/>
      <c r="S4" s="9"/>
      <c r="T4" s="9"/>
      <c r="U4" s="9"/>
      <c r="V4" s="9"/>
      <c r="W4" s="9"/>
    </row>
    <row r="5" spans="1:23" s="22" customFormat="1" ht="12">
      <c r="A5" s="267"/>
      <c r="B5" s="374" t="s">
        <v>66</v>
      </c>
      <c r="C5" s="373" t="s">
        <v>67</v>
      </c>
      <c r="D5" s="378" t="s">
        <v>68</v>
      </c>
      <c r="E5" s="374" t="s">
        <v>66</v>
      </c>
      <c r="F5" s="373" t="s">
        <v>67</v>
      </c>
      <c r="G5" s="378" t="s">
        <v>68</v>
      </c>
      <c r="H5" s="374" t="s">
        <v>66</v>
      </c>
      <c r="I5" s="373" t="s">
        <v>67</v>
      </c>
      <c r="J5" s="378" t="s">
        <v>68</v>
      </c>
      <c r="K5" s="374" t="s">
        <v>66</v>
      </c>
      <c r="L5" s="373" t="s">
        <v>67</v>
      </c>
      <c r="M5" s="378" t="s">
        <v>68</v>
      </c>
      <c r="N5" s="373" t="s">
        <v>66</v>
      </c>
      <c r="O5" s="373" t="s">
        <v>67</v>
      </c>
      <c r="P5" s="373" t="s">
        <v>68</v>
      </c>
      <c r="Q5" s="9"/>
      <c r="R5" s="9"/>
      <c r="S5" s="9"/>
      <c r="T5" s="9"/>
      <c r="U5" s="9"/>
      <c r="V5" s="9"/>
      <c r="W5" s="9"/>
    </row>
    <row r="6" spans="1:23" s="22" customFormat="1" ht="12">
      <c r="A6" s="537" t="s">
        <v>289</v>
      </c>
      <c r="B6" s="534">
        <f>D7</f>
        <v>1113.8243400000006</v>
      </c>
      <c r="C6" s="531"/>
      <c r="D6" s="535"/>
      <c r="E6" s="534">
        <f>SUM(E7:G7)</f>
        <v>294541.26105532743</v>
      </c>
      <c r="F6" s="531"/>
      <c r="G6" s="535"/>
      <c r="H6" s="534">
        <f>SUM(H7:J7)</f>
        <v>2798.5799700000002</v>
      </c>
      <c r="I6" s="531"/>
      <c r="J6" s="535"/>
      <c r="K6" s="534">
        <f>SUM(K7:M7)</f>
        <v>291742.68108532741</v>
      </c>
      <c r="L6" s="531"/>
      <c r="M6" s="535"/>
      <c r="N6" s="531">
        <f>SUM(N7:P7)</f>
        <v>281331.29503000004</v>
      </c>
      <c r="O6" s="531"/>
      <c r="P6" s="531"/>
      <c r="Q6" s="9"/>
      <c r="R6" s="9"/>
      <c r="S6" s="9"/>
      <c r="T6" s="9"/>
      <c r="U6" s="9"/>
      <c r="V6" s="9"/>
      <c r="W6" s="9"/>
    </row>
    <row r="7" spans="1:23" s="22" customFormat="1" ht="12">
      <c r="A7" s="538"/>
      <c r="B7" s="271">
        <f>SUM(B8:B10)</f>
        <v>1116.7056400000006</v>
      </c>
      <c r="C7" s="270">
        <f t="shared" ref="C7:P7" si="0">SUM(C8:C10)</f>
        <v>1115.8521400000004</v>
      </c>
      <c r="D7" s="272">
        <f t="shared" si="0"/>
        <v>1113.8243400000006</v>
      </c>
      <c r="E7" s="271">
        <f t="shared" si="0"/>
        <v>96478.949510507809</v>
      </c>
      <c r="F7" s="270">
        <f t="shared" si="0"/>
        <v>94400.163639476654</v>
      </c>
      <c r="G7" s="272">
        <f t="shared" si="0"/>
        <v>103662.14790534296</v>
      </c>
      <c r="H7" s="271">
        <f t="shared" si="0"/>
        <v>957.17105000000038</v>
      </c>
      <c r="I7" s="270">
        <f t="shared" si="0"/>
        <v>861.94752999999992</v>
      </c>
      <c r="J7" s="272">
        <f t="shared" si="0"/>
        <v>979.46138999999994</v>
      </c>
      <c r="K7" s="271">
        <f t="shared" si="0"/>
        <v>95521.778460507805</v>
      </c>
      <c r="L7" s="270">
        <f t="shared" si="0"/>
        <v>93538.216109476663</v>
      </c>
      <c r="M7" s="272">
        <f t="shared" si="0"/>
        <v>102682.68651534297</v>
      </c>
      <c r="N7" s="270">
        <f t="shared" si="0"/>
        <v>91837.391050000006</v>
      </c>
      <c r="O7" s="270">
        <f t="shared" si="0"/>
        <v>89866.647470000011</v>
      </c>
      <c r="P7" s="270">
        <f t="shared" si="0"/>
        <v>99627.256510000007</v>
      </c>
      <c r="Q7" s="9"/>
      <c r="R7" s="9"/>
      <c r="S7" s="9"/>
      <c r="T7" s="9"/>
      <c r="U7" s="9"/>
      <c r="V7" s="9"/>
      <c r="W7" s="9"/>
    </row>
    <row r="8" spans="1:23" s="22" customFormat="1" ht="12">
      <c r="A8" s="268" t="s">
        <v>191</v>
      </c>
      <c r="B8" s="260">
        <v>160.50868000000054</v>
      </c>
      <c r="C8" s="7">
        <v>159.65518000000051</v>
      </c>
      <c r="D8" s="257">
        <v>157.6273800000005</v>
      </c>
      <c r="E8" s="260">
        <v>20914.257990507813</v>
      </c>
      <c r="F8" s="7">
        <v>20896.362439476648</v>
      </c>
      <c r="G8" s="257">
        <v>24918.598985342946</v>
      </c>
      <c r="H8" s="260">
        <v>267.90386000000018</v>
      </c>
      <c r="I8" s="7">
        <v>258.76373999999976</v>
      </c>
      <c r="J8" s="257">
        <v>282.10875000000016</v>
      </c>
      <c r="K8" s="260">
        <v>20646.354130507814</v>
      </c>
      <c r="L8" s="7">
        <v>20637.59869947665</v>
      </c>
      <c r="M8" s="257">
        <v>24636.490235342946</v>
      </c>
      <c r="N8" s="7">
        <v>18508.35269</v>
      </c>
      <c r="O8" s="7">
        <v>18329.115229999999</v>
      </c>
      <c r="P8" s="7">
        <v>21975.792560000027</v>
      </c>
      <c r="Q8" s="9"/>
      <c r="R8" s="9"/>
      <c r="S8" s="9"/>
      <c r="T8" s="9"/>
      <c r="U8" s="9"/>
      <c r="V8" s="9"/>
      <c r="W8" s="9"/>
    </row>
    <row r="9" spans="1:23" s="22" customFormat="1" ht="12">
      <c r="A9" s="268" t="s">
        <v>224</v>
      </c>
      <c r="B9" s="260">
        <v>184.41696000000002</v>
      </c>
      <c r="C9" s="7">
        <v>184.41696000000002</v>
      </c>
      <c r="D9" s="257">
        <v>184.41696000000002</v>
      </c>
      <c r="E9" s="260">
        <v>27545.546519999993</v>
      </c>
      <c r="F9" s="7">
        <v>26902.974200000004</v>
      </c>
      <c r="G9" s="257">
        <v>30361.209920000012</v>
      </c>
      <c r="H9" s="260">
        <v>419.36619000000013</v>
      </c>
      <c r="I9" s="7">
        <v>319.37679000000014</v>
      </c>
      <c r="J9" s="257">
        <v>410.1386399999999</v>
      </c>
      <c r="K9" s="260">
        <v>27126.180329999992</v>
      </c>
      <c r="L9" s="7">
        <v>26583.597410000006</v>
      </c>
      <c r="M9" s="257">
        <v>29951.071280000011</v>
      </c>
      <c r="N9" s="7">
        <v>25493.804359999995</v>
      </c>
      <c r="O9" s="7">
        <v>25342.112240000006</v>
      </c>
      <c r="P9" s="7">
        <v>28656.428949999998</v>
      </c>
      <c r="Q9" s="9"/>
      <c r="R9" s="9"/>
      <c r="S9" s="9"/>
      <c r="T9" s="9"/>
      <c r="U9" s="9"/>
      <c r="V9" s="9"/>
      <c r="W9" s="9"/>
    </row>
    <row r="10" spans="1:23" s="22" customFormat="1" ht="12">
      <c r="A10" s="269" t="s">
        <v>225</v>
      </c>
      <c r="B10" s="261">
        <v>771.78</v>
      </c>
      <c r="C10" s="256">
        <v>771.78</v>
      </c>
      <c r="D10" s="258">
        <v>771.78</v>
      </c>
      <c r="E10" s="261">
        <v>48019.144999999997</v>
      </c>
      <c r="F10" s="256">
        <v>46600.827000000005</v>
      </c>
      <c r="G10" s="258">
        <v>48382.339000000007</v>
      </c>
      <c r="H10" s="261">
        <v>269.90100000000001</v>
      </c>
      <c r="I10" s="256">
        <v>283.80700000000002</v>
      </c>
      <c r="J10" s="258">
        <v>287.214</v>
      </c>
      <c r="K10" s="261">
        <v>47749.243999999999</v>
      </c>
      <c r="L10" s="256">
        <v>46317.020000000004</v>
      </c>
      <c r="M10" s="258">
        <v>48095.125000000007</v>
      </c>
      <c r="N10" s="256">
        <v>47835.234000000004</v>
      </c>
      <c r="O10" s="256">
        <v>46195.420000000006</v>
      </c>
      <c r="P10" s="256">
        <v>48995.034999999989</v>
      </c>
      <c r="Q10" s="9"/>
      <c r="R10" s="9"/>
      <c r="S10" s="9"/>
      <c r="T10" s="9"/>
      <c r="U10" s="9"/>
      <c r="V10" s="9"/>
      <c r="W10" s="9"/>
    </row>
    <row r="11" spans="1:23" s="447" customFormat="1" ht="12.75" customHeight="1">
      <c r="A11" s="447" t="s">
        <v>385</v>
      </c>
      <c r="H11" s="448"/>
      <c r="P11" s="449"/>
      <c r="Q11" s="450"/>
      <c r="R11" s="450"/>
      <c r="S11" s="450"/>
      <c r="T11" s="450"/>
      <c r="U11" s="450"/>
      <c r="V11" s="450"/>
      <c r="W11" s="450"/>
    </row>
    <row r="12" spans="1:23" s="22" customFormat="1" ht="12">
      <c r="B12" s="23"/>
      <c r="C12" s="23"/>
      <c r="D12" s="23"/>
      <c r="Q12" s="9"/>
      <c r="R12" s="9"/>
      <c r="S12" s="9"/>
      <c r="T12" s="9"/>
      <c r="U12" s="9"/>
      <c r="V12" s="9"/>
      <c r="W12" s="9"/>
    </row>
    <row r="13" spans="1:23" s="22" customFormat="1" ht="12" customHeight="1">
      <c r="A13" s="543" t="str">
        <f>'3.1'!A4</f>
        <v>2025</v>
      </c>
      <c r="B13" s="547" t="s">
        <v>186</v>
      </c>
      <c r="C13" s="548"/>
      <c r="D13" s="549"/>
      <c r="E13" s="547" t="s">
        <v>19</v>
      </c>
      <c r="F13" s="548"/>
      <c r="G13" s="549"/>
      <c r="H13" s="547" t="s">
        <v>197</v>
      </c>
      <c r="I13" s="548"/>
      <c r="J13" s="549"/>
      <c r="K13" s="547" t="s">
        <v>6</v>
      </c>
      <c r="L13" s="548"/>
      <c r="M13" s="549"/>
      <c r="N13" s="548" t="s">
        <v>180</v>
      </c>
      <c r="O13" s="548"/>
      <c r="P13" s="548"/>
      <c r="Q13" s="9"/>
      <c r="R13" s="9"/>
      <c r="S13" s="9"/>
      <c r="T13" s="9"/>
      <c r="U13" s="9"/>
      <c r="V13" s="9"/>
      <c r="W13" s="9"/>
    </row>
    <row r="14" spans="1:23" s="22" customFormat="1" ht="12">
      <c r="A14" s="544"/>
      <c r="B14" s="527" t="s">
        <v>168</v>
      </c>
      <c r="C14" s="528"/>
      <c r="D14" s="529"/>
      <c r="E14" s="545" t="s">
        <v>5</v>
      </c>
      <c r="F14" s="536"/>
      <c r="G14" s="546"/>
      <c r="H14" s="545" t="s">
        <v>5</v>
      </c>
      <c r="I14" s="536"/>
      <c r="J14" s="546"/>
      <c r="K14" s="545" t="s">
        <v>5</v>
      </c>
      <c r="L14" s="536"/>
      <c r="M14" s="546"/>
      <c r="N14" s="536" t="s">
        <v>5</v>
      </c>
      <c r="O14" s="536"/>
      <c r="P14" s="536"/>
      <c r="Q14" s="9"/>
      <c r="R14" s="9"/>
      <c r="S14" s="9"/>
      <c r="T14" s="9"/>
      <c r="U14" s="9"/>
      <c r="V14" s="9"/>
      <c r="W14" s="9"/>
    </row>
    <row r="15" spans="1:23" s="22" customFormat="1" ht="12">
      <c r="A15" s="267"/>
      <c r="B15" s="374" t="s">
        <v>66</v>
      </c>
      <c r="C15" s="373" t="s">
        <v>67</v>
      </c>
      <c r="D15" s="378" t="s">
        <v>68</v>
      </c>
      <c r="E15" s="374" t="s">
        <v>66</v>
      </c>
      <c r="F15" s="373" t="s">
        <v>67</v>
      </c>
      <c r="G15" s="378" t="s">
        <v>68</v>
      </c>
      <c r="H15" s="374" t="s">
        <v>66</v>
      </c>
      <c r="I15" s="373" t="s">
        <v>67</v>
      </c>
      <c r="J15" s="378" t="s">
        <v>68</v>
      </c>
      <c r="K15" s="374" t="s">
        <v>66</v>
      </c>
      <c r="L15" s="373" t="s">
        <v>67</v>
      </c>
      <c r="M15" s="378" t="s">
        <v>68</v>
      </c>
      <c r="N15" s="373" t="s">
        <v>66</v>
      </c>
      <c r="O15" s="373" t="s">
        <v>67</v>
      </c>
      <c r="P15" s="373" t="s">
        <v>68</v>
      </c>
      <c r="Q15" s="9"/>
      <c r="R15" s="9"/>
      <c r="S15" s="9"/>
      <c r="T15" s="9"/>
      <c r="U15" s="9"/>
      <c r="V15" s="9"/>
      <c r="W15" s="9"/>
    </row>
    <row r="16" spans="1:23" s="22" customFormat="1" ht="12">
      <c r="A16" s="537" t="s">
        <v>18</v>
      </c>
      <c r="B16" s="539">
        <f>D17</f>
        <v>1171.5</v>
      </c>
      <c r="C16" s="540"/>
      <c r="D16" s="541"/>
      <c r="E16" s="539">
        <f>SUM(E17:G17)</f>
        <v>272468.05</v>
      </c>
      <c r="F16" s="540"/>
      <c r="G16" s="541"/>
      <c r="H16" s="539">
        <f>SUM(H17:J17)</f>
        <v>350521.54000000004</v>
      </c>
      <c r="I16" s="540"/>
      <c r="J16" s="541"/>
      <c r="K16" s="539">
        <f>SUM(K17:M17)</f>
        <v>269294.81</v>
      </c>
      <c r="L16" s="540"/>
      <c r="M16" s="541"/>
      <c r="N16" s="542">
        <f>SUM(N17:P17)</f>
        <v>271278.33999999997</v>
      </c>
      <c r="O16" s="540"/>
      <c r="P16" s="540"/>
      <c r="Q16" s="9"/>
      <c r="R16" s="9"/>
      <c r="S16" s="9"/>
      <c r="T16" s="9"/>
      <c r="U16" s="9"/>
      <c r="V16" s="9"/>
      <c r="W16" s="9"/>
    </row>
    <row r="17" spans="1:23" s="22" customFormat="1" ht="12">
      <c r="A17" s="538"/>
      <c r="B17" s="271">
        <v>1171.5</v>
      </c>
      <c r="C17" s="270">
        <v>1171.5</v>
      </c>
      <c r="D17" s="272">
        <v>1171.5</v>
      </c>
      <c r="E17" s="271">
        <v>86520.25</v>
      </c>
      <c r="F17" s="270">
        <v>113815.17</v>
      </c>
      <c r="G17" s="272">
        <v>72132.63</v>
      </c>
      <c r="H17" s="271">
        <v>112775.03</v>
      </c>
      <c r="I17" s="270">
        <v>145491.14000000001</v>
      </c>
      <c r="J17" s="272">
        <v>92255.37000000001</v>
      </c>
      <c r="K17" s="271">
        <v>85462.67</v>
      </c>
      <c r="L17" s="270">
        <v>112461.67</v>
      </c>
      <c r="M17" s="272">
        <v>71370.47</v>
      </c>
      <c r="N17" s="270">
        <v>86135.97</v>
      </c>
      <c r="O17" s="270">
        <v>113307.73999999999</v>
      </c>
      <c r="P17" s="270">
        <v>71834.62999999999</v>
      </c>
      <c r="Q17" s="9"/>
      <c r="R17" s="9"/>
      <c r="S17" s="9"/>
      <c r="T17" s="9"/>
      <c r="U17" s="9"/>
      <c r="V17" s="9"/>
      <c r="W17" s="9"/>
    </row>
    <row r="18" spans="1:23" s="15" customFormat="1" ht="11.25">
      <c r="A18" s="106"/>
      <c r="B18" s="107"/>
      <c r="C18" s="107"/>
      <c r="D18" s="107"/>
      <c r="E18" s="107"/>
      <c r="F18" s="107"/>
      <c r="G18" s="107"/>
      <c r="P18" s="14"/>
      <c r="Q18" s="17"/>
      <c r="R18" s="17"/>
      <c r="S18" s="17"/>
      <c r="T18" s="17"/>
      <c r="U18" s="17"/>
      <c r="V18" s="17"/>
      <c r="W18" s="17"/>
    </row>
    <row r="19" spans="1:23" s="22" customFormat="1" ht="12">
      <c r="Q19" s="9"/>
      <c r="R19" s="9"/>
      <c r="S19" s="9"/>
      <c r="T19" s="9"/>
      <c r="U19" s="9"/>
      <c r="V19" s="9"/>
      <c r="W19" s="9"/>
    </row>
    <row r="20" spans="1:23" s="22" customFormat="1" ht="12">
      <c r="Q20" s="9"/>
      <c r="R20" s="9"/>
      <c r="S20" s="9"/>
      <c r="T20" s="9"/>
      <c r="U20" s="9"/>
      <c r="V20" s="9"/>
      <c r="W20" s="9"/>
    </row>
    <row r="21" spans="1:23" s="22" customFormat="1" ht="12">
      <c r="Q21" s="9"/>
      <c r="R21" s="9"/>
      <c r="S21" s="9"/>
      <c r="T21" s="9"/>
      <c r="U21" s="9"/>
      <c r="V21" s="9"/>
      <c r="W21" s="9"/>
    </row>
    <row r="22" spans="1:23" s="22" customFormat="1" ht="12">
      <c r="J22" s="26"/>
      <c r="L22" s="26"/>
      <c r="Q22" s="9"/>
      <c r="R22" s="9"/>
      <c r="S22" s="9"/>
      <c r="T22" s="9"/>
      <c r="U22" s="9"/>
      <c r="V22" s="9"/>
      <c r="W22" s="9"/>
    </row>
    <row r="23" spans="1:23" s="22" customFormat="1" ht="12">
      <c r="J23" s="26"/>
      <c r="K23" s="26"/>
      <c r="L23" s="26"/>
      <c r="Q23" s="9"/>
      <c r="R23" s="9"/>
      <c r="S23" s="9"/>
      <c r="T23" s="9"/>
      <c r="U23" s="9"/>
      <c r="V23" s="9"/>
      <c r="W23" s="9"/>
    </row>
    <row r="24" spans="1:23" s="22" customFormat="1" ht="12">
      <c r="J24" s="26"/>
      <c r="K24" s="26"/>
      <c r="L24" s="26"/>
      <c r="Q24" s="9"/>
      <c r="R24" s="9"/>
      <c r="S24" s="9"/>
      <c r="T24" s="9"/>
      <c r="U24" s="9"/>
      <c r="V24" s="9"/>
      <c r="W24" s="9"/>
    </row>
    <row r="25" spans="1:23" s="22" customFormat="1" ht="12">
      <c r="J25" s="26"/>
      <c r="K25" s="26"/>
      <c r="L25" s="26"/>
      <c r="Q25" s="9"/>
      <c r="R25" s="9"/>
      <c r="S25" s="9"/>
      <c r="T25" s="9"/>
      <c r="U25" s="9"/>
      <c r="V25" s="9"/>
      <c r="W25" s="9"/>
    </row>
    <row r="26" spans="1:23" s="22" customFormat="1" ht="12">
      <c r="J26" s="26"/>
      <c r="K26" s="26"/>
      <c r="L26" s="26"/>
      <c r="Q26" s="9"/>
      <c r="R26" s="9"/>
      <c r="S26" s="9"/>
      <c r="T26" s="9"/>
      <c r="U26" s="9"/>
      <c r="V26" s="9"/>
      <c r="W26" s="9"/>
    </row>
    <row r="27" spans="1:23" s="22" customFormat="1" ht="12">
      <c r="J27" s="26"/>
      <c r="K27" s="26"/>
      <c r="L27" s="26"/>
      <c r="Q27" s="9"/>
      <c r="R27" s="9"/>
      <c r="S27" s="9"/>
      <c r="T27" s="9"/>
      <c r="U27" s="9"/>
      <c r="V27" s="9"/>
      <c r="W27" s="9"/>
    </row>
    <row r="28" spans="1:23" s="22" customFormat="1" ht="12">
      <c r="J28" s="26"/>
      <c r="K28" s="26"/>
      <c r="L28" s="26"/>
      <c r="Q28" s="9"/>
      <c r="R28" s="9"/>
      <c r="S28" s="9"/>
      <c r="T28" s="9"/>
      <c r="U28" s="9"/>
      <c r="V28" s="9"/>
      <c r="W28" s="9"/>
    </row>
    <row r="29" spans="1:23" s="22" customFormat="1" ht="12">
      <c r="J29" s="26"/>
      <c r="K29" s="26"/>
      <c r="L29" s="26"/>
      <c r="Q29" s="9"/>
      <c r="R29" s="9"/>
      <c r="S29" s="9"/>
      <c r="T29" s="9"/>
      <c r="U29" s="9"/>
      <c r="V29" s="9"/>
      <c r="W29" s="9"/>
    </row>
    <row r="30" spans="1:23" s="22" customFormat="1" ht="12">
      <c r="Q30" s="9"/>
      <c r="R30" s="9"/>
      <c r="S30" s="9"/>
      <c r="T30" s="9"/>
      <c r="U30" s="9"/>
      <c r="V30" s="9"/>
      <c r="W30" s="9"/>
    </row>
    <row r="31" spans="1:23" s="22" customFormat="1" ht="12">
      <c r="Q31" s="9"/>
      <c r="R31" s="9"/>
      <c r="S31" s="9"/>
      <c r="T31" s="9"/>
      <c r="U31" s="9"/>
      <c r="V31" s="9"/>
      <c r="W31" s="9"/>
    </row>
    <row r="32" spans="1:23" s="22" customFormat="1" ht="12">
      <c r="Q32" s="9"/>
      <c r="R32" s="9"/>
      <c r="S32" s="9"/>
      <c r="T32" s="9"/>
      <c r="U32" s="9"/>
      <c r="V32" s="9"/>
      <c r="W32" s="9"/>
    </row>
    <row r="33" spans="17:23" s="22" customFormat="1" ht="12">
      <c r="Q33" s="9"/>
      <c r="R33" s="9"/>
      <c r="S33" s="9"/>
      <c r="T33" s="9"/>
      <c r="U33" s="9"/>
      <c r="V33" s="9"/>
      <c r="W33" s="9"/>
    </row>
    <row r="34" spans="17:23" s="22" customFormat="1" ht="12">
      <c r="Q34" s="9"/>
      <c r="R34" s="9"/>
      <c r="S34" s="9"/>
      <c r="T34" s="9"/>
      <c r="U34" s="9"/>
      <c r="V34" s="9"/>
      <c r="W34" s="9"/>
    </row>
    <row r="35" spans="17:23" s="22" customFormat="1" ht="12">
      <c r="Q35" s="9"/>
      <c r="R35" s="9"/>
      <c r="S35" s="9"/>
      <c r="T35" s="9"/>
      <c r="U35" s="9"/>
      <c r="V35" s="9"/>
      <c r="W35" s="9"/>
    </row>
    <row r="36" spans="17:23" s="22" customFormat="1" ht="12">
      <c r="Q36" s="9"/>
      <c r="R36" s="9"/>
      <c r="S36" s="9"/>
      <c r="T36" s="9"/>
      <c r="U36" s="9"/>
      <c r="V36" s="9"/>
      <c r="W36" s="9"/>
    </row>
    <row r="37" spans="17:23" s="22" customFormat="1" ht="12">
      <c r="Q37" s="9"/>
      <c r="R37" s="9"/>
      <c r="S37" s="9"/>
      <c r="T37" s="9"/>
      <c r="U37" s="9"/>
      <c r="V37" s="9"/>
      <c r="W37" s="9"/>
    </row>
    <row r="38" spans="17:23" s="22" customFormat="1" ht="12">
      <c r="Q38" s="9"/>
      <c r="R38" s="9"/>
      <c r="S38" s="9"/>
      <c r="T38" s="9"/>
      <c r="U38" s="9"/>
      <c r="V38" s="9"/>
      <c r="W38" s="9"/>
    </row>
    <row r="39" spans="17:23" s="22" customFormat="1" ht="12">
      <c r="Q39" s="9"/>
      <c r="R39" s="9"/>
      <c r="S39" s="9"/>
      <c r="T39" s="9"/>
      <c r="U39" s="9"/>
      <c r="V39" s="9"/>
      <c r="W39" s="9"/>
    </row>
    <row r="40" spans="17:23" s="22" customFormat="1" ht="12">
      <c r="Q40" s="9"/>
      <c r="R40" s="9"/>
      <c r="S40" s="9"/>
      <c r="T40" s="9"/>
      <c r="U40" s="9"/>
      <c r="V40" s="9"/>
      <c r="W40" s="9"/>
    </row>
    <row r="41" spans="17:23" s="22" customFormat="1" ht="12">
      <c r="Q41" s="9"/>
      <c r="R41" s="9"/>
      <c r="S41" s="9"/>
      <c r="T41" s="9"/>
      <c r="U41" s="9"/>
      <c r="V41" s="9"/>
      <c r="W41" s="9"/>
    </row>
    <row r="42" spans="17:23" s="22" customFormat="1" ht="12">
      <c r="Q42" s="9"/>
      <c r="R42" s="9"/>
      <c r="S42" s="9"/>
      <c r="T42" s="9"/>
      <c r="U42" s="9"/>
      <c r="V42" s="9"/>
      <c r="W42" s="9"/>
    </row>
    <row r="43" spans="17:23" s="22" customFormat="1" ht="12">
      <c r="Q43" s="9"/>
      <c r="R43" s="9"/>
      <c r="S43" s="9"/>
      <c r="T43" s="9"/>
      <c r="U43" s="9"/>
      <c r="V43" s="9"/>
      <c r="W43" s="9"/>
    </row>
    <row r="44" spans="17:23" s="22" customFormat="1" ht="12">
      <c r="Q44" s="9"/>
      <c r="R44" s="9"/>
      <c r="S44" s="9"/>
      <c r="T44" s="9"/>
      <c r="U44" s="9"/>
      <c r="V44" s="9"/>
      <c r="W44" s="9"/>
    </row>
  </sheetData>
  <mergeCells count="34">
    <mergeCell ref="N6:P6"/>
    <mergeCell ref="N13:P13"/>
    <mergeCell ref="H3:J3"/>
    <mergeCell ref="K3:M3"/>
    <mergeCell ref="N3:P3"/>
    <mergeCell ref="H6:J6"/>
    <mergeCell ref="K6:M6"/>
    <mergeCell ref="N4:P4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54"/>
  <sheetViews>
    <sheetView showGridLines="0" zoomScaleNormal="100" zoomScaleSheetLayoutView="115" workbookViewId="0"/>
  </sheetViews>
  <sheetFormatPr defaultColWidth="9.140625" defaultRowHeight="12"/>
  <cols>
    <col min="1" max="1" width="17.28515625" style="22" customWidth="1"/>
    <col min="2" max="2" width="8.28515625" style="22" customWidth="1"/>
    <col min="3" max="4" width="8.42578125" style="22" customWidth="1"/>
    <col min="5" max="7" width="8.5703125" style="22" customWidth="1"/>
    <col min="8" max="10" width="8.140625" style="22" customWidth="1"/>
    <col min="11" max="16" width="8.5703125" style="22" customWidth="1"/>
    <col min="17" max="17" width="8.7109375" style="22" customWidth="1"/>
    <col min="18" max="16384" width="9.140625" style="22"/>
  </cols>
  <sheetData>
    <row r="1" spans="1:28" s="51" customFormat="1" ht="18">
      <c r="A1" s="266" t="s">
        <v>382</v>
      </c>
      <c r="P1" s="209" t="str">
        <f>'3.1'!N1</f>
        <v>III. čtvrtletí 2025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2.75" customHeight="1">
      <c r="A3" s="543" t="str">
        <f>'3.1'!A4</f>
        <v>2025</v>
      </c>
      <c r="B3" s="547" t="s">
        <v>186</v>
      </c>
      <c r="C3" s="548"/>
      <c r="D3" s="549"/>
      <c r="E3" s="547" t="s">
        <v>19</v>
      </c>
      <c r="F3" s="548"/>
      <c r="G3" s="549"/>
      <c r="H3" s="547" t="s">
        <v>192</v>
      </c>
      <c r="I3" s="548"/>
      <c r="J3" s="549"/>
      <c r="K3" s="547" t="s">
        <v>6</v>
      </c>
      <c r="L3" s="548"/>
      <c r="M3" s="549"/>
      <c r="N3" s="548" t="s">
        <v>180</v>
      </c>
      <c r="O3" s="548"/>
      <c r="P3" s="548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2.75" customHeight="1">
      <c r="A4" s="544"/>
      <c r="B4" s="527" t="s">
        <v>168</v>
      </c>
      <c r="C4" s="528"/>
      <c r="D4" s="529"/>
      <c r="E4" s="545" t="s">
        <v>5</v>
      </c>
      <c r="F4" s="536"/>
      <c r="G4" s="546"/>
      <c r="H4" s="545" t="s">
        <v>5</v>
      </c>
      <c r="I4" s="536"/>
      <c r="J4" s="546"/>
      <c r="K4" s="545" t="s">
        <v>5</v>
      </c>
      <c r="L4" s="536"/>
      <c r="M4" s="546"/>
      <c r="N4" s="536" t="s">
        <v>5</v>
      </c>
      <c r="O4" s="536"/>
      <c r="P4" s="536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>
      <c r="A5" s="267"/>
      <c r="B5" s="374" t="s">
        <v>66</v>
      </c>
      <c r="C5" s="373" t="s">
        <v>67</v>
      </c>
      <c r="D5" s="378" t="s">
        <v>68</v>
      </c>
      <c r="E5" s="374" t="s">
        <v>66</v>
      </c>
      <c r="F5" s="373" t="s">
        <v>67</v>
      </c>
      <c r="G5" s="378" t="s">
        <v>68</v>
      </c>
      <c r="H5" s="374" t="s">
        <v>66</v>
      </c>
      <c r="I5" s="373" t="s">
        <v>67</v>
      </c>
      <c r="J5" s="378" t="s">
        <v>68</v>
      </c>
      <c r="K5" s="374" t="s">
        <v>66</v>
      </c>
      <c r="L5" s="373" t="s">
        <v>67</v>
      </c>
      <c r="M5" s="378" t="s">
        <v>68</v>
      </c>
      <c r="N5" s="373" t="s">
        <v>66</v>
      </c>
      <c r="O5" s="373" t="s">
        <v>67</v>
      </c>
      <c r="P5" s="373" t="s">
        <v>68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2.75" customHeight="1">
      <c r="A6" s="537" t="s">
        <v>290</v>
      </c>
      <c r="B6" s="534">
        <f>D7</f>
        <v>4372.3627180001149</v>
      </c>
      <c r="C6" s="531"/>
      <c r="D6" s="535"/>
      <c r="E6" s="534">
        <f>SUM(E7:G7)</f>
        <v>1435917.2868254459</v>
      </c>
      <c r="F6" s="531"/>
      <c r="G6" s="535"/>
      <c r="H6" s="534">
        <f>SUM(H7:J7)</f>
        <v>9527.8025500000003</v>
      </c>
      <c r="I6" s="531"/>
      <c r="J6" s="535"/>
      <c r="K6" s="534">
        <f>SUM(K7:M7)</f>
        <v>1426389.4842754458</v>
      </c>
      <c r="L6" s="531"/>
      <c r="M6" s="535"/>
      <c r="N6" s="531">
        <f>SUM(N7:P7)</f>
        <v>982108.3485399955</v>
      </c>
      <c r="O6" s="531"/>
      <c r="P6" s="531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3.5" customHeight="1">
      <c r="A7" s="538"/>
      <c r="B7" s="271">
        <f>SUM(B8:B13)</f>
        <v>4323.805108000106</v>
      </c>
      <c r="C7" s="270">
        <f t="shared" ref="C7:P7" si="0">SUM(C8:C13)</f>
        <v>4354.5105130001066</v>
      </c>
      <c r="D7" s="272">
        <f t="shared" si="0"/>
        <v>4372.3627180001149</v>
      </c>
      <c r="E7" s="271">
        <f t="shared" si="0"/>
        <v>501364.10725006391</v>
      </c>
      <c r="F7" s="270">
        <f t="shared" si="0"/>
        <v>560288.40987542563</v>
      </c>
      <c r="G7" s="272">
        <f t="shared" si="0"/>
        <v>374264.76969995623</v>
      </c>
      <c r="H7" s="271">
        <f t="shared" si="0"/>
        <v>3352.4736999999982</v>
      </c>
      <c r="I7" s="270">
        <f t="shared" si="0"/>
        <v>3330.9341399999994</v>
      </c>
      <c r="J7" s="272">
        <f t="shared" si="0"/>
        <v>2844.3947100000014</v>
      </c>
      <c r="K7" s="271">
        <f t="shared" si="0"/>
        <v>498011.63355006388</v>
      </c>
      <c r="L7" s="270">
        <f t="shared" si="0"/>
        <v>556957.47573542572</v>
      </c>
      <c r="M7" s="272">
        <f t="shared" si="0"/>
        <v>371420.37498995627</v>
      </c>
      <c r="N7" s="270">
        <f t="shared" si="0"/>
        <v>340795.18324999849</v>
      </c>
      <c r="O7" s="270">
        <f t="shared" si="0"/>
        <v>391988.38528999552</v>
      </c>
      <c r="P7" s="270">
        <f t="shared" si="0"/>
        <v>249324.78000000148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>
      <c r="A8" s="268" t="s">
        <v>222</v>
      </c>
      <c r="B8" s="280">
        <v>1457.2270410001117</v>
      </c>
      <c r="C8" s="7">
        <v>1469.1205210001172</v>
      </c>
      <c r="D8" s="257">
        <v>1480.6282000001295</v>
      </c>
      <c r="E8" s="260">
        <v>163049.12762285009</v>
      </c>
      <c r="F8" s="7">
        <v>182514.67434817489</v>
      </c>
      <c r="G8" s="257">
        <v>121696.82551505716</v>
      </c>
      <c r="H8" s="260">
        <v>6.2432799999999968</v>
      </c>
      <c r="I8" s="7">
        <v>5.9588699999999939</v>
      </c>
      <c r="J8" s="257">
        <v>3.9388699999999961</v>
      </c>
      <c r="K8" s="260">
        <v>163042.8843428501</v>
      </c>
      <c r="L8" s="7">
        <v>182508.71547817488</v>
      </c>
      <c r="M8" s="257">
        <v>121692.88664505717</v>
      </c>
      <c r="N8" s="7">
        <v>70412.81824999825</v>
      </c>
      <c r="O8" s="7">
        <v>85056.914929995575</v>
      </c>
      <c r="P8" s="7">
        <v>46345.756510001454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>
      <c r="A9" s="268" t="s">
        <v>187</v>
      </c>
      <c r="B9" s="280">
        <v>389.54201799999294</v>
      </c>
      <c r="C9" s="7">
        <v>396.68177299998911</v>
      </c>
      <c r="D9" s="257">
        <v>404.60947399998656</v>
      </c>
      <c r="E9" s="260">
        <v>42954.379065496993</v>
      </c>
      <c r="F9" s="7">
        <v>47871.658968543947</v>
      </c>
      <c r="G9" s="257">
        <v>31787.167445272335</v>
      </c>
      <c r="H9" s="260">
        <v>24.303890000000017</v>
      </c>
      <c r="I9" s="7">
        <v>26.019990000000021</v>
      </c>
      <c r="J9" s="257">
        <v>22.592649999999995</v>
      </c>
      <c r="K9" s="260">
        <v>42930.075175496997</v>
      </c>
      <c r="L9" s="7">
        <v>47845.638978543946</v>
      </c>
      <c r="M9" s="257">
        <v>31764.574795272332</v>
      </c>
      <c r="N9" s="7">
        <v>20953.722510000029</v>
      </c>
      <c r="O9" s="7">
        <v>25526.671190000052</v>
      </c>
      <c r="P9" s="7">
        <v>15008.935860000018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>
      <c r="A10" s="268" t="s">
        <v>200</v>
      </c>
      <c r="B10" s="280">
        <v>236.84747899999991</v>
      </c>
      <c r="C10" s="7">
        <v>242.58771899999977</v>
      </c>
      <c r="D10" s="257">
        <v>248.85030399999977</v>
      </c>
      <c r="E10" s="260">
        <v>26676.400361716747</v>
      </c>
      <c r="F10" s="7">
        <v>29515.013368706863</v>
      </c>
      <c r="G10" s="257">
        <v>19315.439809626867</v>
      </c>
      <c r="H10" s="260">
        <v>125.61203000000005</v>
      </c>
      <c r="I10" s="7">
        <v>128.62291000000002</v>
      </c>
      <c r="J10" s="257">
        <v>102.25123000000002</v>
      </c>
      <c r="K10" s="260">
        <v>26550.788331716743</v>
      </c>
      <c r="L10" s="7">
        <v>29386.390458706861</v>
      </c>
      <c r="M10" s="257">
        <v>19213.188579626869</v>
      </c>
      <c r="N10" s="7">
        <v>11512.174979999982</v>
      </c>
      <c r="O10" s="7">
        <v>14297.267219999987</v>
      </c>
      <c r="P10" s="7">
        <v>8473.6271600000073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>
      <c r="A11" s="268" t="s">
        <v>188</v>
      </c>
      <c r="B11" s="280">
        <v>751.53014000000053</v>
      </c>
      <c r="C11" s="7">
        <v>757.84557000000063</v>
      </c>
      <c r="D11" s="257">
        <v>754.70379000000037</v>
      </c>
      <c r="E11" s="260">
        <v>87832.570309999981</v>
      </c>
      <c r="F11" s="7">
        <v>95818.08166999997</v>
      </c>
      <c r="G11" s="257">
        <v>63390.65181999989</v>
      </c>
      <c r="H11" s="260">
        <v>1807.8317699999986</v>
      </c>
      <c r="I11" s="7">
        <v>1652.6330599999987</v>
      </c>
      <c r="J11" s="257">
        <v>1530.4033000000011</v>
      </c>
      <c r="K11" s="260">
        <v>86024.738539999977</v>
      </c>
      <c r="L11" s="7">
        <v>94165.448609999978</v>
      </c>
      <c r="M11" s="257">
        <v>61860.248519999892</v>
      </c>
      <c r="N11" s="7">
        <v>63382.760800000033</v>
      </c>
      <c r="O11" s="7">
        <v>69912.591639999941</v>
      </c>
      <c r="P11" s="7">
        <v>45955.590319999908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>
      <c r="A12" s="268" t="s">
        <v>189</v>
      </c>
      <c r="B12" s="280">
        <v>1086.5817100000002</v>
      </c>
      <c r="C12" s="7">
        <v>1086.1982099999998</v>
      </c>
      <c r="D12" s="257">
        <v>1081.4942299999993</v>
      </c>
      <c r="E12" s="260">
        <v>131813.52753000005</v>
      </c>
      <c r="F12" s="7">
        <v>149227.94017999998</v>
      </c>
      <c r="G12" s="257">
        <v>100244.33757</v>
      </c>
      <c r="H12" s="260">
        <v>754.6986799999994</v>
      </c>
      <c r="I12" s="7">
        <v>854.84315000000083</v>
      </c>
      <c r="J12" s="257">
        <v>713.35669000000007</v>
      </c>
      <c r="K12" s="260">
        <v>131058.82885000005</v>
      </c>
      <c r="L12" s="7">
        <v>148373.09702999998</v>
      </c>
      <c r="M12" s="257">
        <v>99530.980880000003</v>
      </c>
      <c r="N12" s="7">
        <v>126774.29460000014</v>
      </c>
      <c r="O12" s="7">
        <v>143341.59407999995</v>
      </c>
      <c r="P12" s="7">
        <v>96712.54858000009</v>
      </c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3.5" customHeight="1">
      <c r="A13" s="269" t="s">
        <v>190</v>
      </c>
      <c r="B13" s="281">
        <v>402.07671999999991</v>
      </c>
      <c r="C13" s="256">
        <v>402.07671999999991</v>
      </c>
      <c r="D13" s="258">
        <v>402.07671999999991</v>
      </c>
      <c r="E13" s="261">
        <v>49038.102360000004</v>
      </c>
      <c r="F13" s="256">
        <v>55341.041340000018</v>
      </c>
      <c r="G13" s="258">
        <v>37830.347540000002</v>
      </c>
      <c r="H13" s="261">
        <v>633.78405000000009</v>
      </c>
      <c r="I13" s="256">
        <v>662.85615999999993</v>
      </c>
      <c r="J13" s="258">
        <v>471.85197000000011</v>
      </c>
      <c r="K13" s="261">
        <v>48404.318310000002</v>
      </c>
      <c r="L13" s="256">
        <v>54678.185180000015</v>
      </c>
      <c r="M13" s="258">
        <v>37358.495569999999</v>
      </c>
      <c r="N13" s="256">
        <v>47759.412110000019</v>
      </c>
      <c r="O13" s="256">
        <v>53853.346230000017</v>
      </c>
      <c r="P13" s="256">
        <v>36828.321570000007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s="15" customFormat="1" ht="12.75" customHeight="1">
      <c r="A14" s="15" t="s">
        <v>385</v>
      </c>
      <c r="K14" s="65"/>
      <c r="P14" s="14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 spans="1:28" ht="12.75" customHeight="1"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4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25" spans="1:28" ht="15">
      <c r="A25" s="118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100"/>
    </row>
    <row r="26" spans="1:28" ht="4.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28" ht="12" customHeight="1">
      <c r="A27" s="543" t="str">
        <f>'3.1'!A4</f>
        <v>2025</v>
      </c>
      <c r="B27" s="547" t="s">
        <v>186</v>
      </c>
      <c r="C27" s="548"/>
      <c r="D27" s="549"/>
      <c r="E27" s="547" t="s">
        <v>19</v>
      </c>
      <c r="F27" s="548"/>
      <c r="G27" s="549"/>
      <c r="H27" s="547" t="s">
        <v>192</v>
      </c>
      <c r="I27" s="548"/>
      <c r="J27" s="549"/>
      <c r="K27" s="547" t="s">
        <v>6</v>
      </c>
      <c r="L27" s="548"/>
      <c r="M27" s="549"/>
      <c r="N27" s="548" t="s">
        <v>180</v>
      </c>
      <c r="O27" s="548"/>
      <c r="P27" s="548"/>
    </row>
    <row r="28" spans="1:28" ht="12" customHeight="1">
      <c r="A28" s="544"/>
      <c r="B28" s="527" t="s">
        <v>168</v>
      </c>
      <c r="C28" s="528"/>
      <c r="D28" s="529"/>
      <c r="E28" s="545" t="s">
        <v>5</v>
      </c>
      <c r="F28" s="536"/>
      <c r="G28" s="546"/>
      <c r="H28" s="545" t="s">
        <v>5</v>
      </c>
      <c r="I28" s="536"/>
      <c r="J28" s="546"/>
      <c r="K28" s="545" t="s">
        <v>5</v>
      </c>
      <c r="L28" s="536"/>
      <c r="M28" s="546"/>
      <c r="N28" s="536" t="s">
        <v>5</v>
      </c>
      <c r="O28" s="536"/>
      <c r="P28" s="536"/>
    </row>
    <row r="29" spans="1:28">
      <c r="A29" s="267"/>
      <c r="B29" s="374" t="s">
        <v>66</v>
      </c>
      <c r="C29" s="373" t="s">
        <v>67</v>
      </c>
      <c r="D29" s="378" t="s">
        <v>68</v>
      </c>
      <c r="E29" s="374" t="s">
        <v>66</v>
      </c>
      <c r="F29" s="373" t="s">
        <v>67</v>
      </c>
      <c r="G29" s="378" t="s">
        <v>68</v>
      </c>
      <c r="H29" s="374" t="s">
        <v>66</v>
      </c>
      <c r="I29" s="373" t="s">
        <v>67</v>
      </c>
      <c r="J29" s="378" t="s">
        <v>68</v>
      </c>
      <c r="K29" s="374" t="s">
        <v>66</v>
      </c>
      <c r="L29" s="373" t="s">
        <v>67</v>
      </c>
      <c r="M29" s="378" t="s">
        <v>68</v>
      </c>
      <c r="N29" s="373" t="s">
        <v>66</v>
      </c>
      <c r="O29" s="373" t="s">
        <v>67</v>
      </c>
      <c r="P29" s="373" t="s">
        <v>68</v>
      </c>
    </row>
    <row r="30" spans="1:28">
      <c r="A30" s="537" t="s">
        <v>291</v>
      </c>
      <c r="B30" s="534">
        <f>D31</f>
        <v>371.54998500000005</v>
      </c>
      <c r="C30" s="531"/>
      <c r="D30" s="535"/>
      <c r="E30" s="534">
        <f>SUM(E31:G31)</f>
        <v>130620.42522400596</v>
      </c>
      <c r="F30" s="531"/>
      <c r="G30" s="535"/>
      <c r="H30" s="534">
        <f>SUM(H31:J31)</f>
        <v>1629.1127999999999</v>
      </c>
      <c r="I30" s="531"/>
      <c r="J30" s="535"/>
      <c r="K30" s="534">
        <f>SUM(K31:M31)</f>
        <v>128991.31242400596</v>
      </c>
      <c r="L30" s="531"/>
      <c r="M30" s="535"/>
      <c r="N30" s="531">
        <f>SUM(N31:P31)</f>
        <v>127880.87023</v>
      </c>
      <c r="O30" s="531"/>
      <c r="P30" s="531"/>
    </row>
    <row r="31" spans="1:28">
      <c r="A31" s="538"/>
      <c r="B31" s="271">
        <f>SUM(B32:B35)</f>
        <v>369.19998500000003</v>
      </c>
      <c r="C31" s="270">
        <f t="shared" ref="C31:P31" si="1">SUM(C32:C35)</f>
        <v>369.19998500000003</v>
      </c>
      <c r="D31" s="272">
        <f t="shared" si="1"/>
        <v>371.54998500000005</v>
      </c>
      <c r="E31" s="271">
        <f t="shared" si="1"/>
        <v>40214.657797688378</v>
      </c>
      <c r="F31" s="270">
        <f t="shared" si="1"/>
        <v>34300.943532365083</v>
      </c>
      <c r="G31" s="272">
        <f t="shared" si="1"/>
        <v>56104.823893952489</v>
      </c>
      <c r="H31" s="271">
        <f t="shared" si="1"/>
        <v>516.42630999999994</v>
      </c>
      <c r="I31" s="270">
        <f t="shared" si="1"/>
        <v>457.93873999999994</v>
      </c>
      <c r="J31" s="272">
        <f t="shared" si="1"/>
        <v>654.74775</v>
      </c>
      <c r="K31" s="271">
        <f t="shared" si="1"/>
        <v>39698.231487688376</v>
      </c>
      <c r="L31" s="270">
        <f t="shared" si="1"/>
        <v>33843.004792365085</v>
      </c>
      <c r="M31" s="272">
        <f t="shared" si="1"/>
        <v>55450.076143952494</v>
      </c>
      <c r="N31" s="270">
        <f t="shared" si="1"/>
        <v>39564.049120000011</v>
      </c>
      <c r="O31" s="270">
        <f t="shared" si="1"/>
        <v>33548.055809999998</v>
      </c>
      <c r="P31" s="270">
        <f t="shared" si="1"/>
        <v>54768.765300000006</v>
      </c>
    </row>
    <row r="32" spans="1:28">
      <c r="A32" s="268" t="s">
        <v>198</v>
      </c>
      <c r="B32" s="280">
        <v>3.029585</v>
      </c>
      <c r="C32" s="7">
        <v>3.029585</v>
      </c>
      <c r="D32" s="257">
        <v>3.029585</v>
      </c>
      <c r="E32" s="260">
        <v>77.853537688340737</v>
      </c>
      <c r="F32" s="7">
        <v>73.018922365061016</v>
      </c>
      <c r="G32" s="257">
        <v>124.65722395246856</v>
      </c>
      <c r="H32" s="260">
        <v>2.2046000000000001</v>
      </c>
      <c r="I32" s="7">
        <v>1.8896500000000001</v>
      </c>
      <c r="J32" s="257">
        <v>2.9596500000000003</v>
      </c>
      <c r="K32" s="260">
        <v>75.648937688340737</v>
      </c>
      <c r="L32" s="7">
        <v>71.129272365061013</v>
      </c>
      <c r="M32" s="257">
        <v>121.69757395246856</v>
      </c>
      <c r="N32" s="7">
        <v>78.921820000000011</v>
      </c>
      <c r="O32" s="7">
        <v>74.22936</v>
      </c>
      <c r="P32" s="7">
        <v>122.89749999999999</v>
      </c>
    </row>
    <row r="33" spans="1:16">
      <c r="A33" s="268" t="s">
        <v>199</v>
      </c>
      <c r="B33" s="280">
        <v>5.16</v>
      </c>
      <c r="C33" s="7">
        <v>5.16</v>
      </c>
      <c r="D33" s="257">
        <v>5.16</v>
      </c>
      <c r="E33" s="260">
        <v>424.50637</v>
      </c>
      <c r="F33" s="7">
        <v>385.30044999999996</v>
      </c>
      <c r="G33" s="257">
        <v>788.15681000000006</v>
      </c>
      <c r="H33" s="260">
        <v>2.4237199999999999</v>
      </c>
      <c r="I33" s="7">
        <v>3.8406099999999999</v>
      </c>
      <c r="J33" s="257">
        <v>5.87331</v>
      </c>
      <c r="K33" s="260">
        <v>422.08265</v>
      </c>
      <c r="L33" s="7">
        <v>381.45983999999993</v>
      </c>
      <c r="M33" s="257">
        <v>782.28350000000012</v>
      </c>
      <c r="N33" s="7">
        <v>420.91454999999996</v>
      </c>
      <c r="O33" s="7">
        <v>380.1397</v>
      </c>
      <c r="P33" s="7">
        <v>780.76980000000015</v>
      </c>
    </row>
    <row r="34" spans="1:16">
      <c r="A34" s="268" t="s">
        <v>201</v>
      </c>
      <c r="B34" s="280">
        <v>56.08</v>
      </c>
      <c r="C34" s="7">
        <v>56.08</v>
      </c>
      <c r="D34" s="257">
        <v>56.08</v>
      </c>
      <c r="E34" s="260">
        <v>5895.7653899999996</v>
      </c>
      <c r="F34" s="7">
        <v>4832.2867500000002</v>
      </c>
      <c r="G34" s="257">
        <v>7438.6642500000025</v>
      </c>
      <c r="H34" s="260">
        <v>64.71438999999998</v>
      </c>
      <c r="I34" s="7">
        <v>56.142499999999998</v>
      </c>
      <c r="J34" s="257">
        <v>74.700749999999999</v>
      </c>
      <c r="K34" s="260">
        <v>5831.0509999999995</v>
      </c>
      <c r="L34" s="7">
        <v>4776.1442500000003</v>
      </c>
      <c r="M34" s="257">
        <v>7363.9635000000026</v>
      </c>
      <c r="N34" s="7">
        <v>5835.691499999999</v>
      </c>
      <c r="O34" s="7">
        <v>4777.0050000000001</v>
      </c>
      <c r="P34" s="7">
        <v>7364.1814999999997</v>
      </c>
    </row>
    <row r="35" spans="1:16">
      <c r="A35" s="269" t="s">
        <v>202</v>
      </c>
      <c r="B35" s="281">
        <v>304.93040000000002</v>
      </c>
      <c r="C35" s="256">
        <v>304.93040000000002</v>
      </c>
      <c r="D35" s="258">
        <v>307.28040000000004</v>
      </c>
      <c r="E35" s="261">
        <v>33816.532500000038</v>
      </c>
      <c r="F35" s="256">
        <v>29010.337410000022</v>
      </c>
      <c r="G35" s="258">
        <v>47753.345610000018</v>
      </c>
      <c r="H35" s="261">
        <v>447.08359999999999</v>
      </c>
      <c r="I35" s="256">
        <v>396.06597999999991</v>
      </c>
      <c r="J35" s="258">
        <v>571.21403999999995</v>
      </c>
      <c r="K35" s="261">
        <v>33369.448900000039</v>
      </c>
      <c r="L35" s="256">
        <v>28614.271430000023</v>
      </c>
      <c r="M35" s="258">
        <v>47182.13157000002</v>
      </c>
      <c r="N35" s="256">
        <v>33228.521250000013</v>
      </c>
      <c r="O35" s="256">
        <v>28316.681749999996</v>
      </c>
      <c r="P35" s="256">
        <v>46500.916500000007</v>
      </c>
    </row>
    <row r="36" spans="1:16" s="15" customFormat="1" ht="12.75" customHeight="1">
      <c r="A36" s="15" t="s">
        <v>385</v>
      </c>
      <c r="B36" s="17"/>
      <c r="C36" s="17"/>
      <c r="D36" s="17"/>
      <c r="E36" s="17"/>
      <c r="F36" s="17"/>
      <c r="G36" s="17"/>
      <c r="H36" s="17"/>
      <c r="I36" s="17"/>
      <c r="J36" s="17"/>
      <c r="K36" s="66"/>
      <c r="L36" s="17"/>
      <c r="M36" s="17"/>
      <c r="N36" s="17"/>
      <c r="O36" s="17"/>
      <c r="P36" s="14"/>
    </row>
    <row r="37" spans="1:16">
      <c r="A37" s="33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</row>
    <row r="38" spans="1:16" ht="13.5" customHeight="1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</row>
    <row r="39" spans="1:16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</sheetData>
  <mergeCells count="34"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  <mergeCell ref="N30:P30"/>
    <mergeCell ref="A30:A31"/>
    <mergeCell ref="B30:D30"/>
    <mergeCell ref="E30:G30"/>
    <mergeCell ref="H30:J30"/>
    <mergeCell ref="K30:M30"/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1"/>
  <sheetViews>
    <sheetView showGridLines="0" zoomScaleNormal="100" zoomScaleSheetLayoutView="100" workbookViewId="0"/>
  </sheetViews>
  <sheetFormatPr defaultColWidth="9.140625" defaultRowHeight="12"/>
  <cols>
    <col min="1" max="1" width="32.7109375" style="22" customWidth="1"/>
    <col min="2" max="13" width="9.28515625" style="22" customWidth="1"/>
    <col min="14" max="14" width="9.5703125" style="22" customWidth="1"/>
    <col min="15" max="15" width="13.28515625" style="22" customWidth="1"/>
    <col min="16" max="16" width="13.85546875" style="22" customWidth="1"/>
    <col min="17" max="17" width="14" style="22" customWidth="1"/>
    <col min="18" max="16384" width="9.140625" style="22"/>
  </cols>
  <sheetData>
    <row r="1" spans="1:13" s="51" customFormat="1" ht="18">
      <c r="A1" s="273" t="s">
        <v>383</v>
      </c>
      <c r="B1" s="99"/>
      <c r="C1" s="99"/>
      <c r="D1" s="99"/>
      <c r="M1" s="209" t="str">
        <f>'3.1'!N1</f>
        <v>III. čtvrtletí 2025</v>
      </c>
    </row>
    <row r="2" spans="1:13" ht="6" customHeight="1"/>
    <row r="3" spans="1:13" ht="12.75" customHeight="1">
      <c r="A3" s="543" t="str">
        <f>'3.1'!A4</f>
        <v>2025</v>
      </c>
      <c r="B3" s="547" t="s">
        <v>19</v>
      </c>
      <c r="C3" s="548"/>
      <c r="D3" s="549"/>
      <c r="E3" s="547" t="s">
        <v>192</v>
      </c>
      <c r="F3" s="548"/>
      <c r="G3" s="549"/>
      <c r="H3" s="547" t="s">
        <v>194</v>
      </c>
      <c r="I3" s="548"/>
      <c r="J3" s="549"/>
      <c r="K3" s="548" t="s">
        <v>6</v>
      </c>
      <c r="L3" s="548"/>
      <c r="M3" s="548"/>
    </row>
    <row r="4" spans="1:13" ht="12.75" customHeight="1">
      <c r="A4" s="544"/>
      <c r="B4" s="527" t="s">
        <v>103</v>
      </c>
      <c r="C4" s="528"/>
      <c r="D4" s="529"/>
      <c r="E4" s="545" t="s">
        <v>103</v>
      </c>
      <c r="F4" s="536"/>
      <c r="G4" s="546"/>
      <c r="H4" s="545" t="s">
        <v>103</v>
      </c>
      <c r="I4" s="536"/>
      <c r="J4" s="546"/>
      <c r="K4" s="536" t="s">
        <v>103</v>
      </c>
      <c r="L4" s="536"/>
      <c r="M4" s="536"/>
    </row>
    <row r="5" spans="1:13" ht="12.75" customHeight="1">
      <c r="A5" s="267"/>
      <c r="B5" s="374" t="s">
        <v>66</v>
      </c>
      <c r="C5" s="373" t="s">
        <v>67</v>
      </c>
      <c r="D5" s="378" t="s">
        <v>68</v>
      </c>
      <c r="E5" s="374" t="s">
        <v>66</v>
      </c>
      <c r="F5" s="373" t="s">
        <v>67</v>
      </c>
      <c r="G5" s="378" t="s">
        <v>68</v>
      </c>
      <c r="H5" s="374" t="s">
        <v>66</v>
      </c>
      <c r="I5" s="373" t="s">
        <v>67</v>
      </c>
      <c r="J5" s="378" t="s">
        <v>68</v>
      </c>
      <c r="K5" s="373" t="s">
        <v>66</v>
      </c>
      <c r="L5" s="373" t="s">
        <v>67</v>
      </c>
      <c r="M5" s="373" t="s">
        <v>68</v>
      </c>
    </row>
    <row r="6" spans="1:13" ht="12.75" customHeight="1">
      <c r="A6" s="537" t="s">
        <v>150</v>
      </c>
      <c r="B6" s="534">
        <f>SUM(B7:D7)</f>
        <v>706774.32699999993</v>
      </c>
      <c r="C6" s="531"/>
      <c r="D6" s="535"/>
      <c r="E6" s="534">
        <f>SUM(E7:G7)</f>
        <v>60005.269000000008</v>
      </c>
      <c r="F6" s="531"/>
      <c r="G6" s="535"/>
      <c r="H6" s="534">
        <f>SUM(H7:J7)</f>
        <v>25975.714</v>
      </c>
      <c r="I6" s="531"/>
      <c r="J6" s="535"/>
      <c r="K6" s="531">
        <f>SUM(K7:M7)</f>
        <v>646769.05799999996</v>
      </c>
      <c r="L6" s="531"/>
      <c r="M6" s="531"/>
    </row>
    <row r="7" spans="1:13">
      <c r="A7" s="538"/>
      <c r="B7" s="271">
        <f>SUM(B8:B14)</f>
        <v>235961.56599999996</v>
      </c>
      <c r="C7" s="270">
        <f t="shared" ref="C7:M7" si="0">SUM(C8:C14)</f>
        <v>233545.04899999994</v>
      </c>
      <c r="D7" s="272">
        <f t="shared" si="0"/>
        <v>237267.71200000006</v>
      </c>
      <c r="E7" s="271">
        <f t="shared" si="0"/>
        <v>20388.935000000005</v>
      </c>
      <c r="F7" s="270">
        <f t="shared" si="0"/>
        <v>18907.173999999999</v>
      </c>
      <c r="G7" s="272">
        <f t="shared" si="0"/>
        <v>20709.160000000003</v>
      </c>
      <c r="H7" s="271">
        <f t="shared" si="0"/>
        <v>9091.3499999999985</v>
      </c>
      <c r="I7" s="270">
        <f t="shared" si="0"/>
        <v>7744.6360000000013</v>
      </c>
      <c r="J7" s="272">
        <f t="shared" si="0"/>
        <v>9139.7279999999992</v>
      </c>
      <c r="K7" s="270">
        <f t="shared" si="0"/>
        <v>215572.63099999996</v>
      </c>
      <c r="L7" s="270">
        <f t="shared" si="0"/>
        <v>214637.87499999997</v>
      </c>
      <c r="M7" s="270">
        <f t="shared" si="0"/>
        <v>216558.55200000005</v>
      </c>
    </row>
    <row r="8" spans="1:13">
      <c r="A8" s="282" t="s">
        <v>87</v>
      </c>
      <c r="B8" s="288">
        <v>5072.4240000000009</v>
      </c>
      <c r="C8" s="289">
        <v>18034.242000000002</v>
      </c>
      <c r="D8" s="290">
        <v>19055.89</v>
      </c>
      <c r="E8" s="288">
        <v>918.25399999999991</v>
      </c>
      <c r="F8" s="289">
        <v>2494.9560000000001</v>
      </c>
      <c r="G8" s="290">
        <v>2528.4169999999999</v>
      </c>
      <c r="H8" s="288">
        <v>88.853000000000009</v>
      </c>
      <c r="I8" s="289">
        <v>192.07999999999998</v>
      </c>
      <c r="J8" s="290">
        <v>195.15</v>
      </c>
      <c r="K8" s="289">
        <v>4154.170000000001</v>
      </c>
      <c r="L8" s="289">
        <v>15539.286000000002</v>
      </c>
      <c r="M8" s="289">
        <v>16527.472999999998</v>
      </c>
    </row>
    <row r="9" spans="1:13">
      <c r="A9" s="282" t="s">
        <v>171</v>
      </c>
      <c r="B9" s="288">
        <v>103366.452</v>
      </c>
      <c r="C9" s="289">
        <v>103857.852</v>
      </c>
      <c r="D9" s="290">
        <v>88857.377999999997</v>
      </c>
      <c r="E9" s="288">
        <v>2630.4580000000001</v>
      </c>
      <c r="F9" s="289">
        <v>2574.5879999999997</v>
      </c>
      <c r="G9" s="290">
        <v>2373.7259999999997</v>
      </c>
      <c r="H9" s="288">
        <v>3422.7339999999999</v>
      </c>
      <c r="I9" s="289">
        <v>3276.0410000000002</v>
      </c>
      <c r="J9" s="290">
        <v>2999.2469999999998</v>
      </c>
      <c r="K9" s="289">
        <v>100735.99400000001</v>
      </c>
      <c r="L9" s="289">
        <v>101283.264</v>
      </c>
      <c r="M9" s="289">
        <v>86483.652000000002</v>
      </c>
    </row>
    <row r="10" spans="1:13">
      <c r="A10" s="282" t="s">
        <v>88</v>
      </c>
      <c r="B10" s="288">
        <v>0</v>
      </c>
      <c r="C10" s="289">
        <v>0</v>
      </c>
      <c r="D10" s="290">
        <v>0</v>
      </c>
      <c r="E10" s="288">
        <v>0</v>
      </c>
      <c r="F10" s="289">
        <v>0</v>
      </c>
      <c r="G10" s="290">
        <v>0</v>
      </c>
      <c r="H10" s="288">
        <v>0</v>
      </c>
      <c r="I10" s="289">
        <v>0</v>
      </c>
      <c r="J10" s="290">
        <v>0</v>
      </c>
      <c r="K10" s="289">
        <v>0</v>
      </c>
      <c r="L10" s="289">
        <v>0</v>
      </c>
      <c r="M10" s="289">
        <v>0</v>
      </c>
    </row>
    <row r="11" spans="1:13">
      <c r="A11" s="282" t="s">
        <v>89</v>
      </c>
      <c r="B11" s="288">
        <v>0</v>
      </c>
      <c r="C11" s="289">
        <v>0</v>
      </c>
      <c r="D11" s="290">
        <v>0</v>
      </c>
      <c r="E11" s="288">
        <v>0</v>
      </c>
      <c r="F11" s="289">
        <v>0</v>
      </c>
      <c r="G11" s="290">
        <v>0</v>
      </c>
      <c r="H11" s="288">
        <v>0</v>
      </c>
      <c r="I11" s="289">
        <v>0</v>
      </c>
      <c r="J11" s="290">
        <v>0</v>
      </c>
      <c r="K11" s="289">
        <v>0</v>
      </c>
      <c r="L11" s="289">
        <v>0</v>
      </c>
      <c r="M11" s="289">
        <v>0</v>
      </c>
    </row>
    <row r="12" spans="1:13">
      <c r="A12" s="282" t="s">
        <v>90</v>
      </c>
      <c r="B12" s="288">
        <v>0</v>
      </c>
      <c r="C12" s="289">
        <v>0</v>
      </c>
      <c r="D12" s="290">
        <v>0</v>
      </c>
      <c r="E12" s="288">
        <v>0</v>
      </c>
      <c r="F12" s="289">
        <v>0</v>
      </c>
      <c r="G12" s="290">
        <v>0</v>
      </c>
      <c r="H12" s="288">
        <v>0</v>
      </c>
      <c r="I12" s="289">
        <v>0</v>
      </c>
      <c r="J12" s="290">
        <v>0</v>
      </c>
      <c r="K12" s="289">
        <v>0</v>
      </c>
      <c r="L12" s="289">
        <v>0</v>
      </c>
      <c r="M12" s="289">
        <v>0</v>
      </c>
    </row>
    <row r="13" spans="1:13">
      <c r="A13" s="283" t="s">
        <v>91</v>
      </c>
      <c r="B13" s="288">
        <v>119342.16499999996</v>
      </c>
      <c r="C13" s="289">
        <v>103484.01899999997</v>
      </c>
      <c r="D13" s="290">
        <v>121739.58000000005</v>
      </c>
      <c r="E13" s="288">
        <v>16155.589000000004</v>
      </c>
      <c r="F13" s="289">
        <v>13088.1</v>
      </c>
      <c r="G13" s="290">
        <v>15200.405000000001</v>
      </c>
      <c r="H13" s="288">
        <v>5532.2819999999992</v>
      </c>
      <c r="I13" s="289">
        <v>4228.3930000000009</v>
      </c>
      <c r="J13" s="290">
        <v>5882.1719999999987</v>
      </c>
      <c r="K13" s="289">
        <v>103186.57599999996</v>
      </c>
      <c r="L13" s="289">
        <v>90395.918999999965</v>
      </c>
      <c r="M13" s="289">
        <v>106539.17500000005</v>
      </c>
    </row>
    <row r="14" spans="1:13" ht="24">
      <c r="A14" s="284" t="s">
        <v>164</v>
      </c>
      <c r="B14" s="285">
        <v>8180.5249999999996</v>
      </c>
      <c r="C14" s="286">
        <v>8168.9359999999997</v>
      </c>
      <c r="D14" s="287">
        <v>7614.8640000000005</v>
      </c>
      <c r="E14" s="285">
        <v>684.63400000000001</v>
      </c>
      <c r="F14" s="286">
        <v>749.53</v>
      </c>
      <c r="G14" s="287">
        <v>606.61199999999997</v>
      </c>
      <c r="H14" s="285">
        <v>47.481000000000002</v>
      </c>
      <c r="I14" s="286">
        <v>48.122</v>
      </c>
      <c r="J14" s="287">
        <v>63.158999999999999</v>
      </c>
      <c r="K14" s="286">
        <v>7495.8909999999996</v>
      </c>
      <c r="L14" s="286">
        <v>7419.4059999999999</v>
      </c>
      <c r="M14" s="286">
        <v>7008.2520000000004</v>
      </c>
    </row>
    <row r="15" spans="1:13" s="15" customFormat="1" ht="11.25">
      <c r="M15" s="14"/>
    </row>
    <row r="16" spans="1:13" ht="11.25" customHeight="1">
      <c r="A16" s="26" t="s">
        <v>87</v>
      </c>
      <c r="B16" s="31">
        <f>SUM(B8:D8)/$B$6</f>
        <v>5.9654905942841369E-2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1:19" ht="12" customHeight="1">
      <c r="A17" s="26" t="s">
        <v>171</v>
      </c>
      <c r="B17" s="31">
        <f t="shared" ref="B17:B22" si="1">SUM(B9:D9)/$B$6</f>
        <v>0.41891969004697599</v>
      </c>
      <c r="C17" s="26"/>
      <c r="D17" s="26"/>
      <c r="E17" s="63"/>
      <c r="F17" s="63"/>
      <c r="G17" s="63"/>
      <c r="H17" s="63"/>
      <c r="I17" s="63"/>
      <c r="J17" s="63"/>
      <c r="K17" s="63"/>
      <c r="L17" s="63"/>
      <c r="M17" s="63"/>
      <c r="N17" s="98"/>
      <c r="O17" s="98"/>
      <c r="P17" s="98"/>
      <c r="Q17" s="98"/>
    </row>
    <row r="18" spans="1:19">
      <c r="A18" s="26" t="s">
        <v>88</v>
      </c>
      <c r="B18" s="31">
        <f t="shared" si="1"/>
        <v>0</v>
      </c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98"/>
      <c r="O18" s="98"/>
      <c r="P18" s="98"/>
      <c r="Q18" s="98"/>
    </row>
    <row r="19" spans="1:19">
      <c r="A19" s="26" t="s">
        <v>89</v>
      </c>
      <c r="B19" s="31">
        <f t="shared" si="1"/>
        <v>0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1:19">
      <c r="A20" s="26" t="s">
        <v>90</v>
      </c>
      <c r="B20" s="31">
        <f t="shared" si="1"/>
        <v>0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9">
      <c r="A21" s="26" t="s">
        <v>91</v>
      </c>
      <c r="B21" s="31">
        <f t="shared" si="1"/>
        <v>0.4875187890066075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</row>
    <row r="22" spans="1:19">
      <c r="A22" s="26" t="s">
        <v>164</v>
      </c>
      <c r="B22" s="31">
        <f t="shared" si="1"/>
        <v>3.3906615003575252E-2</v>
      </c>
      <c r="C22" s="26"/>
      <c r="D22" s="26"/>
      <c r="E22" s="26"/>
      <c r="F22" s="26"/>
      <c r="G22" s="26"/>
      <c r="H22" s="64"/>
      <c r="I22" s="26"/>
      <c r="J22" s="26"/>
      <c r="K22" s="26"/>
      <c r="L22" s="26"/>
      <c r="M22" s="26"/>
    </row>
    <row r="23" spans="1:19" ht="7.5" customHeight="1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</row>
    <row r="24" spans="1:19" s="51" customFormat="1" ht="15">
      <c r="A24" s="117"/>
      <c r="B24" s="99"/>
      <c r="C24" s="99"/>
      <c r="D24" s="99"/>
      <c r="N24" s="138"/>
      <c r="O24" s="9"/>
      <c r="P24" s="9"/>
      <c r="Q24" s="9"/>
      <c r="R24" s="9"/>
      <c r="S24" s="9"/>
    </row>
    <row r="25" spans="1:19" ht="4.5" customHeight="1">
      <c r="N25" s="138"/>
      <c r="O25" s="9"/>
      <c r="P25" s="9"/>
      <c r="Q25" s="9"/>
      <c r="R25" s="9"/>
      <c r="S25" s="9"/>
    </row>
    <row r="26" spans="1:19" ht="13.5" customHeight="1">
      <c r="A26" s="543" t="str">
        <f>'3.1'!A4</f>
        <v>2025</v>
      </c>
      <c r="B26" s="547" t="s">
        <v>19</v>
      </c>
      <c r="C26" s="548"/>
      <c r="D26" s="549"/>
      <c r="E26" s="547" t="s">
        <v>192</v>
      </c>
      <c r="F26" s="548"/>
      <c r="G26" s="549"/>
      <c r="H26" s="547" t="s">
        <v>194</v>
      </c>
      <c r="I26" s="548"/>
      <c r="J26" s="549"/>
      <c r="K26" s="548" t="s">
        <v>6</v>
      </c>
      <c r="L26" s="548"/>
      <c r="M26" s="548"/>
      <c r="N26" s="138"/>
      <c r="O26" s="9"/>
      <c r="P26" s="9"/>
      <c r="Q26" s="9"/>
      <c r="R26" s="9"/>
      <c r="S26" s="9"/>
    </row>
    <row r="27" spans="1:19" ht="12.75" customHeight="1">
      <c r="A27" s="544"/>
      <c r="B27" s="527" t="s">
        <v>103</v>
      </c>
      <c r="C27" s="528"/>
      <c r="D27" s="529"/>
      <c r="E27" s="545" t="s">
        <v>103</v>
      </c>
      <c r="F27" s="536"/>
      <c r="G27" s="546"/>
      <c r="H27" s="545" t="s">
        <v>103</v>
      </c>
      <c r="I27" s="536"/>
      <c r="J27" s="546"/>
      <c r="K27" s="536" t="s">
        <v>103</v>
      </c>
      <c r="L27" s="536"/>
      <c r="M27" s="536"/>
      <c r="N27" s="138"/>
      <c r="O27" s="9"/>
      <c r="P27" s="9"/>
      <c r="Q27" s="9"/>
      <c r="R27" s="9"/>
      <c r="S27" s="9"/>
    </row>
    <row r="28" spans="1:19" ht="12.75" customHeight="1">
      <c r="A28" s="267"/>
      <c r="B28" s="374" t="s">
        <v>66</v>
      </c>
      <c r="C28" s="373" t="s">
        <v>67</v>
      </c>
      <c r="D28" s="378" t="s">
        <v>68</v>
      </c>
      <c r="E28" s="374" t="s">
        <v>66</v>
      </c>
      <c r="F28" s="373" t="s">
        <v>67</v>
      </c>
      <c r="G28" s="378" t="s">
        <v>68</v>
      </c>
      <c r="H28" s="374" t="s">
        <v>66</v>
      </c>
      <c r="I28" s="373" t="s">
        <v>67</v>
      </c>
      <c r="J28" s="378" t="s">
        <v>68</v>
      </c>
      <c r="K28" s="373" t="s">
        <v>66</v>
      </c>
      <c r="L28" s="373" t="s">
        <v>67</v>
      </c>
      <c r="M28" s="373" t="s">
        <v>68</v>
      </c>
      <c r="N28" s="138"/>
      <c r="O28" s="9"/>
      <c r="P28" s="9"/>
      <c r="Q28" s="9"/>
      <c r="R28" s="9"/>
      <c r="S28" s="9"/>
    </row>
    <row r="29" spans="1:19" ht="12.75" customHeight="1">
      <c r="A29" s="537" t="s">
        <v>149</v>
      </c>
      <c r="B29" s="534">
        <f>SUM(B30:D30)</f>
        <v>636502.53700000024</v>
      </c>
      <c r="C29" s="531"/>
      <c r="D29" s="535"/>
      <c r="E29" s="534">
        <f>SUM(E30:G30)</f>
        <v>49230.237999999998</v>
      </c>
      <c r="F29" s="531"/>
      <c r="G29" s="535"/>
      <c r="H29" s="534">
        <f>SUM(H30:J30)</f>
        <v>6430.8270000000011</v>
      </c>
      <c r="I29" s="531"/>
      <c r="J29" s="535"/>
      <c r="K29" s="531">
        <f>SUM(K30:M30)</f>
        <v>587272.29900000023</v>
      </c>
      <c r="L29" s="531"/>
      <c r="M29" s="531"/>
      <c r="N29" s="138"/>
      <c r="O29" s="9"/>
      <c r="P29" s="9"/>
      <c r="Q29" s="9"/>
      <c r="R29" s="9"/>
      <c r="S29" s="9"/>
    </row>
    <row r="30" spans="1:19" ht="12.75" customHeight="1">
      <c r="A30" s="538"/>
      <c r="B30" s="271">
        <f>SUM(B31:B33)</f>
        <v>213861.14499999993</v>
      </c>
      <c r="C30" s="270">
        <f t="shared" ref="C30:M30" si="2">SUM(C31:C33)</f>
        <v>213837.61200000026</v>
      </c>
      <c r="D30" s="272">
        <f t="shared" si="2"/>
        <v>208803.78</v>
      </c>
      <c r="E30" s="271">
        <f t="shared" si="2"/>
        <v>16587.912</v>
      </c>
      <c r="F30" s="270">
        <f t="shared" si="2"/>
        <v>16974.542999999998</v>
      </c>
      <c r="G30" s="272">
        <f t="shared" si="2"/>
        <v>15667.782999999999</v>
      </c>
      <c r="H30" s="271">
        <f t="shared" si="2"/>
        <v>1952.4659999999999</v>
      </c>
      <c r="I30" s="270">
        <f t="shared" si="2"/>
        <v>2710.7530000000006</v>
      </c>
      <c r="J30" s="272">
        <f t="shared" si="2"/>
        <v>1767.6080000000004</v>
      </c>
      <c r="K30" s="270">
        <f t="shared" si="2"/>
        <v>197273.23299999992</v>
      </c>
      <c r="L30" s="270">
        <f t="shared" si="2"/>
        <v>196863.06900000028</v>
      </c>
      <c r="M30" s="270">
        <f t="shared" si="2"/>
        <v>193135.997</v>
      </c>
      <c r="N30" s="138"/>
      <c r="O30" s="9"/>
      <c r="P30" s="9"/>
      <c r="Q30" s="9"/>
      <c r="R30" s="9"/>
      <c r="S30" s="9"/>
    </row>
    <row r="31" spans="1:19" ht="12.75" customHeight="1">
      <c r="A31" s="282" t="s">
        <v>100</v>
      </c>
      <c r="B31" s="260">
        <v>5351.9309999999987</v>
      </c>
      <c r="C31" s="7">
        <v>5419.7739999999985</v>
      </c>
      <c r="D31" s="257">
        <v>5079.771999999999</v>
      </c>
      <c r="E31" s="260">
        <v>390.58100000000002</v>
      </c>
      <c r="F31" s="7">
        <v>386.81500000000011</v>
      </c>
      <c r="G31" s="257">
        <v>324.15600000000018</v>
      </c>
      <c r="H31" s="260">
        <v>5.0709999999999997</v>
      </c>
      <c r="I31" s="7">
        <v>0</v>
      </c>
      <c r="J31" s="257">
        <v>0</v>
      </c>
      <c r="K31" s="7">
        <v>4961.3499999999985</v>
      </c>
      <c r="L31" s="7">
        <v>5032.958999999998</v>
      </c>
      <c r="M31" s="7">
        <v>4755.6159999999991</v>
      </c>
      <c r="N31" s="138"/>
      <c r="O31" s="9"/>
      <c r="P31" s="9"/>
      <c r="Q31" s="9"/>
      <c r="R31" s="9"/>
      <c r="S31" s="9"/>
    </row>
    <row r="32" spans="1:19" ht="12.75" customHeight="1">
      <c r="A32" s="282" t="s">
        <v>101</v>
      </c>
      <c r="B32" s="260">
        <v>8993.6430000000018</v>
      </c>
      <c r="C32" s="7">
        <v>8364.1920000000027</v>
      </c>
      <c r="D32" s="257">
        <v>8369.5400000000027</v>
      </c>
      <c r="E32" s="260">
        <v>785.61699999999985</v>
      </c>
      <c r="F32" s="7">
        <v>1162.2789999999991</v>
      </c>
      <c r="G32" s="257">
        <v>727.66200000000003</v>
      </c>
      <c r="H32" s="260">
        <v>405.577</v>
      </c>
      <c r="I32" s="7">
        <v>1160.309</v>
      </c>
      <c r="J32" s="257">
        <v>328.73700000000002</v>
      </c>
      <c r="K32" s="7">
        <v>8208.0260000000017</v>
      </c>
      <c r="L32" s="7">
        <v>7201.9130000000041</v>
      </c>
      <c r="M32" s="7">
        <v>7641.8780000000024</v>
      </c>
      <c r="N32" s="138"/>
      <c r="O32" s="9"/>
      <c r="P32" s="9"/>
      <c r="Q32" s="9"/>
      <c r="R32" s="9"/>
      <c r="S32" s="9"/>
    </row>
    <row r="33" spans="1:19" ht="13.5" customHeight="1">
      <c r="A33" s="284" t="s">
        <v>102</v>
      </c>
      <c r="B33" s="261">
        <v>199515.57099999994</v>
      </c>
      <c r="C33" s="256">
        <v>200053.64600000027</v>
      </c>
      <c r="D33" s="258">
        <v>195354.46799999999</v>
      </c>
      <c r="E33" s="261">
        <v>15411.714000000002</v>
      </c>
      <c r="F33" s="256">
        <v>15425.448999999999</v>
      </c>
      <c r="G33" s="258">
        <v>14615.965</v>
      </c>
      <c r="H33" s="261">
        <v>1541.818</v>
      </c>
      <c r="I33" s="256">
        <v>1550.4440000000006</v>
      </c>
      <c r="J33" s="258">
        <v>1438.8710000000003</v>
      </c>
      <c r="K33" s="256">
        <v>184103.85699999993</v>
      </c>
      <c r="L33" s="256">
        <v>184628.19700000028</v>
      </c>
      <c r="M33" s="256">
        <v>180738.503</v>
      </c>
      <c r="N33" s="138"/>
      <c r="O33" s="9"/>
      <c r="P33" s="9"/>
      <c r="Q33" s="9"/>
      <c r="R33" s="9"/>
      <c r="S33" s="9"/>
    </row>
    <row r="34" spans="1:19" s="15" customFormat="1" ht="11.25">
      <c r="M34" s="14"/>
      <c r="N34" s="17"/>
      <c r="O34" s="17"/>
      <c r="P34" s="17"/>
      <c r="Q34" s="17"/>
      <c r="R34" s="17"/>
      <c r="S34" s="17"/>
    </row>
    <row r="35" spans="1:19" s="15" customFormat="1" ht="11.25">
      <c r="N35" s="17"/>
      <c r="O35" s="17"/>
      <c r="P35" s="17"/>
      <c r="Q35" s="17"/>
      <c r="R35" s="17"/>
      <c r="S35" s="17"/>
    </row>
    <row r="36" spans="1:19" s="51" customFormat="1" ht="12" customHeight="1"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9"/>
      <c r="O36" s="9"/>
      <c r="P36" s="9"/>
      <c r="Q36" s="9"/>
      <c r="R36" s="9"/>
      <c r="S36" s="9"/>
    </row>
    <row r="37" spans="1:19" s="51" customFormat="1">
      <c r="A37" s="105" t="s">
        <v>100</v>
      </c>
      <c r="B37" s="31">
        <f>SUM(B31:D31)/$B$29</f>
        <v>2.4904027994471278E-2</v>
      </c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9"/>
      <c r="O37" s="9"/>
      <c r="P37" s="9"/>
      <c r="Q37" s="9"/>
      <c r="R37" s="9"/>
      <c r="S37" s="9"/>
    </row>
    <row r="38" spans="1:19">
      <c r="A38" s="26" t="s">
        <v>101</v>
      </c>
      <c r="B38" s="31">
        <f>SUM(B32:D32)/$B$29</f>
        <v>4.0419909591028071E-2</v>
      </c>
      <c r="N38" s="9"/>
      <c r="O38" s="9"/>
      <c r="P38" s="9"/>
      <c r="Q38" s="9"/>
      <c r="R38" s="9"/>
      <c r="S38" s="9"/>
    </row>
    <row r="39" spans="1:19">
      <c r="A39" s="26" t="s">
        <v>102</v>
      </c>
      <c r="B39" s="31">
        <f>SUM(B33:D33)/$B$29</f>
        <v>0.93467606241450052</v>
      </c>
      <c r="N39" s="9"/>
      <c r="O39" s="9"/>
      <c r="P39" s="9"/>
      <c r="Q39" s="9"/>
      <c r="R39" s="9"/>
      <c r="S39" s="9"/>
    </row>
    <row r="40" spans="1:19">
      <c r="N40" s="9"/>
      <c r="O40" s="9"/>
      <c r="P40" s="9"/>
      <c r="Q40" s="9"/>
      <c r="R40" s="9"/>
      <c r="S40" s="9"/>
    </row>
    <row r="41" spans="1:19">
      <c r="N41" s="9"/>
      <c r="O41" s="9"/>
      <c r="P41" s="9"/>
      <c r="Q41" s="9"/>
      <c r="R41" s="9"/>
      <c r="S41" s="9"/>
    </row>
    <row r="42" spans="1:19">
      <c r="N42" s="9"/>
      <c r="O42" s="9"/>
      <c r="P42" s="9"/>
      <c r="Q42" s="9"/>
      <c r="R42" s="9"/>
      <c r="S42" s="9"/>
    </row>
    <row r="43" spans="1:19">
      <c r="N43" s="9"/>
      <c r="O43" s="9"/>
      <c r="P43" s="9"/>
      <c r="Q43" s="9"/>
      <c r="R43" s="9"/>
      <c r="S43" s="9"/>
    </row>
    <row r="44" spans="1:19">
      <c r="N44" s="9"/>
      <c r="O44" s="9"/>
      <c r="P44" s="9"/>
      <c r="Q44" s="9"/>
      <c r="R44" s="9"/>
      <c r="S44" s="9"/>
    </row>
    <row r="45" spans="1:19">
      <c r="N45" s="9"/>
      <c r="O45" s="9"/>
      <c r="P45" s="9"/>
      <c r="Q45" s="9"/>
      <c r="R45" s="9"/>
      <c r="S45" s="9"/>
    </row>
    <row r="46" spans="1:19">
      <c r="N46" s="9"/>
      <c r="O46" s="9"/>
      <c r="P46" s="9"/>
      <c r="Q46" s="9"/>
      <c r="R46" s="9"/>
      <c r="S46" s="9"/>
    </row>
    <row r="53" spans="1:13"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</row>
    <row r="54" spans="1:13"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</row>
    <row r="55" spans="1:13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</row>
    <row r="56" spans="1:13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</row>
    <row r="57" spans="1:13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1:13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</row>
    <row r="59" spans="1:13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</row>
    <row r="60" spans="1:13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</row>
    <row r="61" spans="1:13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</row>
    <row r="62" spans="1:13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</row>
    <row r="63" spans="1:13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</row>
    <row r="64" spans="1:13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</row>
    <row r="65" spans="1:13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</row>
    <row r="66" spans="1:13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</row>
    <row r="67" spans="1:13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</row>
    <row r="68" spans="1:13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</row>
    <row r="69" spans="1:13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</sheetData>
  <mergeCells count="28">
    <mergeCell ref="K4:M4"/>
    <mergeCell ref="K3:M3"/>
    <mergeCell ref="E3:G3"/>
    <mergeCell ref="B3:D3"/>
    <mergeCell ref="H3:J3"/>
    <mergeCell ref="B4:D4"/>
    <mergeCell ref="A3:A4"/>
    <mergeCell ref="A6:A7"/>
    <mergeCell ref="B6:D6"/>
    <mergeCell ref="E6:G6"/>
    <mergeCell ref="H6:J6"/>
    <mergeCell ref="E4:G4"/>
    <mergeCell ref="H4:J4"/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</mergeCells>
  <phoneticPr fontId="25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57" customFormat="1" ht="18">
      <c r="A1" s="274" t="s">
        <v>384</v>
      </c>
      <c r="B1" s="137"/>
      <c r="C1" s="137"/>
      <c r="D1" s="137"/>
      <c r="M1" s="209" t="str">
        <f>'3.1'!N1</f>
        <v>III. čtvrtletí 2025</v>
      </c>
    </row>
    <row r="2" spans="1:13" ht="6" customHeight="1">
      <c r="B2" s="557"/>
      <c r="C2" s="557"/>
      <c r="D2" s="557"/>
      <c r="E2" s="558"/>
      <c r="F2" s="557"/>
      <c r="G2" s="557"/>
      <c r="H2" s="557"/>
      <c r="I2" s="557"/>
      <c r="J2" s="557"/>
    </row>
    <row r="3" spans="1:13" ht="16.5" customHeight="1">
      <c r="A3" s="550" t="str">
        <f>'3.1'!A4</f>
        <v>2025</v>
      </c>
      <c r="B3" s="554" t="s">
        <v>169</v>
      </c>
      <c r="C3" s="555"/>
      <c r="D3" s="556"/>
      <c r="E3" s="554" t="s">
        <v>175</v>
      </c>
      <c r="F3" s="555"/>
      <c r="G3" s="556"/>
      <c r="H3" s="554" t="s">
        <v>170</v>
      </c>
      <c r="I3" s="555"/>
      <c r="J3" s="556"/>
      <c r="K3" s="540" t="s">
        <v>166</v>
      </c>
      <c r="L3" s="540"/>
      <c r="M3" s="540"/>
    </row>
    <row r="4" spans="1:13">
      <c r="A4" s="551"/>
      <c r="B4" s="374" t="s">
        <v>66</v>
      </c>
      <c r="C4" s="373" t="s">
        <v>67</v>
      </c>
      <c r="D4" s="378" t="s">
        <v>68</v>
      </c>
      <c r="E4" s="374" t="s">
        <v>66</v>
      </c>
      <c r="F4" s="373" t="s">
        <v>67</v>
      </c>
      <c r="G4" s="378" t="s">
        <v>68</v>
      </c>
      <c r="H4" s="374" t="s">
        <v>66</v>
      </c>
      <c r="I4" s="373" t="s">
        <v>67</v>
      </c>
      <c r="J4" s="378" t="s">
        <v>68</v>
      </c>
      <c r="K4" s="373" t="s">
        <v>66</v>
      </c>
      <c r="L4" s="373" t="s">
        <v>67</v>
      </c>
      <c r="M4" s="373" t="s">
        <v>68</v>
      </c>
    </row>
    <row r="5" spans="1:13" ht="12.75" customHeight="1">
      <c r="A5" s="552" t="s">
        <v>204</v>
      </c>
      <c r="B5" s="534">
        <f>SUM(B6:D6)</f>
        <v>371.58784899999989</v>
      </c>
      <c r="C5" s="531"/>
      <c r="D5" s="535"/>
      <c r="E5" s="534">
        <f>SUM(E6:G6)</f>
        <v>247.27470299999996</v>
      </c>
      <c r="F5" s="531"/>
      <c r="G5" s="535"/>
      <c r="H5" s="534">
        <f>SUM(H6:J6)</f>
        <v>901.18319500000007</v>
      </c>
      <c r="I5" s="531"/>
      <c r="J5" s="535"/>
      <c r="K5" s="531">
        <f>SUM(K6:M6)</f>
        <v>1520.0457470000001</v>
      </c>
      <c r="L5" s="531"/>
      <c r="M5" s="531"/>
    </row>
    <row r="6" spans="1:13">
      <c r="A6" s="553"/>
      <c r="B6" s="294">
        <f>SUM(B7:B18)</f>
        <v>121.99883199999991</v>
      </c>
      <c r="C6" s="292">
        <f t="shared" ref="C6:M6" si="0">SUM(C7:C18)</f>
        <v>122.80068499999996</v>
      </c>
      <c r="D6" s="293">
        <f t="shared" si="0"/>
        <v>126.78833200000005</v>
      </c>
      <c r="E6" s="294">
        <f t="shared" si="0"/>
        <v>80.617605999999981</v>
      </c>
      <c r="F6" s="292">
        <f t="shared" si="0"/>
        <v>80.207651999999996</v>
      </c>
      <c r="G6" s="293">
        <f t="shared" si="0"/>
        <v>86.449444999999997</v>
      </c>
      <c r="H6" s="294">
        <f t="shared" si="0"/>
        <v>275.12507200000005</v>
      </c>
      <c r="I6" s="292">
        <f t="shared" si="0"/>
        <v>283.67927599999996</v>
      </c>
      <c r="J6" s="293">
        <f t="shared" si="0"/>
        <v>342.37884700000001</v>
      </c>
      <c r="K6" s="292">
        <f t="shared" si="0"/>
        <v>477.74151000000001</v>
      </c>
      <c r="L6" s="292">
        <f t="shared" si="0"/>
        <v>486.68761299999989</v>
      </c>
      <c r="M6" s="292">
        <f t="shared" si="0"/>
        <v>555.61662400000012</v>
      </c>
    </row>
    <row r="7" spans="1:13">
      <c r="A7" s="253" t="s">
        <v>150</v>
      </c>
      <c r="B7" s="260">
        <v>0.386793</v>
      </c>
      <c r="C7" s="7">
        <v>0.42407899999999998</v>
      </c>
      <c r="D7" s="257">
        <v>0.70363399999999998</v>
      </c>
      <c r="E7" s="260">
        <v>3.6260059999999994</v>
      </c>
      <c r="F7" s="7">
        <v>4.0110920000000005</v>
      </c>
      <c r="G7" s="257">
        <v>5.0497189999999996</v>
      </c>
      <c r="H7" s="260">
        <v>117.91753499999997</v>
      </c>
      <c r="I7" s="7">
        <v>112.62107899999998</v>
      </c>
      <c r="J7" s="257">
        <v>135.584025</v>
      </c>
      <c r="K7" s="7">
        <v>121.93033399999997</v>
      </c>
      <c r="L7" s="7">
        <v>117.05624999999998</v>
      </c>
      <c r="M7" s="7">
        <v>141.337378</v>
      </c>
    </row>
    <row r="8" spans="1:13">
      <c r="A8" s="253" t="s">
        <v>149</v>
      </c>
      <c r="B8" s="260">
        <v>93.914910999999933</v>
      </c>
      <c r="C8" s="7">
        <v>94.576192999999932</v>
      </c>
      <c r="D8" s="257">
        <v>94.889305000000036</v>
      </c>
      <c r="E8" s="260">
        <v>51.896897999999993</v>
      </c>
      <c r="F8" s="7">
        <v>51.15117399999999</v>
      </c>
      <c r="G8" s="257">
        <v>53.02420699999999</v>
      </c>
      <c r="H8" s="260">
        <v>0.42648599999999998</v>
      </c>
      <c r="I8" s="7">
        <v>0.45280200000000004</v>
      </c>
      <c r="J8" s="257">
        <v>3.0344340000000001</v>
      </c>
      <c r="K8" s="7">
        <v>146.23829499999994</v>
      </c>
      <c r="L8" s="7">
        <v>146.18016899999992</v>
      </c>
      <c r="M8" s="7">
        <v>150.94794600000003</v>
      </c>
    </row>
    <row r="9" spans="1:13">
      <c r="A9" s="253" t="s">
        <v>148</v>
      </c>
      <c r="B9" s="260">
        <v>0</v>
      </c>
      <c r="C9" s="7">
        <v>0</v>
      </c>
      <c r="D9" s="257">
        <v>0</v>
      </c>
      <c r="E9" s="260">
        <v>0</v>
      </c>
      <c r="F9" s="7">
        <v>0</v>
      </c>
      <c r="G9" s="257">
        <v>0</v>
      </c>
      <c r="H9" s="260">
        <v>13.325420999999999</v>
      </c>
      <c r="I9" s="7">
        <v>19.242599999999999</v>
      </c>
      <c r="J9" s="257">
        <v>24.030936999999998</v>
      </c>
      <c r="K9" s="7">
        <v>13.325420999999999</v>
      </c>
      <c r="L9" s="7">
        <v>19.242599999999999</v>
      </c>
      <c r="M9" s="7">
        <v>24.030936999999998</v>
      </c>
    </row>
    <row r="10" spans="1:13">
      <c r="A10" s="253" t="s">
        <v>147</v>
      </c>
      <c r="B10" s="260">
        <v>4.0456000000000006E-2</v>
      </c>
      <c r="C10" s="7">
        <v>1.3839999999999998E-3</v>
      </c>
      <c r="D10" s="257">
        <v>9.3366999999999992E-2</v>
      </c>
      <c r="E10" s="260">
        <v>0.18667900000000001</v>
      </c>
      <c r="F10" s="7">
        <v>0.23794699999999999</v>
      </c>
      <c r="G10" s="257">
        <v>0.51383199999999996</v>
      </c>
      <c r="H10" s="260">
        <v>96.933086000000017</v>
      </c>
      <c r="I10" s="7">
        <v>101.86682199999998</v>
      </c>
      <c r="J10" s="257">
        <v>140.74758499999999</v>
      </c>
      <c r="K10" s="7">
        <v>97.160221000000021</v>
      </c>
      <c r="L10" s="7">
        <v>102.10615299999999</v>
      </c>
      <c r="M10" s="7">
        <v>141.354784</v>
      </c>
    </row>
    <row r="11" spans="1:13">
      <c r="A11" s="253" t="s">
        <v>146</v>
      </c>
      <c r="B11" s="260">
        <v>0</v>
      </c>
      <c r="C11" s="7">
        <v>0</v>
      </c>
      <c r="D11" s="257">
        <v>0</v>
      </c>
      <c r="E11" s="260">
        <v>0</v>
      </c>
      <c r="F11" s="7">
        <v>0</v>
      </c>
      <c r="G11" s="257">
        <v>0</v>
      </c>
      <c r="H11" s="260">
        <v>0</v>
      </c>
      <c r="I11" s="7">
        <v>0</v>
      </c>
      <c r="J11" s="257">
        <v>0</v>
      </c>
      <c r="K11" s="7">
        <v>0</v>
      </c>
      <c r="L11" s="7">
        <v>0</v>
      </c>
      <c r="M11" s="7">
        <v>0</v>
      </c>
    </row>
    <row r="12" spans="1:13">
      <c r="A12" s="253" t="s">
        <v>145</v>
      </c>
      <c r="B12" s="260">
        <v>1.5886000000000001E-2</v>
      </c>
      <c r="C12" s="7">
        <v>2.1999999999999999E-5</v>
      </c>
      <c r="D12" s="257">
        <v>6.0000000000000002E-6</v>
      </c>
      <c r="E12" s="260">
        <v>1.219476</v>
      </c>
      <c r="F12" s="7">
        <v>1.6683760000000001</v>
      </c>
      <c r="G12" s="257">
        <v>0.422178</v>
      </c>
      <c r="H12" s="260">
        <v>1.5221799999999999</v>
      </c>
      <c r="I12" s="7">
        <v>0.71455999999999997</v>
      </c>
      <c r="J12" s="257">
        <v>1.2313600000000002</v>
      </c>
      <c r="K12" s="7">
        <v>2.7575419999999999</v>
      </c>
      <c r="L12" s="7">
        <v>2.3829579999999999</v>
      </c>
      <c r="M12" s="7">
        <v>1.6535440000000001</v>
      </c>
    </row>
    <row r="13" spans="1:13">
      <c r="A13" s="253" t="s">
        <v>144</v>
      </c>
      <c r="B13" s="260">
        <v>0</v>
      </c>
      <c r="C13" s="7">
        <v>0</v>
      </c>
      <c r="D13" s="257">
        <v>0</v>
      </c>
      <c r="E13" s="260">
        <v>3.5439999999999998E-3</v>
      </c>
      <c r="F13" s="7">
        <v>1.1980000000000001E-2</v>
      </c>
      <c r="G13" s="257">
        <v>0</v>
      </c>
      <c r="H13" s="260">
        <v>1.8945E-2</v>
      </c>
      <c r="I13" s="7">
        <v>2.2631000000000002E-2</v>
      </c>
      <c r="J13" s="257">
        <v>4.6649999999999997E-2</v>
      </c>
      <c r="K13" s="7">
        <v>2.2488999999999999E-2</v>
      </c>
      <c r="L13" s="7">
        <v>3.4611000000000003E-2</v>
      </c>
      <c r="M13" s="7">
        <v>4.6649999999999997E-2</v>
      </c>
    </row>
    <row r="14" spans="1:13">
      <c r="A14" s="253" t="s">
        <v>143</v>
      </c>
      <c r="B14" s="260">
        <v>0</v>
      </c>
      <c r="C14" s="7">
        <v>0</v>
      </c>
      <c r="D14" s="257">
        <v>0.21725700000000001</v>
      </c>
      <c r="E14" s="260">
        <v>2.9154110000000002</v>
      </c>
      <c r="F14" s="7">
        <v>2.2158789999999997</v>
      </c>
      <c r="G14" s="257">
        <v>2.0515909999999997</v>
      </c>
      <c r="H14" s="260">
        <v>14.789460999999999</v>
      </c>
      <c r="I14" s="7">
        <v>15.886382000000001</v>
      </c>
      <c r="J14" s="257">
        <v>9.0903010000000002</v>
      </c>
      <c r="K14" s="7">
        <v>17.704871999999998</v>
      </c>
      <c r="L14" s="7">
        <v>18.102261000000002</v>
      </c>
      <c r="M14" s="7">
        <v>11.359149</v>
      </c>
    </row>
    <row r="15" spans="1:13">
      <c r="A15" s="253" t="s">
        <v>142</v>
      </c>
      <c r="B15" s="260">
        <v>0.125615</v>
      </c>
      <c r="C15" s="7">
        <v>0.11981399999999999</v>
      </c>
      <c r="D15" s="257">
        <v>0.20115999999999998</v>
      </c>
      <c r="E15" s="260">
        <v>1.4788989999999997</v>
      </c>
      <c r="F15" s="7">
        <v>1.2622179999999996</v>
      </c>
      <c r="G15" s="257">
        <v>1.8754840000000002</v>
      </c>
      <c r="H15" s="260">
        <v>14.840746000000001</v>
      </c>
      <c r="I15" s="7">
        <v>16.165651</v>
      </c>
      <c r="J15" s="257">
        <v>15.167892999999999</v>
      </c>
      <c r="K15" s="7">
        <v>16.445260000000001</v>
      </c>
      <c r="L15" s="7">
        <v>17.547682999999999</v>
      </c>
      <c r="M15" s="7">
        <v>17.244537000000001</v>
      </c>
    </row>
    <row r="16" spans="1:13">
      <c r="A16" s="253" t="s">
        <v>14</v>
      </c>
      <c r="B16" s="260">
        <v>0</v>
      </c>
      <c r="C16" s="7">
        <v>0</v>
      </c>
      <c r="D16" s="257">
        <v>0</v>
      </c>
      <c r="E16" s="260">
        <v>0</v>
      </c>
      <c r="F16" s="7">
        <v>0</v>
      </c>
      <c r="G16" s="257">
        <v>0</v>
      </c>
      <c r="H16" s="260">
        <v>0</v>
      </c>
      <c r="I16" s="7">
        <v>0</v>
      </c>
      <c r="J16" s="257">
        <v>0</v>
      </c>
      <c r="K16" s="7">
        <v>0</v>
      </c>
      <c r="L16" s="7">
        <v>0</v>
      </c>
      <c r="M16" s="7">
        <v>0</v>
      </c>
    </row>
    <row r="17" spans="1:13">
      <c r="A17" s="253" t="s">
        <v>141</v>
      </c>
      <c r="B17" s="260">
        <v>0.28333900000000001</v>
      </c>
      <c r="C17" s="7">
        <v>0.34161999999999998</v>
      </c>
      <c r="D17" s="257">
        <v>0.33981699999999998</v>
      </c>
      <c r="E17" s="260">
        <v>8.9976E-2</v>
      </c>
      <c r="F17" s="7">
        <v>8.2729000000000011E-2</v>
      </c>
      <c r="G17" s="257">
        <v>9.5325000000000007E-2</v>
      </c>
      <c r="H17" s="260">
        <v>0.194356</v>
      </c>
      <c r="I17" s="7">
        <v>7.0603000000000013E-2</v>
      </c>
      <c r="J17" s="257">
        <v>0.30706499999999998</v>
      </c>
      <c r="K17" s="7">
        <v>0.56767100000000004</v>
      </c>
      <c r="L17" s="7">
        <v>0.494952</v>
      </c>
      <c r="M17" s="7">
        <v>0.74220699999999995</v>
      </c>
    </row>
    <row r="18" spans="1:13">
      <c r="A18" s="253" t="s">
        <v>140</v>
      </c>
      <c r="B18" s="260">
        <v>27.231831999999983</v>
      </c>
      <c r="C18" s="7">
        <v>27.337573000000006</v>
      </c>
      <c r="D18" s="257">
        <v>30.343786000000019</v>
      </c>
      <c r="E18" s="260">
        <v>19.200717000000001</v>
      </c>
      <c r="F18" s="7">
        <v>19.566257000000007</v>
      </c>
      <c r="G18" s="257">
        <v>23.417108999999996</v>
      </c>
      <c r="H18" s="260">
        <v>15.156855999999998</v>
      </c>
      <c r="I18" s="7">
        <v>16.636145999999997</v>
      </c>
      <c r="J18" s="257">
        <v>13.138596999999999</v>
      </c>
      <c r="K18" s="7">
        <v>61.589404999999978</v>
      </c>
      <c r="L18" s="7">
        <v>63.53997600000001</v>
      </c>
      <c r="M18" s="7">
        <v>66.899492000000023</v>
      </c>
    </row>
    <row r="19" spans="1:13" s="57" customFormat="1" ht="13.5" customHeight="1">
      <c r="A19" s="295" t="s">
        <v>229</v>
      </c>
      <c r="B19" s="296">
        <v>481.62195000000042</v>
      </c>
      <c r="C19" s="297">
        <v>478.37845000000038</v>
      </c>
      <c r="D19" s="298">
        <v>482.59015000000051</v>
      </c>
      <c r="E19" s="296">
        <v>378.74169999999992</v>
      </c>
      <c r="F19" s="297">
        <v>379.89069999999987</v>
      </c>
      <c r="G19" s="298">
        <v>375.15269999999987</v>
      </c>
      <c r="H19" s="296">
        <v>8729.5885000000035</v>
      </c>
      <c r="I19" s="297">
        <v>8659.8385000000035</v>
      </c>
      <c r="J19" s="298">
        <v>8755.1283000000021</v>
      </c>
      <c r="K19" s="297">
        <v>9589.9521500000046</v>
      </c>
      <c r="L19" s="297">
        <v>9518.1076500000036</v>
      </c>
      <c r="M19" s="297">
        <v>9612.8711500000027</v>
      </c>
    </row>
    <row r="20" spans="1:13" s="57" customFormat="1" ht="13.5" customHeight="1">
      <c r="A20" s="291" t="s">
        <v>230</v>
      </c>
      <c r="B20" s="261">
        <v>791.78861999999913</v>
      </c>
      <c r="C20" s="256">
        <v>788.23231999999928</v>
      </c>
      <c r="D20" s="258">
        <v>820.49191999999971</v>
      </c>
      <c r="E20" s="261">
        <v>1083.357</v>
      </c>
      <c r="F20" s="256">
        <v>1015.904</v>
      </c>
      <c r="G20" s="258">
        <v>1079.9090000000001</v>
      </c>
      <c r="H20" s="261">
        <v>15944.311499999996</v>
      </c>
      <c r="I20" s="256">
        <v>15679.621499999999</v>
      </c>
      <c r="J20" s="258">
        <v>15924.244499999999</v>
      </c>
      <c r="K20" s="256">
        <v>17819.457119999995</v>
      </c>
      <c r="L20" s="256">
        <v>17483.757819999999</v>
      </c>
      <c r="M20" s="256">
        <v>17824.645419999997</v>
      </c>
    </row>
    <row r="21" spans="1:13">
      <c r="M21" s="14"/>
    </row>
    <row r="25" spans="1:13" ht="12" customHeight="1">
      <c r="I25" s="9" t="s">
        <v>249</v>
      </c>
      <c r="J25" s="446" t="s">
        <v>416</v>
      </c>
      <c r="K25" s="446" t="s">
        <v>250</v>
      </c>
    </row>
    <row r="26" spans="1:13">
      <c r="H26" s="9" t="s">
        <v>150</v>
      </c>
      <c r="I26" s="39">
        <f>SUM(B7:D7)</f>
        <v>1.5145059999999999</v>
      </c>
      <c r="J26" s="39">
        <f t="shared" ref="J26:J37" si="1">SUM(E7:G7)</f>
        <v>12.686817</v>
      </c>
      <c r="K26" s="39">
        <f t="shared" ref="K26:K37" si="2">SUM(H7:J7)</f>
        <v>366.12263899999994</v>
      </c>
      <c r="L26" s="39"/>
    </row>
    <row r="27" spans="1:13">
      <c r="H27" s="9" t="s">
        <v>149</v>
      </c>
      <c r="I27" s="39">
        <f t="shared" ref="I27:I37" si="3">SUM(B8:D8)</f>
        <v>283.38040899999987</v>
      </c>
      <c r="J27" s="39">
        <f t="shared" si="1"/>
        <v>156.07227899999998</v>
      </c>
      <c r="K27" s="39">
        <f t="shared" si="2"/>
        <v>3.9137219999999999</v>
      </c>
      <c r="L27" s="39"/>
    </row>
    <row r="28" spans="1:13">
      <c r="H28" s="9" t="s">
        <v>148</v>
      </c>
      <c r="I28" s="39">
        <f t="shared" si="3"/>
        <v>0</v>
      </c>
      <c r="J28" s="39">
        <f t="shared" si="1"/>
        <v>0</v>
      </c>
      <c r="K28" s="39">
        <f t="shared" si="2"/>
        <v>56.598957999999996</v>
      </c>
      <c r="L28" s="39"/>
    </row>
    <row r="29" spans="1:13">
      <c r="H29" s="9" t="s">
        <v>147</v>
      </c>
      <c r="I29" s="39">
        <f t="shared" si="3"/>
        <v>0.13520699999999999</v>
      </c>
      <c r="J29" s="39">
        <f t="shared" si="1"/>
        <v>0.93845800000000001</v>
      </c>
      <c r="K29" s="39">
        <f t="shared" si="2"/>
        <v>339.54749300000003</v>
      </c>
      <c r="L29" s="39"/>
    </row>
    <row r="30" spans="1:13">
      <c r="H30" s="9" t="s">
        <v>146</v>
      </c>
      <c r="I30" s="39">
        <f t="shared" si="3"/>
        <v>0</v>
      </c>
      <c r="J30" s="39">
        <f t="shared" si="1"/>
        <v>0</v>
      </c>
      <c r="K30" s="39">
        <f t="shared" si="2"/>
        <v>0</v>
      </c>
      <c r="L30" s="39"/>
    </row>
    <row r="31" spans="1:13">
      <c r="H31" s="9" t="s">
        <v>145</v>
      </c>
      <c r="I31" s="39">
        <f t="shared" si="3"/>
        <v>1.5914000000000001E-2</v>
      </c>
      <c r="J31" s="39">
        <f t="shared" si="1"/>
        <v>3.3100300000000002</v>
      </c>
      <c r="K31" s="39">
        <f t="shared" si="2"/>
        <v>3.4680999999999997</v>
      </c>
      <c r="L31" s="39"/>
    </row>
    <row r="32" spans="1:13">
      <c r="H32" s="9" t="s">
        <v>144</v>
      </c>
      <c r="I32" s="39">
        <f t="shared" si="3"/>
        <v>0</v>
      </c>
      <c r="J32" s="39">
        <f t="shared" si="1"/>
        <v>1.5524000000000001E-2</v>
      </c>
      <c r="K32" s="39">
        <f t="shared" si="2"/>
        <v>8.8225999999999999E-2</v>
      </c>
      <c r="L32" s="39"/>
    </row>
    <row r="33" spans="8:12">
      <c r="H33" s="9" t="s">
        <v>143</v>
      </c>
      <c r="I33" s="39">
        <f t="shared" si="3"/>
        <v>0.21725700000000001</v>
      </c>
      <c r="J33" s="39">
        <f t="shared" si="1"/>
        <v>7.1828810000000001</v>
      </c>
      <c r="K33" s="39">
        <f t="shared" si="2"/>
        <v>39.766143999999997</v>
      </c>
      <c r="L33" s="39"/>
    </row>
    <row r="34" spans="8:12">
      <c r="H34" s="9" t="s">
        <v>142</v>
      </c>
      <c r="I34" s="39">
        <f t="shared" si="3"/>
        <v>0.44658900000000001</v>
      </c>
      <c r="J34" s="39">
        <f t="shared" si="1"/>
        <v>4.6166009999999993</v>
      </c>
      <c r="K34" s="39">
        <f t="shared" si="2"/>
        <v>46.174289999999999</v>
      </c>
      <c r="L34" s="39"/>
    </row>
    <row r="35" spans="8:12">
      <c r="H35" s="9" t="s">
        <v>14</v>
      </c>
      <c r="I35" s="39">
        <f t="shared" si="3"/>
        <v>0</v>
      </c>
      <c r="J35" s="39">
        <f t="shared" si="1"/>
        <v>0</v>
      </c>
      <c r="K35" s="39">
        <f t="shared" si="2"/>
        <v>0</v>
      </c>
      <c r="L35" s="39"/>
    </row>
    <row r="36" spans="8:12">
      <c r="H36" s="9" t="s">
        <v>141</v>
      </c>
      <c r="I36" s="39">
        <f t="shared" si="3"/>
        <v>0.96477600000000008</v>
      </c>
      <c r="J36" s="39">
        <f t="shared" si="1"/>
        <v>0.26802999999999999</v>
      </c>
      <c r="K36" s="39">
        <f t="shared" si="2"/>
        <v>0.57202399999999998</v>
      </c>
      <c r="L36" s="39"/>
    </row>
    <row r="37" spans="8:12">
      <c r="H37" s="9" t="s">
        <v>140</v>
      </c>
      <c r="I37" s="39">
        <f t="shared" si="3"/>
        <v>84.913191000000012</v>
      </c>
      <c r="J37" s="39">
        <f t="shared" si="1"/>
        <v>62.184083000000001</v>
      </c>
      <c r="K37" s="39">
        <f t="shared" si="2"/>
        <v>44.931598999999991</v>
      </c>
      <c r="L37" s="39"/>
    </row>
  </sheetData>
  <mergeCells count="13">
    <mergeCell ref="B2:D2"/>
    <mergeCell ref="E2:G2"/>
    <mergeCell ref="H2:J2"/>
    <mergeCell ref="H3:J3"/>
    <mergeCell ref="K3:M3"/>
    <mergeCell ref="H5:J5"/>
    <mergeCell ref="K5:M5"/>
    <mergeCell ref="A3:A4"/>
    <mergeCell ref="A5:A6"/>
    <mergeCell ref="B5:D5"/>
    <mergeCell ref="B3:D3"/>
    <mergeCell ref="E3:G3"/>
    <mergeCell ref="E5:G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/>
  <cols>
    <col min="1" max="1" width="22.42578125" style="11" customWidth="1"/>
    <col min="2" max="2" width="10" style="11" customWidth="1"/>
    <col min="3" max="13" width="10.140625" style="11" customWidth="1"/>
    <col min="14" max="14" width="11.7109375" style="11" customWidth="1"/>
    <col min="15" max="16384" width="9.140625" style="11"/>
  </cols>
  <sheetData>
    <row r="1" spans="1:13" s="51" customFormat="1" ht="20.25">
      <c r="A1" s="299" t="s">
        <v>378</v>
      </c>
      <c r="M1" s="209" t="str">
        <f>'3.1'!N1</f>
        <v>III. čtvrtletí 2025</v>
      </c>
    </row>
    <row r="2" spans="1:13" ht="6" customHeight="1"/>
    <row r="3" spans="1:13">
      <c r="A3" s="559" t="str">
        <f>'3.1'!A4</f>
        <v>2025</v>
      </c>
      <c r="B3" s="561" t="s">
        <v>179</v>
      </c>
      <c r="C3" s="540"/>
      <c r="D3" s="541"/>
      <c r="E3" s="561" t="s">
        <v>181</v>
      </c>
      <c r="F3" s="540"/>
      <c r="G3" s="541"/>
      <c r="H3" s="561" t="s">
        <v>182</v>
      </c>
      <c r="I3" s="540"/>
      <c r="J3" s="541"/>
      <c r="K3" s="540" t="s">
        <v>183</v>
      </c>
      <c r="L3" s="540"/>
      <c r="M3" s="540"/>
    </row>
    <row r="4" spans="1:13">
      <c r="A4" s="560"/>
      <c r="B4" s="374" t="s">
        <v>60</v>
      </c>
      <c r="C4" s="373" t="s">
        <v>61</v>
      </c>
      <c r="D4" s="378" t="s">
        <v>62</v>
      </c>
      <c r="E4" s="374" t="s">
        <v>63</v>
      </c>
      <c r="F4" s="373" t="s">
        <v>64</v>
      </c>
      <c r="G4" s="378" t="s">
        <v>65</v>
      </c>
      <c r="H4" s="374" t="s">
        <v>66</v>
      </c>
      <c r="I4" s="373" t="s">
        <v>67</v>
      </c>
      <c r="J4" s="378" t="s">
        <v>68</v>
      </c>
      <c r="K4" s="373" t="s">
        <v>69</v>
      </c>
      <c r="L4" s="373" t="s">
        <v>70</v>
      </c>
      <c r="M4" s="373" t="s">
        <v>71</v>
      </c>
    </row>
    <row r="5" spans="1:13">
      <c r="A5" s="552" t="s">
        <v>10</v>
      </c>
      <c r="B5" s="562">
        <f>D6</f>
        <v>23006.87360330073</v>
      </c>
      <c r="C5" s="563"/>
      <c r="D5" s="564"/>
      <c r="E5" s="565">
        <f>G6</f>
        <v>23242.333291000956</v>
      </c>
      <c r="F5" s="566"/>
      <c r="G5" s="567"/>
      <c r="H5" s="565">
        <f>J6</f>
        <v>23369.184103101317</v>
      </c>
      <c r="I5" s="566"/>
      <c r="J5" s="567"/>
      <c r="K5" s="566">
        <f>M6</f>
        <v>0</v>
      </c>
      <c r="L5" s="566"/>
      <c r="M5" s="566"/>
    </row>
    <row r="6" spans="1:13">
      <c r="A6" s="553"/>
      <c r="B6" s="311">
        <f>SUM(B7:B14)</f>
        <v>23115.135648200576</v>
      </c>
      <c r="C6" s="304">
        <f t="shared" ref="C6:M6" si="0">SUM(C7:C14)</f>
        <v>23177.884383100638</v>
      </c>
      <c r="D6" s="306">
        <f t="shared" si="0"/>
        <v>23006.87360330073</v>
      </c>
      <c r="E6" s="315">
        <f t="shared" si="0"/>
        <v>23110.038032200842</v>
      </c>
      <c r="F6" s="305">
        <f t="shared" si="0"/>
        <v>23190.748721200871</v>
      </c>
      <c r="G6" s="310">
        <f t="shared" si="0"/>
        <v>23242.333291000956</v>
      </c>
      <c r="H6" s="315">
        <f t="shared" si="0"/>
        <v>23290.382393101107</v>
      </c>
      <c r="I6" s="305">
        <f t="shared" si="0"/>
        <v>23329.179298101146</v>
      </c>
      <c r="J6" s="310">
        <f t="shared" si="0"/>
        <v>23369.184103101317</v>
      </c>
      <c r="K6" s="305">
        <f t="shared" si="0"/>
        <v>0</v>
      </c>
      <c r="L6" s="305">
        <f t="shared" si="0"/>
        <v>0</v>
      </c>
      <c r="M6" s="305">
        <f t="shared" si="0"/>
        <v>0</v>
      </c>
    </row>
    <row r="7" spans="1:13">
      <c r="A7" s="253" t="s">
        <v>0</v>
      </c>
      <c r="B7" s="312">
        <v>4318</v>
      </c>
      <c r="C7" s="300">
        <v>4332</v>
      </c>
      <c r="D7" s="307">
        <v>4332</v>
      </c>
      <c r="E7" s="312">
        <v>4332</v>
      </c>
      <c r="F7" s="300">
        <v>4332</v>
      </c>
      <c r="G7" s="307">
        <v>4332</v>
      </c>
      <c r="H7" s="312">
        <v>4346</v>
      </c>
      <c r="I7" s="300">
        <v>4346</v>
      </c>
      <c r="J7" s="307">
        <v>4346</v>
      </c>
      <c r="K7" s="300">
        <v>0</v>
      </c>
      <c r="L7" s="300">
        <v>0</v>
      </c>
      <c r="M7" s="300">
        <v>0</v>
      </c>
    </row>
    <row r="8" spans="1:13">
      <c r="A8" s="253" t="s">
        <v>15</v>
      </c>
      <c r="B8" s="313">
        <v>9450.6716000000015</v>
      </c>
      <c r="C8" s="301">
        <v>9450.6716000000015</v>
      </c>
      <c r="D8" s="308">
        <v>9229.5596000000005</v>
      </c>
      <c r="E8" s="313">
        <v>9229.5596000000005</v>
      </c>
      <c r="F8" s="301">
        <v>9229.5596000000005</v>
      </c>
      <c r="G8" s="308">
        <v>9213.4595999999983</v>
      </c>
      <c r="H8" s="313">
        <v>9213.4595999999983</v>
      </c>
      <c r="I8" s="301">
        <v>9217.9595999999983</v>
      </c>
      <c r="J8" s="308">
        <v>9217.9595999999983</v>
      </c>
      <c r="K8" s="301">
        <v>0</v>
      </c>
      <c r="L8" s="301">
        <v>0</v>
      </c>
      <c r="M8" s="301">
        <v>0</v>
      </c>
    </row>
    <row r="9" spans="1:13">
      <c r="A9" s="253" t="s">
        <v>16</v>
      </c>
      <c r="B9" s="313">
        <v>1363.4</v>
      </c>
      <c r="C9" s="301">
        <v>1363.4</v>
      </c>
      <c r="D9" s="308">
        <v>1363.4</v>
      </c>
      <c r="E9" s="313">
        <v>1363.4</v>
      </c>
      <c r="F9" s="301">
        <v>1363.4</v>
      </c>
      <c r="G9" s="308">
        <v>1363.4</v>
      </c>
      <c r="H9" s="313">
        <v>1363.4</v>
      </c>
      <c r="I9" s="301">
        <v>1363.4</v>
      </c>
      <c r="J9" s="308">
        <v>1363.4</v>
      </c>
      <c r="K9" s="301">
        <v>0</v>
      </c>
      <c r="L9" s="301">
        <v>0</v>
      </c>
      <c r="M9" s="301">
        <v>0</v>
      </c>
    </row>
    <row r="10" spans="1:13">
      <c r="A10" s="253" t="s">
        <v>17</v>
      </c>
      <c r="B10" s="313">
        <v>1252.5516600000008</v>
      </c>
      <c r="C10" s="301">
        <v>1266.4798600000006</v>
      </c>
      <c r="D10" s="308">
        <v>1273.1778600000005</v>
      </c>
      <c r="E10" s="313">
        <v>1335.1348600000006</v>
      </c>
      <c r="F10" s="301">
        <v>1368.4428601000006</v>
      </c>
      <c r="G10" s="308">
        <v>1382.5158600000009</v>
      </c>
      <c r="H10" s="313">
        <v>1386.312060100001</v>
      </c>
      <c r="I10" s="301">
        <v>1390.7570601000009</v>
      </c>
      <c r="J10" s="308">
        <v>1412.5874601000007</v>
      </c>
      <c r="K10" s="301">
        <v>0</v>
      </c>
      <c r="L10" s="301">
        <v>0</v>
      </c>
      <c r="M10" s="301">
        <v>0</v>
      </c>
    </row>
    <row r="11" spans="1:13">
      <c r="A11" s="253" t="s">
        <v>3</v>
      </c>
      <c r="B11" s="313">
        <v>1118.4386399999969</v>
      </c>
      <c r="C11" s="301">
        <v>1118.213639999997</v>
      </c>
      <c r="D11" s="308">
        <v>1118.098639999997</v>
      </c>
      <c r="E11" s="313">
        <v>1118.000839999997</v>
      </c>
      <c r="F11" s="301">
        <v>1117.6433399999971</v>
      </c>
      <c r="G11" s="308">
        <v>1117.0796399999972</v>
      </c>
      <c r="H11" s="313">
        <v>1116.7056399999974</v>
      </c>
      <c r="I11" s="301">
        <v>1115.8521399999972</v>
      </c>
      <c r="J11" s="308">
        <v>1113.8243399999976</v>
      </c>
      <c r="K11" s="301">
        <v>0</v>
      </c>
      <c r="L11" s="301">
        <v>0</v>
      </c>
      <c r="M11" s="301">
        <v>0</v>
      </c>
    </row>
    <row r="12" spans="1:13">
      <c r="A12" s="253" t="s">
        <v>18</v>
      </c>
      <c r="B12" s="313">
        <v>1171.5</v>
      </c>
      <c r="C12" s="301">
        <v>1171.5</v>
      </c>
      <c r="D12" s="308">
        <v>1171.5</v>
      </c>
      <c r="E12" s="313">
        <v>1171.5</v>
      </c>
      <c r="F12" s="301">
        <v>1171.5</v>
      </c>
      <c r="G12" s="308">
        <v>1171.5</v>
      </c>
      <c r="H12" s="313">
        <v>1171.5</v>
      </c>
      <c r="I12" s="301">
        <v>1171.5</v>
      </c>
      <c r="J12" s="308">
        <v>1171.5</v>
      </c>
      <c r="K12" s="301">
        <v>0</v>
      </c>
      <c r="L12" s="301">
        <v>0</v>
      </c>
      <c r="M12" s="301">
        <v>0</v>
      </c>
    </row>
    <row r="13" spans="1:13">
      <c r="A13" s="253" t="s">
        <v>1</v>
      </c>
      <c r="B13" s="313">
        <v>364.95738500000004</v>
      </c>
      <c r="C13" s="301">
        <v>364.96238500000004</v>
      </c>
      <c r="D13" s="308">
        <v>364.96738500000004</v>
      </c>
      <c r="E13" s="313">
        <v>364.95238500000005</v>
      </c>
      <c r="F13" s="301">
        <v>364.93698500000005</v>
      </c>
      <c r="G13" s="308">
        <v>369.20198500000004</v>
      </c>
      <c r="H13" s="313">
        <v>369.19998500000003</v>
      </c>
      <c r="I13" s="301">
        <v>369.19998500000003</v>
      </c>
      <c r="J13" s="308">
        <v>371.54998500000005</v>
      </c>
      <c r="K13" s="301">
        <v>0</v>
      </c>
      <c r="L13" s="301">
        <v>0</v>
      </c>
      <c r="M13" s="301">
        <v>0</v>
      </c>
    </row>
    <row r="14" spans="1:13">
      <c r="A14" s="254" t="s">
        <v>2</v>
      </c>
      <c r="B14" s="314">
        <v>4075.6163632005769</v>
      </c>
      <c r="C14" s="303">
        <v>4110.6568981006385</v>
      </c>
      <c r="D14" s="309">
        <v>4154.1701183007317</v>
      </c>
      <c r="E14" s="314">
        <v>4195.4903472008464</v>
      </c>
      <c r="F14" s="303">
        <v>4243.2659361008718</v>
      </c>
      <c r="G14" s="309">
        <v>4293.1762060009605</v>
      </c>
      <c r="H14" s="314">
        <v>4323.8051080011082</v>
      </c>
      <c r="I14" s="303">
        <v>4354.5105130011525</v>
      </c>
      <c r="J14" s="309">
        <v>4372.3627180013173</v>
      </c>
      <c r="K14" s="303">
        <v>0</v>
      </c>
      <c r="L14" s="303">
        <v>0</v>
      </c>
      <c r="M14" s="303">
        <v>0</v>
      </c>
    </row>
    <row r="15" spans="1:13">
      <c r="M15" s="14"/>
    </row>
    <row r="16" spans="1:13" ht="3.75" customHeight="1"/>
    <row r="17" spans="1:10">
      <c r="A17" s="432" t="str">
        <f>'3.1'!A4</f>
        <v>2025</v>
      </c>
      <c r="B17" s="302" t="s">
        <v>7</v>
      </c>
      <c r="C17" s="302" t="s">
        <v>20</v>
      </c>
      <c r="D17" s="302" t="s">
        <v>21</v>
      </c>
      <c r="E17" s="302" t="s">
        <v>22</v>
      </c>
      <c r="F17" s="302" t="s">
        <v>43</v>
      </c>
      <c r="G17" s="302" t="s">
        <v>44</v>
      </c>
      <c r="H17" s="302" t="s">
        <v>45</v>
      </c>
      <c r="I17" s="302" t="s">
        <v>46</v>
      </c>
      <c r="J17" s="302" t="s">
        <v>53</v>
      </c>
    </row>
    <row r="18" spans="1:10">
      <c r="A18" s="425" t="s">
        <v>10</v>
      </c>
      <c r="B18" s="426">
        <f>SUM(B19:B32)</f>
        <v>4346</v>
      </c>
      <c r="C18" s="426">
        <f t="shared" ref="C18:I18" si="1">SUM(C19:C32)</f>
        <v>9217.9595999999983</v>
      </c>
      <c r="D18" s="371">
        <f t="shared" si="1"/>
        <v>1363.4</v>
      </c>
      <c r="E18" s="371">
        <f t="shared" si="1"/>
        <v>1412.5874601</v>
      </c>
      <c r="F18" s="371">
        <f t="shared" si="1"/>
        <v>1113.8243399999999</v>
      </c>
      <c r="G18" s="371">
        <f t="shared" si="1"/>
        <v>1171.5</v>
      </c>
      <c r="H18" s="371">
        <f t="shared" si="1"/>
        <v>371.54998499999994</v>
      </c>
      <c r="I18" s="371">
        <f t="shared" si="1"/>
        <v>4372.3627180000612</v>
      </c>
      <c r="J18" s="371">
        <f t="shared" ref="J18:J32" si="2">SUM(B18:I18)</f>
        <v>23369.184103100062</v>
      </c>
    </row>
    <row r="19" spans="1:10">
      <c r="A19" s="423" t="s">
        <v>233</v>
      </c>
      <c r="B19" s="278">
        <v>0</v>
      </c>
      <c r="C19" s="278">
        <v>17.440000000000001</v>
      </c>
      <c r="D19" s="278">
        <v>0</v>
      </c>
      <c r="E19" s="278">
        <v>77.761999999999972</v>
      </c>
      <c r="F19" s="278">
        <v>11.205999999999998</v>
      </c>
      <c r="G19" s="278">
        <v>0</v>
      </c>
      <c r="H19" s="278">
        <v>0</v>
      </c>
      <c r="I19" s="278">
        <v>100.85861</v>
      </c>
      <c r="J19" s="7">
        <f t="shared" si="2"/>
        <v>207.26660999999996</v>
      </c>
    </row>
    <row r="20" spans="1:10">
      <c r="A20" s="423" t="s">
        <v>235</v>
      </c>
      <c r="B20" s="278">
        <v>2250</v>
      </c>
      <c r="C20" s="278">
        <v>216.0907</v>
      </c>
      <c r="D20" s="278">
        <v>0</v>
      </c>
      <c r="E20" s="278">
        <v>74.962000000000003</v>
      </c>
      <c r="F20" s="278">
        <v>176.04715000000007</v>
      </c>
      <c r="G20" s="278">
        <v>0</v>
      </c>
      <c r="H20" s="278">
        <v>0.01</v>
      </c>
      <c r="I20" s="278">
        <v>417.65161599999902</v>
      </c>
      <c r="J20" s="7">
        <f t="shared" si="2"/>
        <v>3134.7614659999995</v>
      </c>
    </row>
    <row r="21" spans="1:10">
      <c r="A21" s="423" t="s">
        <v>236</v>
      </c>
      <c r="B21" s="278">
        <v>0</v>
      </c>
      <c r="C21" s="278">
        <v>214.29999999999998</v>
      </c>
      <c r="D21" s="278">
        <v>118.5</v>
      </c>
      <c r="E21" s="278">
        <v>106.23400009999993</v>
      </c>
      <c r="F21" s="278">
        <v>35.1967</v>
      </c>
      <c r="G21" s="278">
        <v>0</v>
      </c>
      <c r="H21" s="278">
        <v>8.4453049999999994</v>
      </c>
      <c r="I21" s="278">
        <v>720.41880499999615</v>
      </c>
      <c r="J21" s="7">
        <f t="shared" si="2"/>
        <v>1203.094810099996</v>
      </c>
    </row>
    <row r="22" spans="1:10">
      <c r="A22" s="423" t="s">
        <v>237</v>
      </c>
      <c r="B22" s="278">
        <v>0</v>
      </c>
      <c r="C22" s="278">
        <v>539.35199999999998</v>
      </c>
      <c r="D22" s="278">
        <v>400</v>
      </c>
      <c r="E22" s="278">
        <v>25.413999999999998</v>
      </c>
      <c r="F22" s="278">
        <v>7.5959999999999983</v>
      </c>
      <c r="G22" s="278">
        <v>0</v>
      </c>
      <c r="H22" s="278">
        <v>71.760000000000005</v>
      </c>
      <c r="I22" s="278">
        <v>58.970311999999794</v>
      </c>
      <c r="J22" s="7">
        <f t="shared" si="2"/>
        <v>1103.0923119999998</v>
      </c>
    </row>
    <row r="23" spans="1:10">
      <c r="A23" s="423" t="s">
        <v>234</v>
      </c>
      <c r="B23" s="278">
        <v>2096</v>
      </c>
      <c r="C23" s="278">
        <v>14.759</v>
      </c>
      <c r="D23" s="278">
        <v>0</v>
      </c>
      <c r="E23" s="278">
        <v>114.12340000000003</v>
      </c>
      <c r="F23" s="278">
        <v>16.95529999999999</v>
      </c>
      <c r="G23" s="278">
        <v>475</v>
      </c>
      <c r="H23" s="278">
        <v>11.904999999999999</v>
      </c>
      <c r="I23" s="278">
        <v>230.27504699999986</v>
      </c>
      <c r="J23" s="7">
        <f t="shared" si="2"/>
        <v>2959.0177469999999</v>
      </c>
    </row>
    <row r="24" spans="1:10">
      <c r="A24" s="423" t="s">
        <v>238</v>
      </c>
      <c r="B24" s="278">
        <v>0</v>
      </c>
      <c r="C24" s="278">
        <v>182.64700000000002</v>
      </c>
      <c r="D24" s="278">
        <v>0</v>
      </c>
      <c r="E24" s="278">
        <v>86.774400000000014</v>
      </c>
      <c r="F24" s="278">
        <v>29.828399999999966</v>
      </c>
      <c r="G24" s="278">
        <v>0</v>
      </c>
      <c r="H24" s="278">
        <v>10.2235</v>
      </c>
      <c r="I24" s="278">
        <v>242.52123199999818</v>
      </c>
      <c r="J24" s="7">
        <f t="shared" si="2"/>
        <v>551.99453199999823</v>
      </c>
    </row>
    <row r="25" spans="1:10">
      <c r="A25" s="423" t="s">
        <v>239</v>
      </c>
      <c r="B25" s="278">
        <v>0</v>
      </c>
      <c r="C25" s="278">
        <v>4.835</v>
      </c>
      <c r="D25" s="278">
        <v>0</v>
      </c>
      <c r="E25" s="278">
        <v>52.634000000000029</v>
      </c>
      <c r="F25" s="278">
        <v>25.631749999999979</v>
      </c>
      <c r="G25" s="278">
        <v>0</v>
      </c>
      <c r="H25" s="278">
        <v>48.845979999999997</v>
      </c>
      <c r="I25" s="278">
        <v>189.3979759999977</v>
      </c>
      <c r="J25" s="7">
        <f t="shared" si="2"/>
        <v>321.3447059999977</v>
      </c>
    </row>
    <row r="26" spans="1:10">
      <c r="A26" s="423" t="s">
        <v>240</v>
      </c>
      <c r="B26" s="278">
        <v>0</v>
      </c>
      <c r="C26" s="278">
        <v>1070.3100000000002</v>
      </c>
      <c r="D26" s="278">
        <v>0</v>
      </c>
      <c r="E26" s="278">
        <v>144.47989999999996</v>
      </c>
      <c r="F26" s="278">
        <v>17.916999999999987</v>
      </c>
      <c r="G26" s="278">
        <v>0</v>
      </c>
      <c r="H26" s="278">
        <v>41.744199999999985</v>
      </c>
      <c r="I26" s="278">
        <v>285.9141160000375</v>
      </c>
      <c r="J26" s="7">
        <f t="shared" si="2"/>
        <v>1560.3652160000377</v>
      </c>
    </row>
    <row r="27" spans="1:10">
      <c r="A27" s="423" t="s">
        <v>241</v>
      </c>
      <c r="B27" s="278">
        <v>0</v>
      </c>
      <c r="C27" s="278">
        <v>70.628200000000007</v>
      </c>
      <c r="D27" s="278">
        <v>0</v>
      </c>
      <c r="E27" s="278">
        <v>183.20999999999984</v>
      </c>
      <c r="F27" s="278">
        <v>12.356039999999997</v>
      </c>
      <c r="G27" s="278">
        <v>650</v>
      </c>
      <c r="H27" s="278">
        <v>57.189999999999984</v>
      </c>
      <c r="I27" s="278">
        <v>250.11498899999521</v>
      </c>
      <c r="J27" s="7">
        <f t="shared" si="2"/>
        <v>1223.499228999995</v>
      </c>
    </row>
    <row r="28" spans="1:10">
      <c r="A28" s="423" t="s">
        <v>242</v>
      </c>
      <c r="B28" s="278">
        <v>0</v>
      </c>
      <c r="C28" s="278">
        <v>1293.7099999999998</v>
      </c>
      <c r="D28" s="278">
        <v>0</v>
      </c>
      <c r="E28" s="278">
        <v>82.906500000000037</v>
      </c>
      <c r="F28" s="278">
        <v>29.905800000000017</v>
      </c>
      <c r="G28" s="278">
        <v>0</v>
      </c>
      <c r="H28" s="278">
        <v>22.965399999999999</v>
      </c>
      <c r="I28" s="278">
        <v>225.70695199999324</v>
      </c>
      <c r="J28" s="7">
        <f t="shared" si="2"/>
        <v>1655.1946519999931</v>
      </c>
    </row>
    <row r="29" spans="1:10">
      <c r="A29" s="423" t="s">
        <v>243</v>
      </c>
      <c r="B29" s="278">
        <v>0</v>
      </c>
      <c r="C29" s="278">
        <v>262.08500000000004</v>
      </c>
      <c r="D29" s="278">
        <v>0</v>
      </c>
      <c r="E29" s="278">
        <v>74.008500000000012</v>
      </c>
      <c r="F29" s="278">
        <v>21.615999999999993</v>
      </c>
      <c r="G29" s="278">
        <v>1.5</v>
      </c>
      <c r="H29" s="278">
        <v>5.3249999999999993</v>
      </c>
      <c r="I29" s="278">
        <v>358.28416399999571</v>
      </c>
      <c r="J29" s="7">
        <f t="shared" si="2"/>
        <v>722.81866399999581</v>
      </c>
    </row>
    <row r="30" spans="1:10">
      <c r="A30" s="423" t="s">
        <v>244</v>
      </c>
      <c r="B30" s="278">
        <v>0</v>
      </c>
      <c r="C30" s="278">
        <v>1151.7282</v>
      </c>
      <c r="D30" s="278">
        <v>0</v>
      </c>
      <c r="E30" s="278">
        <v>283.40396000000004</v>
      </c>
      <c r="F30" s="278">
        <v>644.75206000000003</v>
      </c>
      <c r="G30" s="278">
        <v>45</v>
      </c>
      <c r="H30" s="278">
        <v>6.0606</v>
      </c>
      <c r="I30" s="278">
        <v>642.37861700005283</v>
      </c>
      <c r="J30" s="7">
        <f t="shared" si="2"/>
        <v>2773.3234370000528</v>
      </c>
    </row>
    <row r="31" spans="1:10">
      <c r="A31" s="423" t="s">
        <v>245</v>
      </c>
      <c r="B31" s="278">
        <v>0</v>
      </c>
      <c r="C31" s="278">
        <v>4048.4124999999995</v>
      </c>
      <c r="D31" s="278">
        <v>844.9</v>
      </c>
      <c r="E31" s="278">
        <v>64.155400000000043</v>
      </c>
      <c r="F31" s="278">
        <v>77.059639999999973</v>
      </c>
      <c r="G31" s="278">
        <v>0</v>
      </c>
      <c r="H31" s="278">
        <v>86.8</v>
      </c>
      <c r="I31" s="278">
        <v>346.61345999999611</v>
      </c>
      <c r="J31" s="7">
        <f t="shared" si="2"/>
        <v>5467.9409999999953</v>
      </c>
    </row>
    <row r="32" spans="1:10">
      <c r="A32" s="424" t="s">
        <v>246</v>
      </c>
      <c r="B32" s="279">
        <v>0</v>
      </c>
      <c r="C32" s="279">
        <v>131.66200000000001</v>
      </c>
      <c r="D32" s="279">
        <v>0</v>
      </c>
      <c r="E32" s="279">
        <v>42.519400000000019</v>
      </c>
      <c r="F32" s="279">
        <v>7.7565</v>
      </c>
      <c r="G32" s="279">
        <v>0</v>
      </c>
      <c r="H32" s="279">
        <v>0.27500000000000002</v>
      </c>
      <c r="I32" s="279">
        <v>303.25682200000006</v>
      </c>
      <c r="J32" s="256">
        <f t="shared" si="2"/>
        <v>485.46972200000005</v>
      </c>
    </row>
    <row r="33" spans="10:10">
      <c r="J33" s="14"/>
    </row>
  </sheetData>
  <sortState ref="A19:J32">
    <sortCondition ref="A18"/>
  </sortState>
  <mergeCells count="10">
    <mergeCell ref="A5:A6"/>
    <mergeCell ref="B5:D5"/>
    <mergeCell ref="E5:G5"/>
    <mergeCell ref="H5:J5"/>
    <mergeCell ref="K5:M5"/>
    <mergeCell ref="A3:A4"/>
    <mergeCell ref="B3:D3"/>
    <mergeCell ref="E3:G3"/>
    <mergeCell ref="H3:J3"/>
    <mergeCell ref="K3:M3"/>
  </mergeCells>
  <conditionalFormatting sqref="B5:D14">
    <cfRule type="expression" dxfId="28" priority="4">
      <formula>SEARCH($B$3,$M$1)</formula>
    </cfRule>
  </conditionalFormatting>
  <conditionalFormatting sqref="B5:G14">
    <cfRule type="expression" dxfId="27" priority="3">
      <formula>SEARCH($E$3,$M$1)</formula>
    </cfRule>
  </conditionalFormatting>
  <conditionalFormatting sqref="B5:J14">
    <cfRule type="expression" dxfId="26" priority="2">
      <formula>SEARCH($H$3,$M$1)</formula>
    </cfRule>
  </conditionalFormatting>
  <conditionalFormatting sqref="B5:M14">
    <cfRule type="expression" dxfId="25" priority="1">
      <formula>SEARCH($K$3,$M$1)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1"/>
  <sheetViews>
    <sheetView showGridLines="0" zoomScaleNormal="100" zoomScaleSheetLayoutView="115" workbookViewId="0"/>
  </sheetViews>
  <sheetFormatPr defaultColWidth="9.140625" defaultRowHeight="12"/>
  <cols>
    <col min="1" max="1" width="18.5703125" style="11" customWidth="1"/>
    <col min="2" max="9" width="13.7109375" style="11" customWidth="1"/>
    <col min="10" max="10" width="15.7109375" style="11" customWidth="1"/>
    <col min="11" max="16384" width="9.140625" style="11"/>
  </cols>
  <sheetData>
    <row r="1" spans="1:10" s="22" customFormat="1" ht="20.25">
      <c r="A1" s="299" t="s">
        <v>379</v>
      </c>
      <c r="J1" s="209" t="str">
        <f>'3.1'!N1</f>
        <v>III. čtvrtletí 2025</v>
      </c>
    </row>
    <row r="2" spans="1:10" s="51" customFormat="1" ht="18">
      <c r="A2" s="266" t="str">
        <f>"6.1 Výroba elektřiny v krajích ČR podle technologie elektráren za "&amp;LEFT(J1,SEARCH(" ",J1)-1)&amp;" čtvrtletí [MWh]"</f>
        <v>6.1 Výroba elektřiny v krajích ČR podle technologie elektráren za III. čtvrtletí [MWh]</v>
      </c>
    </row>
    <row r="3" spans="1:10" ht="6" customHeight="1"/>
    <row r="4" spans="1:10">
      <c r="A4" s="433" t="str">
        <f>'3.1'!A4</f>
        <v>2025</v>
      </c>
      <c r="B4" s="317" t="s">
        <v>7</v>
      </c>
      <c r="C4" s="317" t="s">
        <v>20</v>
      </c>
      <c r="D4" s="317" t="s">
        <v>21</v>
      </c>
      <c r="E4" s="317" t="s">
        <v>22</v>
      </c>
      <c r="F4" s="317" t="s">
        <v>43</v>
      </c>
      <c r="G4" s="317" t="s">
        <v>44</v>
      </c>
      <c r="H4" s="317" t="s">
        <v>45</v>
      </c>
      <c r="I4" s="317" t="s">
        <v>46</v>
      </c>
      <c r="J4" s="317" t="s">
        <v>53</v>
      </c>
    </row>
    <row r="5" spans="1:10">
      <c r="A5" s="319" t="s">
        <v>10</v>
      </c>
      <c r="B5" s="320">
        <f>SUM(B6:B19)</f>
        <v>7959384.4399999995</v>
      </c>
      <c r="C5" s="321">
        <f t="shared" ref="C5:I5" si="0">SUM(C6:C19)</f>
        <v>5778184.1280000005</v>
      </c>
      <c r="D5" s="321">
        <f t="shared" si="0"/>
        <v>286460.82999999996</v>
      </c>
      <c r="E5" s="321">
        <f t="shared" si="0"/>
        <v>848607.7100000002</v>
      </c>
      <c r="F5" s="321">
        <f t="shared" si="0"/>
        <v>294541.2610553272</v>
      </c>
      <c r="G5" s="321">
        <f t="shared" si="0"/>
        <v>272468.05</v>
      </c>
      <c r="H5" s="321">
        <f t="shared" si="0"/>
        <v>130620.42522400588</v>
      </c>
      <c r="I5" s="321">
        <f t="shared" si="0"/>
        <v>1435917.2868254464</v>
      </c>
      <c r="J5" s="321">
        <f t="shared" ref="J5:J19" si="1">SUM(B5:I5)</f>
        <v>17006184.131104782</v>
      </c>
    </row>
    <row r="6" spans="1:10">
      <c r="A6" s="421" t="s">
        <v>233</v>
      </c>
      <c r="B6" s="275">
        <v>0</v>
      </c>
      <c r="C6" s="275">
        <v>27577.306999999997</v>
      </c>
      <c r="D6" s="275">
        <v>0</v>
      </c>
      <c r="E6" s="275">
        <v>14326.196999999993</v>
      </c>
      <c r="F6" s="275">
        <v>5659.8880499999996</v>
      </c>
      <c r="G6" s="275">
        <v>0</v>
      </c>
      <c r="H6" s="275">
        <v>0</v>
      </c>
      <c r="I6" s="275">
        <v>30390.80268561266</v>
      </c>
      <c r="J6" s="23">
        <f t="shared" si="1"/>
        <v>77954.194735612647</v>
      </c>
    </row>
    <row r="7" spans="1:10">
      <c r="A7" s="421" t="s">
        <v>235</v>
      </c>
      <c r="B7" s="275">
        <v>3951105.71</v>
      </c>
      <c r="C7" s="275">
        <v>69370.911999999997</v>
      </c>
      <c r="D7" s="275">
        <v>0</v>
      </c>
      <c r="E7" s="275">
        <v>68139.931999999986</v>
      </c>
      <c r="F7" s="275">
        <v>34993.82655636991</v>
      </c>
      <c r="G7" s="275">
        <v>0</v>
      </c>
      <c r="H7" s="275">
        <v>0</v>
      </c>
      <c r="I7" s="275">
        <v>138853.80759665996</v>
      </c>
      <c r="J7" s="23">
        <f t="shared" si="1"/>
        <v>4262464.1881530304</v>
      </c>
    </row>
    <row r="8" spans="1:10">
      <c r="A8" s="421" t="s">
        <v>236</v>
      </c>
      <c r="B8" s="275">
        <v>0</v>
      </c>
      <c r="C8" s="275">
        <v>97924.22</v>
      </c>
      <c r="D8" s="275">
        <v>103.3</v>
      </c>
      <c r="E8" s="275">
        <v>76309.492000000071</v>
      </c>
      <c r="F8" s="275">
        <v>8732.2631767552157</v>
      </c>
      <c r="G8" s="275">
        <v>0</v>
      </c>
      <c r="H8" s="275">
        <v>2471.6910948825753</v>
      </c>
      <c r="I8" s="275">
        <v>256264.58404319201</v>
      </c>
      <c r="J8" s="23">
        <f t="shared" si="1"/>
        <v>441805.55031482992</v>
      </c>
    </row>
    <row r="9" spans="1:10">
      <c r="A9" s="421" t="s">
        <v>237</v>
      </c>
      <c r="B9" s="275">
        <v>0</v>
      </c>
      <c r="C9" s="275">
        <v>126923.42499999999</v>
      </c>
      <c r="D9" s="275">
        <v>47012.259999999995</v>
      </c>
      <c r="E9" s="275">
        <v>12943.946000000004</v>
      </c>
      <c r="F9" s="275">
        <v>1556.6976629789394</v>
      </c>
      <c r="G9" s="275">
        <v>0</v>
      </c>
      <c r="H9" s="275">
        <v>23952.947499999995</v>
      </c>
      <c r="I9" s="275">
        <v>18242.355750891027</v>
      </c>
      <c r="J9" s="23">
        <f t="shared" si="1"/>
        <v>230631.63191386993</v>
      </c>
    </row>
    <row r="10" spans="1:10">
      <c r="A10" s="421" t="s">
        <v>234</v>
      </c>
      <c r="B10" s="275">
        <v>4008278.7299999995</v>
      </c>
      <c r="C10" s="275">
        <v>5285.036000000001</v>
      </c>
      <c r="D10" s="275">
        <v>0</v>
      </c>
      <c r="E10" s="275">
        <v>117538.95500000003</v>
      </c>
      <c r="F10" s="275">
        <v>6908.5100883653786</v>
      </c>
      <c r="G10" s="275">
        <v>143957.91</v>
      </c>
      <c r="H10" s="275">
        <v>3970.7871872064375</v>
      </c>
      <c r="I10" s="275">
        <v>76410.475554509205</v>
      </c>
      <c r="J10" s="23">
        <f t="shared" si="1"/>
        <v>4362350.4038300803</v>
      </c>
    </row>
    <row r="11" spans="1:10">
      <c r="A11" s="421" t="s">
        <v>238</v>
      </c>
      <c r="B11" s="275">
        <v>0</v>
      </c>
      <c r="C11" s="275">
        <v>92547.194000000003</v>
      </c>
      <c r="D11" s="275">
        <v>0</v>
      </c>
      <c r="E11" s="275">
        <v>73910.628999999943</v>
      </c>
      <c r="F11" s="275">
        <v>11090.694933721401</v>
      </c>
      <c r="G11" s="275">
        <v>0</v>
      </c>
      <c r="H11" s="275">
        <v>3650.0759338590897</v>
      </c>
      <c r="I11" s="275">
        <v>77897.520546394953</v>
      </c>
      <c r="J11" s="23">
        <f t="shared" si="1"/>
        <v>259096.11441397539</v>
      </c>
    </row>
    <row r="12" spans="1:10">
      <c r="A12" s="421" t="s">
        <v>239</v>
      </c>
      <c r="B12" s="275">
        <v>0</v>
      </c>
      <c r="C12" s="275">
        <v>10094.276</v>
      </c>
      <c r="D12" s="275">
        <v>0</v>
      </c>
      <c r="E12" s="275">
        <v>19272.311999999994</v>
      </c>
      <c r="F12" s="275">
        <v>10667.994372823905</v>
      </c>
      <c r="G12" s="275">
        <v>0</v>
      </c>
      <c r="H12" s="275">
        <v>16116.610462916824</v>
      </c>
      <c r="I12" s="275">
        <v>63145.999124906855</v>
      </c>
      <c r="J12" s="23">
        <f t="shared" si="1"/>
        <v>119297.19196064759</v>
      </c>
    </row>
    <row r="13" spans="1:10">
      <c r="A13" s="421" t="s">
        <v>240</v>
      </c>
      <c r="B13" s="275">
        <v>0</v>
      </c>
      <c r="C13" s="275">
        <v>303407.33800000005</v>
      </c>
      <c r="D13" s="275">
        <v>0</v>
      </c>
      <c r="E13" s="275">
        <v>118104.27499999999</v>
      </c>
      <c r="F13" s="275">
        <v>7076.2352965202381</v>
      </c>
      <c r="G13" s="275">
        <v>0</v>
      </c>
      <c r="H13" s="275">
        <v>17830.307030935961</v>
      </c>
      <c r="I13" s="275">
        <v>85862.85278075446</v>
      </c>
      <c r="J13" s="23">
        <f t="shared" si="1"/>
        <v>532281.00810821063</v>
      </c>
    </row>
    <row r="14" spans="1:10">
      <c r="A14" s="421" t="s">
        <v>241</v>
      </c>
      <c r="B14" s="275">
        <v>0</v>
      </c>
      <c r="C14" s="275">
        <v>19008.027999999998</v>
      </c>
      <c r="D14" s="275">
        <v>0</v>
      </c>
      <c r="E14" s="275">
        <v>66566.028000000035</v>
      </c>
      <c r="F14" s="275">
        <v>3727.4916580891149</v>
      </c>
      <c r="G14" s="275">
        <v>109828.65000000001</v>
      </c>
      <c r="H14" s="275">
        <v>20939.563129999999</v>
      </c>
      <c r="I14" s="275">
        <v>82021.786869028467</v>
      </c>
      <c r="J14" s="23">
        <f t="shared" si="1"/>
        <v>302091.5476571176</v>
      </c>
    </row>
    <row r="15" spans="1:10">
      <c r="A15" s="421" t="s">
        <v>242</v>
      </c>
      <c r="B15" s="275">
        <v>0</v>
      </c>
      <c r="C15" s="275">
        <v>479238.348</v>
      </c>
      <c r="D15" s="275">
        <v>0</v>
      </c>
      <c r="E15" s="275">
        <v>78780.901000000013</v>
      </c>
      <c r="F15" s="275">
        <v>6382.710582374435</v>
      </c>
      <c r="G15" s="275">
        <v>0</v>
      </c>
      <c r="H15" s="275">
        <v>3049.6984174412873</v>
      </c>
      <c r="I15" s="275">
        <v>72731.299695392867</v>
      </c>
      <c r="J15" s="23">
        <f t="shared" si="1"/>
        <v>640182.95769520872</v>
      </c>
    </row>
    <row r="16" spans="1:10">
      <c r="A16" s="421" t="s">
        <v>243</v>
      </c>
      <c r="B16" s="275">
        <v>0</v>
      </c>
      <c r="C16" s="275">
        <v>91978.532999999981</v>
      </c>
      <c r="D16" s="275">
        <v>0</v>
      </c>
      <c r="E16" s="275">
        <v>56226.325999999979</v>
      </c>
      <c r="F16" s="275">
        <v>8150.7073016696922</v>
      </c>
      <c r="G16" s="275">
        <v>0</v>
      </c>
      <c r="H16" s="275">
        <v>1678.1111461412045</v>
      </c>
      <c r="I16" s="275">
        <v>113474.92935327598</v>
      </c>
      <c r="J16" s="23">
        <f t="shared" si="1"/>
        <v>271508.6068010868</v>
      </c>
    </row>
    <row r="17" spans="1:10">
      <c r="A17" s="421" t="s">
        <v>244</v>
      </c>
      <c r="B17" s="275">
        <v>0</v>
      </c>
      <c r="C17" s="275">
        <v>647236.63800000015</v>
      </c>
      <c r="D17" s="275">
        <v>0</v>
      </c>
      <c r="E17" s="275">
        <v>89623.739000000045</v>
      </c>
      <c r="F17" s="275">
        <v>140464.13594639537</v>
      </c>
      <c r="G17" s="275">
        <v>18681.490000000002</v>
      </c>
      <c r="H17" s="275">
        <v>1647.0153806224994</v>
      </c>
      <c r="I17" s="275">
        <v>209169.85856942524</v>
      </c>
      <c r="J17" s="23">
        <f t="shared" si="1"/>
        <v>1106822.8768964433</v>
      </c>
    </row>
    <row r="18" spans="1:10">
      <c r="A18" s="421" t="s">
        <v>245</v>
      </c>
      <c r="B18" s="275">
        <v>0</v>
      </c>
      <c r="C18" s="275">
        <v>3783952.5800000005</v>
      </c>
      <c r="D18" s="275">
        <v>239345.27</v>
      </c>
      <c r="E18" s="275">
        <v>29575.536000000007</v>
      </c>
      <c r="F18" s="275">
        <v>45407.474854937165</v>
      </c>
      <c r="G18" s="275">
        <v>0</v>
      </c>
      <c r="H18" s="275">
        <v>35301.610939999999</v>
      </c>
      <c r="I18" s="275">
        <v>106719.79658047752</v>
      </c>
      <c r="J18" s="23">
        <f t="shared" si="1"/>
        <v>4240302.2683754154</v>
      </c>
    </row>
    <row r="19" spans="1:10">
      <c r="A19" s="422" t="s">
        <v>246</v>
      </c>
      <c r="B19" s="277">
        <v>0</v>
      </c>
      <c r="C19" s="277">
        <v>23640.293000000001</v>
      </c>
      <c r="D19" s="277">
        <v>0</v>
      </c>
      <c r="E19" s="277">
        <v>27289.44200000001</v>
      </c>
      <c r="F19" s="277">
        <v>3722.6305743264597</v>
      </c>
      <c r="G19" s="277">
        <v>0</v>
      </c>
      <c r="H19" s="277">
        <v>12.007</v>
      </c>
      <c r="I19" s="277">
        <v>104731.2176749249</v>
      </c>
      <c r="J19" s="242">
        <f t="shared" si="1"/>
        <v>159395.59024925137</v>
      </c>
    </row>
    <row r="20" spans="1:10">
      <c r="J20" s="14"/>
    </row>
    <row r="21" spans="1:10" ht="11.25" customHeight="1"/>
    <row r="22" spans="1:10" s="51" customFormat="1" ht="18">
      <c r="A22" s="266" t="str">
        <f>"6.2 Spotřeba elektřiny netto v krajích ČR podle kategorie spotřeb za "&amp;LEFT(J1,SEARCH(" ",J1)-1)&amp;" čtvrtletí [MWh]"</f>
        <v>6.2 Spotřeba elektřiny netto v krajích ČR podle kategorie spotřeb za III. čtvrtletí [MWh]</v>
      </c>
      <c r="H22" s="58"/>
    </row>
    <row r="23" spans="1:10" ht="7.5" customHeight="1"/>
    <row r="24" spans="1:10">
      <c r="A24" s="433" t="str">
        <f>'3.1'!A4</f>
        <v>2025</v>
      </c>
      <c r="B24" s="316" t="s">
        <v>8</v>
      </c>
      <c r="C24" s="316" t="s">
        <v>9</v>
      </c>
      <c r="D24" s="316" t="s">
        <v>132</v>
      </c>
      <c r="E24" s="316" t="s">
        <v>130</v>
      </c>
      <c r="F24" s="316" t="s">
        <v>53</v>
      </c>
    </row>
    <row r="25" spans="1:10">
      <c r="A25" s="322" t="s">
        <v>10</v>
      </c>
      <c r="B25" s="321">
        <f>SUM(B26:B39)</f>
        <v>1855798.4440000001</v>
      </c>
      <c r="C25" s="321">
        <f>SUM(C26:C39)</f>
        <v>5377465.2270000009</v>
      </c>
      <c r="D25" s="321">
        <f>SUM(D26:D39)</f>
        <v>1641877.5077821366</v>
      </c>
      <c r="E25" s="321">
        <f>SUM(E26:E39)</f>
        <v>3096503.7334426437</v>
      </c>
      <c r="F25" s="321">
        <f t="shared" ref="F25:F39" si="2">SUM(B25:E25)</f>
        <v>11971644.912224781</v>
      </c>
    </row>
    <row r="26" spans="1:10" ht="13.5" customHeight="1">
      <c r="A26" s="71" t="s">
        <v>233</v>
      </c>
      <c r="B26" s="23">
        <v>30896.451000000001</v>
      </c>
      <c r="C26" s="23">
        <v>750833.39300000004</v>
      </c>
      <c r="D26" s="23">
        <v>226820.29728786671</v>
      </c>
      <c r="E26" s="23">
        <v>346589.50124774594</v>
      </c>
      <c r="F26" s="23">
        <f t="shared" si="2"/>
        <v>1355139.6425356127</v>
      </c>
    </row>
    <row r="27" spans="1:10">
      <c r="A27" s="71" t="s">
        <v>235</v>
      </c>
      <c r="B27" s="23">
        <v>35847.182000000001</v>
      </c>
      <c r="C27" s="23">
        <v>261565.03100000002</v>
      </c>
      <c r="D27" s="23">
        <v>113088.20583884395</v>
      </c>
      <c r="E27" s="23">
        <v>224251.30987478187</v>
      </c>
      <c r="F27" s="23">
        <f t="shared" si="2"/>
        <v>634751.72871362581</v>
      </c>
    </row>
    <row r="28" spans="1:10">
      <c r="A28" s="71" t="s">
        <v>236</v>
      </c>
      <c r="B28" s="23">
        <v>153691.51800000001</v>
      </c>
      <c r="C28" s="23">
        <v>588090.23900000006</v>
      </c>
      <c r="D28" s="23">
        <v>143653.23123234036</v>
      </c>
      <c r="E28" s="23">
        <v>314267.10156200291</v>
      </c>
      <c r="F28" s="23">
        <f t="shared" si="2"/>
        <v>1199702.0897943433</v>
      </c>
    </row>
    <row r="29" spans="1:10">
      <c r="A29" s="71" t="s">
        <v>237</v>
      </c>
      <c r="B29" s="23">
        <v>39306.422000000006</v>
      </c>
      <c r="C29" s="23">
        <v>117039.06600000002</v>
      </c>
      <c r="D29" s="23">
        <v>51545.169523427037</v>
      </c>
      <c r="E29" s="23">
        <v>74473.130480442938</v>
      </c>
      <c r="F29" s="23">
        <f t="shared" si="2"/>
        <v>282363.78800387</v>
      </c>
    </row>
    <row r="30" spans="1:10">
      <c r="A30" s="71" t="s">
        <v>234</v>
      </c>
      <c r="B30" s="23">
        <v>66509.684999999998</v>
      </c>
      <c r="C30" s="23">
        <v>278585.07699999999</v>
      </c>
      <c r="D30" s="23">
        <v>101560.65113265392</v>
      </c>
      <c r="E30" s="23">
        <v>147365.15819716404</v>
      </c>
      <c r="F30" s="23">
        <f t="shared" si="2"/>
        <v>594020.57132981799</v>
      </c>
    </row>
    <row r="31" spans="1:10">
      <c r="A31" s="71" t="s">
        <v>238</v>
      </c>
      <c r="B31" s="23">
        <v>137365.03199999998</v>
      </c>
      <c r="C31" s="23">
        <v>287394.46100000001</v>
      </c>
      <c r="D31" s="23">
        <v>102105.01954301995</v>
      </c>
      <c r="E31" s="23">
        <v>181340.65706095507</v>
      </c>
      <c r="F31" s="23">
        <f t="shared" si="2"/>
        <v>708205.16960397502</v>
      </c>
    </row>
    <row r="32" spans="1:10">
      <c r="A32" s="71" t="s">
        <v>239</v>
      </c>
      <c r="B32" s="23">
        <v>12482.792000000001</v>
      </c>
      <c r="C32" s="23">
        <v>292704.18099999998</v>
      </c>
      <c r="D32" s="23">
        <v>70955.841199838484</v>
      </c>
      <c r="E32" s="23">
        <v>139861.25813080929</v>
      </c>
      <c r="F32" s="23">
        <f t="shared" si="2"/>
        <v>516004.07233064779</v>
      </c>
    </row>
    <row r="33" spans="1:6">
      <c r="A33" s="71" t="s">
        <v>240</v>
      </c>
      <c r="B33" s="23">
        <v>343455.136</v>
      </c>
      <c r="C33" s="23">
        <v>574685.38400000008</v>
      </c>
      <c r="D33" s="23">
        <v>140892.45907038311</v>
      </c>
      <c r="E33" s="23">
        <v>270768.73370782583</v>
      </c>
      <c r="F33" s="23">
        <f t="shared" si="2"/>
        <v>1329801.712778209</v>
      </c>
    </row>
    <row r="34" spans="1:6">
      <c r="A34" s="71" t="s">
        <v>241</v>
      </c>
      <c r="B34" s="23">
        <v>91996.982999999993</v>
      </c>
      <c r="C34" s="23">
        <v>356075.016</v>
      </c>
      <c r="D34" s="23">
        <v>86534.378818528348</v>
      </c>
      <c r="E34" s="23">
        <v>159413.18389370703</v>
      </c>
      <c r="F34" s="23">
        <f t="shared" si="2"/>
        <v>694019.56171223533</v>
      </c>
    </row>
    <row r="35" spans="1:6">
      <c r="A35" s="71" t="s">
        <v>242</v>
      </c>
      <c r="B35" s="23">
        <v>69391.789999999994</v>
      </c>
      <c r="C35" s="23">
        <v>227084.06300000002</v>
      </c>
      <c r="D35" s="23">
        <v>79917.841862372661</v>
      </c>
      <c r="E35" s="23">
        <v>145421.83535283571</v>
      </c>
      <c r="F35" s="23">
        <f t="shared" si="2"/>
        <v>521815.53021520836</v>
      </c>
    </row>
    <row r="36" spans="1:6">
      <c r="A36" s="71" t="s">
        <v>243</v>
      </c>
      <c r="B36" s="23">
        <v>32313.956000000002</v>
      </c>
      <c r="C36" s="23">
        <v>354756.35200000001</v>
      </c>
      <c r="D36" s="23">
        <v>100187.85181695429</v>
      </c>
      <c r="E36" s="23">
        <v>177605.37626413259</v>
      </c>
      <c r="F36" s="23">
        <f t="shared" si="2"/>
        <v>664863.53608108684</v>
      </c>
    </row>
    <row r="37" spans="1:6">
      <c r="A37" s="71" t="s">
        <v>244</v>
      </c>
      <c r="B37" s="23">
        <v>228883.41399999999</v>
      </c>
      <c r="C37" s="23">
        <v>691016.59400000004</v>
      </c>
      <c r="D37" s="23">
        <v>217952.39627429488</v>
      </c>
      <c r="E37" s="23">
        <v>557992.75298214902</v>
      </c>
      <c r="F37" s="23">
        <f t="shared" si="2"/>
        <v>1695845.157256444</v>
      </c>
    </row>
    <row r="38" spans="1:6">
      <c r="A38" s="71" t="s">
        <v>245</v>
      </c>
      <c r="B38" s="23">
        <v>456790.66600000003</v>
      </c>
      <c r="C38" s="23">
        <v>365085.59700000001</v>
      </c>
      <c r="D38" s="23">
        <v>112932.06422612525</v>
      </c>
      <c r="E38" s="23">
        <v>206700.65479928968</v>
      </c>
      <c r="F38" s="23">
        <f t="shared" si="2"/>
        <v>1141508.9820254149</v>
      </c>
    </row>
    <row r="39" spans="1:6">
      <c r="A39" s="420" t="s">
        <v>246</v>
      </c>
      <c r="B39" s="242">
        <v>156867.41700000002</v>
      </c>
      <c r="C39" s="242">
        <v>232550.77299999999</v>
      </c>
      <c r="D39" s="242">
        <v>93732.099955487647</v>
      </c>
      <c r="E39" s="242">
        <v>150453.07988880164</v>
      </c>
      <c r="F39" s="242">
        <f t="shared" si="2"/>
        <v>633603.36984428926</v>
      </c>
    </row>
    <row r="40" spans="1:6">
      <c r="A40" s="568"/>
      <c r="B40" s="568"/>
      <c r="C40" s="568"/>
      <c r="D40" s="568"/>
      <c r="F40" s="14"/>
    </row>
    <row r="41" spans="1:6">
      <c r="A41" s="568"/>
      <c r="B41" s="568"/>
      <c r="C41" s="568"/>
      <c r="D41" s="568"/>
    </row>
  </sheetData>
  <sortState ref="A26:F39">
    <sortCondition ref="A25"/>
  </sortState>
  <mergeCells count="1">
    <mergeCell ref="A40:D4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19"/>
  <sheetViews>
    <sheetView showGridLines="0" zoomScaleNormal="100" zoomScaleSheetLayoutView="100" workbookViewId="0"/>
  </sheetViews>
  <sheetFormatPr defaultColWidth="9.140625" defaultRowHeight="12"/>
  <cols>
    <col min="1" max="1" width="19.28515625" style="11" customWidth="1"/>
    <col min="2" max="4" width="13.28515625" style="11" customWidth="1"/>
    <col min="5" max="7" width="13.5703125" style="11" customWidth="1"/>
    <col min="8" max="8" width="16.5703125" style="11" customWidth="1"/>
    <col min="9" max="9" width="13.5703125" style="11" customWidth="1"/>
    <col min="10" max="10" width="14.140625" style="11" customWidth="1"/>
    <col min="11" max="11" width="9.140625" style="11" bestFit="1" customWidth="1"/>
    <col min="12" max="13" width="9.140625" style="11" customWidth="1"/>
    <col min="14" max="14" width="10.5703125" style="11" customWidth="1"/>
    <col min="15" max="15" width="12.7109375" style="11" customWidth="1"/>
    <col min="16" max="16384" width="9.140625" style="11"/>
  </cols>
  <sheetData>
    <row r="1" spans="1:10" s="51" customFormat="1" ht="18">
      <c r="A1" s="266" t="str">
        <f>"6.3 Spotřeba elektřiny v krajích ČR podle sektorů národního hospodářství za "&amp;LEFT(J1,SEARCH(" ",J1)-1)&amp;" čtvrtletí [MWh]"</f>
        <v>6.3 Spotřeba elektřiny v krajích ČR podle sektorů národního hospodářství za III. čtvrtletí [MWh]</v>
      </c>
      <c r="B1" s="59"/>
      <c r="J1" s="209" t="str">
        <f>'3.1'!N1</f>
        <v>III. čtvrtletí 2025</v>
      </c>
    </row>
    <row r="2" spans="1:10" ht="6" customHeight="1">
      <c r="A2" s="20"/>
      <c r="B2" s="569"/>
      <c r="C2" s="569"/>
      <c r="D2" s="569"/>
      <c r="E2" s="569"/>
      <c r="F2" s="569"/>
      <c r="G2" s="569"/>
      <c r="H2" s="569"/>
      <c r="I2" s="569"/>
      <c r="J2" s="569"/>
    </row>
    <row r="3" spans="1:10" ht="36">
      <c r="A3" s="433" t="str">
        <f>'3.1'!A4</f>
        <v>2025</v>
      </c>
      <c r="B3" s="325" t="s">
        <v>95</v>
      </c>
      <c r="C3" s="325" t="s">
        <v>11</v>
      </c>
      <c r="D3" s="325" t="s">
        <v>12</v>
      </c>
      <c r="E3" s="325" t="s">
        <v>13</v>
      </c>
      <c r="F3" s="325" t="s">
        <v>295</v>
      </c>
      <c r="G3" s="325" t="s">
        <v>94</v>
      </c>
      <c r="H3" s="325" t="s">
        <v>47</v>
      </c>
      <c r="I3" s="325" t="s">
        <v>14</v>
      </c>
      <c r="J3" s="325" t="s">
        <v>53</v>
      </c>
    </row>
    <row r="4" spans="1:10">
      <c r="A4" s="319" t="s">
        <v>10</v>
      </c>
      <c r="B4" s="321">
        <f>SUM(B5:B18)</f>
        <v>4625783.958825768</v>
      </c>
      <c r="C4" s="321">
        <f t="shared" ref="C4:I4" si="0">SUM(C5:C18)</f>
        <v>1334318.3155346089</v>
      </c>
      <c r="D4" s="321">
        <f t="shared" si="0"/>
        <v>158357.70132984704</v>
      </c>
      <c r="E4" s="321">
        <f t="shared" si="0"/>
        <v>96148.235791417013</v>
      </c>
      <c r="F4" s="321">
        <f t="shared" si="0"/>
        <v>209189.704852467</v>
      </c>
      <c r="G4" s="321">
        <f t="shared" si="0"/>
        <v>3096603.6244426435</v>
      </c>
      <c r="H4" s="321">
        <f t="shared" si="0"/>
        <v>3044205.4625640814</v>
      </c>
      <c r="I4" s="321">
        <f t="shared" si="0"/>
        <v>87096.324883944588</v>
      </c>
      <c r="J4" s="321">
        <f t="shared" ref="J4:J18" si="1">SUM(B4:I4)</f>
        <v>12651703.328224778</v>
      </c>
    </row>
    <row r="5" spans="1:10">
      <c r="A5" s="421" t="s">
        <v>233</v>
      </c>
      <c r="B5" s="323">
        <v>77190.407761055001</v>
      </c>
      <c r="C5" s="323">
        <v>78818.660100866007</v>
      </c>
      <c r="D5" s="323">
        <v>84308.472316617001</v>
      </c>
      <c r="E5" s="323">
        <v>13633.958666186001</v>
      </c>
      <c r="F5" s="323">
        <v>2095.2514780810002</v>
      </c>
      <c r="G5" s="323">
        <v>346589.50124774594</v>
      </c>
      <c r="H5" s="323">
        <v>733730.13127008511</v>
      </c>
      <c r="I5" s="323">
        <v>20095.155694976696</v>
      </c>
      <c r="J5" s="23">
        <f t="shared" si="1"/>
        <v>1356461.5385356129</v>
      </c>
    </row>
    <row r="6" spans="1:10">
      <c r="A6" s="421" t="s">
        <v>235</v>
      </c>
      <c r="B6" s="323">
        <v>219908.98243877298</v>
      </c>
      <c r="C6" s="323">
        <v>26948.996112891997</v>
      </c>
      <c r="D6" s="323">
        <v>3131.564775713</v>
      </c>
      <c r="E6" s="323">
        <v>2823.7569966010001</v>
      </c>
      <c r="F6" s="323">
        <v>21352.318017873</v>
      </c>
      <c r="G6" s="323">
        <v>224251.30987478187</v>
      </c>
      <c r="H6" s="323">
        <v>128422.315417513</v>
      </c>
      <c r="I6" s="323">
        <v>9159.7720794769557</v>
      </c>
      <c r="J6" s="23">
        <f t="shared" si="1"/>
        <v>635999.01571362384</v>
      </c>
    </row>
    <row r="7" spans="1:10">
      <c r="A7" s="421" t="s">
        <v>236</v>
      </c>
      <c r="B7" s="323">
        <v>433126.40918299201</v>
      </c>
      <c r="C7" s="323">
        <v>71146.430207234996</v>
      </c>
      <c r="D7" s="323">
        <v>16582.241680162999</v>
      </c>
      <c r="E7" s="323">
        <v>12723.115688758</v>
      </c>
      <c r="F7" s="323">
        <v>30986.342620123003</v>
      </c>
      <c r="G7" s="323">
        <v>314321.92556200293</v>
      </c>
      <c r="H7" s="323">
        <v>311868.51182504999</v>
      </c>
      <c r="I7" s="323">
        <v>13587.233028021354</v>
      </c>
      <c r="J7" s="23">
        <f t="shared" si="1"/>
        <v>1204342.2097943453</v>
      </c>
    </row>
    <row r="8" spans="1:10">
      <c r="A8" s="421" t="s">
        <v>237</v>
      </c>
      <c r="B8" s="323">
        <v>101473.59400000001</v>
      </c>
      <c r="C8" s="323">
        <v>77716.793999999994</v>
      </c>
      <c r="D8" s="323">
        <v>1034.652</v>
      </c>
      <c r="E8" s="323">
        <v>3313.92</v>
      </c>
      <c r="F8" s="323">
        <v>2692.0699999999997</v>
      </c>
      <c r="G8" s="323">
        <v>74473.130480442938</v>
      </c>
      <c r="H8" s="323">
        <v>80865.29800000001</v>
      </c>
      <c r="I8" s="323">
        <v>1504.3375234270459</v>
      </c>
      <c r="J8" s="23">
        <f t="shared" si="1"/>
        <v>343073.79600387003</v>
      </c>
    </row>
    <row r="9" spans="1:10">
      <c r="A9" s="421" t="s">
        <v>234</v>
      </c>
      <c r="B9" s="323">
        <v>301598.77282222302</v>
      </c>
      <c r="C9" s="323">
        <v>15640.842569899998</v>
      </c>
      <c r="D9" s="323">
        <v>1537.3588868950001</v>
      </c>
      <c r="E9" s="323">
        <v>5248.9395874459997</v>
      </c>
      <c r="F9" s="323">
        <v>24754.947451996999</v>
      </c>
      <c r="G9" s="323">
        <v>147368.59619716404</v>
      </c>
      <c r="H9" s="323">
        <v>95973.253791832001</v>
      </c>
      <c r="I9" s="323">
        <v>5991.7830223589226</v>
      </c>
      <c r="J9" s="23">
        <f t="shared" si="1"/>
        <v>598114.49432981596</v>
      </c>
    </row>
    <row r="10" spans="1:10">
      <c r="A10" s="421" t="s">
        <v>238</v>
      </c>
      <c r="B10" s="323">
        <v>281528.51399999997</v>
      </c>
      <c r="C10" s="323">
        <v>62814.950000000004</v>
      </c>
      <c r="D10" s="323">
        <v>3992.998</v>
      </c>
      <c r="E10" s="323">
        <v>6566.6949999999997</v>
      </c>
      <c r="F10" s="323">
        <v>13727.477000000003</v>
      </c>
      <c r="G10" s="323">
        <v>181351.45306095507</v>
      </c>
      <c r="H10" s="323">
        <v>194224.11000000002</v>
      </c>
      <c r="I10" s="323">
        <v>3683.8695430199464</v>
      </c>
      <c r="J10" s="23">
        <f t="shared" si="1"/>
        <v>747890.06660397502</v>
      </c>
    </row>
    <row r="11" spans="1:10">
      <c r="A11" s="421" t="s">
        <v>239</v>
      </c>
      <c r="B11" s="323">
        <v>238176.40100000001</v>
      </c>
      <c r="C11" s="323">
        <v>36566.368999999999</v>
      </c>
      <c r="D11" s="323">
        <v>2680.5160000000001</v>
      </c>
      <c r="E11" s="323">
        <v>3910.4360000000001</v>
      </c>
      <c r="F11" s="323">
        <v>4001.7040000000002</v>
      </c>
      <c r="G11" s="323">
        <v>139861.25813080929</v>
      </c>
      <c r="H11" s="323">
        <v>97971.716</v>
      </c>
      <c r="I11" s="323">
        <v>1665.2261998384729</v>
      </c>
      <c r="J11" s="23">
        <f t="shared" si="1"/>
        <v>524833.62633064785</v>
      </c>
    </row>
    <row r="12" spans="1:10">
      <c r="A12" s="421" t="s">
        <v>240</v>
      </c>
      <c r="B12" s="323">
        <v>537531.67700000003</v>
      </c>
      <c r="C12" s="323">
        <v>398898.33399999997</v>
      </c>
      <c r="D12" s="323">
        <v>11320.515000000001</v>
      </c>
      <c r="E12" s="323">
        <v>7117.5459999999994</v>
      </c>
      <c r="F12" s="323">
        <v>10138.563000000002</v>
      </c>
      <c r="G12" s="323">
        <v>270778.31670782581</v>
      </c>
      <c r="H12" s="323">
        <v>287368.87900000002</v>
      </c>
      <c r="I12" s="323">
        <v>6574.0330703830959</v>
      </c>
      <c r="J12" s="23">
        <f t="shared" si="1"/>
        <v>1529727.8637782088</v>
      </c>
    </row>
    <row r="13" spans="1:10">
      <c r="A13" s="421" t="s">
        <v>241</v>
      </c>
      <c r="B13" s="323">
        <v>310419.10666905798</v>
      </c>
      <c r="C13" s="323">
        <v>55526.782081212004</v>
      </c>
      <c r="D13" s="323">
        <v>3296.9773576159996</v>
      </c>
      <c r="E13" s="323">
        <v>6930.804772855</v>
      </c>
      <c r="F13" s="323">
        <v>12918.448393535</v>
      </c>
      <c r="G13" s="323">
        <v>159413.18389370703</v>
      </c>
      <c r="H13" s="323">
        <v>142682.06161099501</v>
      </c>
      <c r="I13" s="323">
        <v>3986.0409332583458</v>
      </c>
      <c r="J13" s="23">
        <f t="shared" si="1"/>
        <v>695173.40571223642</v>
      </c>
    </row>
    <row r="14" spans="1:10">
      <c r="A14" s="421" t="s">
        <v>242</v>
      </c>
      <c r="B14" s="323">
        <v>233363.383</v>
      </c>
      <c r="C14" s="323">
        <v>24006.454999999998</v>
      </c>
      <c r="D14" s="323">
        <v>4363.1229999999996</v>
      </c>
      <c r="E14" s="323">
        <v>4474.0780000000004</v>
      </c>
      <c r="F14" s="323">
        <v>15605.485000000001</v>
      </c>
      <c r="G14" s="323">
        <v>145421.83535283571</v>
      </c>
      <c r="H14" s="323">
        <v>99193.480999999985</v>
      </c>
      <c r="I14" s="323">
        <v>4200.8428623726622</v>
      </c>
      <c r="J14" s="23">
        <f t="shared" si="1"/>
        <v>530628.68321520835</v>
      </c>
    </row>
    <row r="15" spans="1:10">
      <c r="A15" s="421" t="s">
        <v>243</v>
      </c>
      <c r="B15" s="323">
        <v>263164.91200000001</v>
      </c>
      <c r="C15" s="323">
        <v>31490.478999999999</v>
      </c>
      <c r="D15" s="323">
        <v>6030.0619999999999</v>
      </c>
      <c r="E15" s="323">
        <v>3888.5520000000001</v>
      </c>
      <c r="F15" s="323">
        <v>17300.281000000003</v>
      </c>
      <c r="G15" s="323">
        <v>177605.37626413259</v>
      </c>
      <c r="H15" s="323">
        <v>163314.68200000003</v>
      </c>
      <c r="I15" s="323">
        <v>3051.7228169542959</v>
      </c>
      <c r="J15" s="23">
        <f t="shared" si="1"/>
        <v>665846.06708108692</v>
      </c>
    </row>
    <row r="16" spans="1:10">
      <c r="A16" s="421" t="s">
        <v>244</v>
      </c>
      <c r="B16" s="323">
        <v>625280.56199999992</v>
      </c>
      <c r="C16" s="323">
        <v>182166.454</v>
      </c>
      <c r="D16" s="323">
        <v>9832.7939999999999</v>
      </c>
      <c r="E16" s="323">
        <v>16357.497000000001</v>
      </c>
      <c r="F16" s="323">
        <v>33329.062000000005</v>
      </c>
      <c r="G16" s="323">
        <v>558014.00298214902</v>
      </c>
      <c r="H16" s="323">
        <v>401837.14600000001</v>
      </c>
      <c r="I16" s="323">
        <v>6796.4022742948964</v>
      </c>
      <c r="J16" s="23">
        <f t="shared" si="1"/>
        <v>1833613.9202564438</v>
      </c>
    </row>
    <row r="17" spans="1:10">
      <c r="A17" s="421" t="s">
        <v>245</v>
      </c>
      <c r="B17" s="323">
        <v>737674.72200000007</v>
      </c>
      <c r="C17" s="323">
        <v>101556.31</v>
      </c>
      <c r="D17" s="323">
        <v>6858.3310000000001</v>
      </c>
      <c r="E17" s="323">
        <v>6728.6490000000003</v>
      </c>
      <c r="F17" s="323">
        <v>9037.1710000000003</v>
      </c>
      <c r="G17" s="323">
        <v>206700.65479928968</v>
      </c>
      <c r="H17" s="323">
        <v>208049.6</v>
      </c>
      <c r="I17" s="323">
        <v>2970.4712261252521</v>
      </c>
      <c r="J17" s="23">
        <f t="shared" si="1"/>
        <v>1279575.9090254151</v>
      </c>
    </row>
    <row r="18" spans="1:10">
      <c r="A18" s="422" t="s">
        <v>246</v>
      </c>
      <c r="B18" s="324">
        <v>265346.51495166705</v>
      </c>
      <c r="C18" s="324">
        <v>171020.45946250402</v>
      </c>
      <c r="D18" s="324">
        <v>3388.0953128430001</v>
      </c>
      <c r="E18" s="324">
        <v>2430.287079571</v>
      </c>
      <c r="F18" s="324">
        <v>11250.583890858001</v>
      </c>
      <c r="G18" s="324">
        <v>150453.07988880164</v>
      </c>
      <c r="H18" s="324">
        <v>98704.276648606014</v>
      </c>
      <c r="I18" s="324">
        <v>3829.4346094366547</v>
      </c>
      <c r="J18" s="242">
        <f t="shared" si="1"/>
        <v>706422.73184428737</v>
      </c>
    </row>
    <row r="19" spans="1:10">
      <c r="A19" s="568"/>
      <c r="B19" s="568"/>
      <c r="C19" s="568"/>
      <c r="D19" s="568"/>
      <c r="E19" s="568"/>
      <c r="F19" s="568"/>
      <c r="G19" s="568"/>
      <c r="H19" s="568"/>
      <c r="J19" s="14"/>
    </row>
  </sheetData>
  <sortState ref="A5:J18">
    <sortCondition ref="A4"/>
  </sortState>
  <mergeCells count="2">
    <mergeCell ref="B2:J2"/>
    <mergeCell ref="A19:H19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/>
  </sheetViews>
  <sheetFormatPr defaultColWidth="9.140625" defaultRowHeight="12"/>
  <cols>
    <col min="1" max="1" width="18" style="11" customWidth="1"/>
    <col min="2" max="13" width="9.5703125" style="11" customWidth="1"/>
    <col min="14" max="14" width="11" style="11" customWidth="1"/>
    <col min="15" max="15" width="12.7109375" style="11" customWidth="1"/>
    <col min="16" max="16384" width="9.140625" style="11"/>
  </cols>
  <sheetData>
    <row r="1" spans="1:14" s="51" customFormat="1" ht="18">
      <c r="A1" s="266" t="s">
        <v>386</v>
      </c>
      <c r="B1" s="59"/>
      <c r="N1" s="326" t="str">
        <f>'3.1'!N1</f>
        <v>III. čtvrtletí 2025</v>
      </c>
    </row>
    <row r="2" spans="1:14" ht="6" customHeight="1"/>
    <row r="3" spans="1:14" ht="12.75" customHeight="1">
      <c r="A3" s="501" t="str">
        <f>'3.1'!A4</f>
        <v>2025</v>
      </c>
      <c r="B3" s="576" t="s">
        <v>179</v>
      </c>
      <c r="C3" s="572"/>
      <c r="D3" s="577"/>
      <c r="E3" s="576" t="s">
        <v>181</v>
      </c>
      <c r="F3" s="572"/>
      <c r="G3" s="577"/>
      <c r="H3" s="576" t="s">
        <v>182</v>
      </c>
      <c r="I3" s="572"/>
      <c r="J3" s="577"/>
      <c r="K3" s="576" t="s">
        <v>183</v>
      </c>
      <c r="L3" s="572"/>
      <c r="M3" s="577"/>
      <c r="N3" s="572" t="s">
        <v>53</v>
      </c>
    </row>
    <row r="4" spans="1:14">
      <c r="A4" s="502"/>
      <c r="B4" s="428" t="s">
        <v>60</v>
      </c>
      <c r="C4" s="429" t="s">
        <v>61</v>
      </c>
      <c r="D4" s="430" t="s">
        <v>62</v>
      </c>
      <c r="E4" s="428" t="s">
        <v>63</v>
      </c>
      <c r="F4" s="429" t="s">
        <v>64</v>
      </c>
      <c r="G4" s="430" t="s">
        <v>65</v>
      </c>
      <c r="H4" s="428" t="s">
        <v>66</v>
      </c>
      <c r="I4" s="429" t="s">
        <v>67</v>
      </c>
      <c r="J4" s="430" t="s">
        <v>68</v>
      </c>
      <c r="K4" s="428" t="s">
        <v>69</v>
      </c>
      <c r="L4" s="429" t="s">
        <v>70</v>
      </c>
      <c r="M4" s="430" t="s">
        <v>71</v>
      </c>
      <c r="N4" s="573"/>
    </row>
    <row r="5" spans="1:14" ht="12.75" customHeight="1">
      <c r="A5" s="570" t="s">
        <v>86</v>
      </c>
      <c r="B5" s="488">
        <f>SUM(B6:D6)</f>
        <v>14949351.248432893</v>
      </c>
      <c r="C5" s="489"/>
      <c r="D5" s="490"/>
      <c r="E5" s="488">
        <f>SUM(E6:G6)</f>
        <v>12524008.440762049</v>
      </c>
      <c r="F5" s="489"/>
      <c r="G5" s="490"/>
      <c r="H5" s="488">
        <f>SUM(H6:J6)</f>
        <v>11971644.912224784</v>
      </c>
      <c r="I5" s="489"/>
      <c r="J5" s="490"/>
      <c r="K5" s="488">
        <f>SUM(K6:M6)</f>
        <v>0</v>
      </c>
      <c r="L5" s="489"/>
      <c r="M5" s="490"/>
      <c r="N5" s="574">
        <f>SUM(B6:M6)</f>
        <v>39445004.601419725</v>
      </c>
    </row>
    <row r="6" spans="1:14">
      <c r="A6" s="571"/>
      <c r="B6" s="220">
        <f t="shared" ref="B6:M6" si="0">SUM(B7:B10)</f>
        <v>5301106.185011399</v>
      </c>
      <c r="C6" s="216">
        <f t="shared" si="0"/>
        <v>4853398.4945711428</v>
      </c>
      <c r="D6" s="219">
        <f t="shared" si="0"/>
        <v>4794846.5688503515</v>
      </c>
      <c r="E6" s="220">
        <f t="shared" si="0"/>
        <v>4235071.9745106921</v>
      </c>
      <c r="F6" s="216">
        <f t="shared" si="0"/>
        <v>4209333.1526093315</v>
      </c>
      <c r="G6" s="219">
        <f t="shared" si="0"/>
        <v>4079603.313642025</v>
      </c>
      <c r="H6" s="220">
        <f t="shared" si="0"/>
        <v>3988226.4677782627</v>
      </c>
      <c r="I6" s="216">
        <f t="shared" si="0"/>
        <v>3921920.902197273</v>
      </c>
      <c r="J6" s="219">
        <f t="shared" si="0"/>
        <v>4061497.5422492502</v>
      </c>
      <c r="K6" s="220">
        <f t="shared" si="0"/>
        <v>0</v>
      </c>
      <c r="L6" s="216">
        <f t="shared" si="0"/>
        <v>0</v>
      </c>
      <c r="M6" s="219">
        <f t="shared" si="0"/>
        <v>0</v>
      </c>
      <c r="N6" s="575"/>
    </row>
    <row r="7" spans="1:14">
      <c r="A7" s="214" t="s">
        <v>8</v>
      </c>
      <c r="B7" s="332">
        <v>624281.48100000015</v>
      </c>
      <c r="C7" s="327">
        <v>544622.65</v>
      </c>
      <c r="D7" s="336">
        <v>653279.19100000011</v>
      </c>
      <c r="E7" s="332">
        <v>626094.70400000003</v>
      </c>
      <c r="F7" s="327">
        <v>629363.68800000008</v>
      </c>
      <c r="G7" s="336">
        <v>671531.18</v>
      </c>
      <c r="H7" s="332">
        <v>644729.92100000009</v>
      </c>
      <c r="I7" s="327">
        <v>588473.31599999999</v>
      </c>
      <c r="J7" s="336">
        <v>622595.20699999994</v>
      </c>
      <c r="K7" s="332">
        <v>0</v>
      </c>
      <c r="L7" s="327">
        <v>0</v>
      </c>
      <c r="M7" s="336">
        <v>0</v>
      </c>
      <c r="N7" s="275">
        <f>SUM(B7:M7)</f>
        <v>5604971.3379999995</v>
      </c>
    </row>
    <row r="8" spans="1:14">
      <c r="A8" s="214" t="s">
        <v>9</v>
      </c>
      <c r="B8" s="332">
        <v>1977159.3359999999</v>
      </c>
      <c r="C8" s="327">
        <v>1859755.1120000002</v>
      </c>
      <c r="D8" s="336">
        <v>1921958.3520000002</v>
      </c>
      <c r="E8" s="332">
        <v>1811519.5860000001</v>
      </c>
      <c r="F8" s="327">
        <v>1758330.9849999999</v>
      </c>
      <c r="G8" s="336">
        <v>1813358.7359999998</v>
      </c>
      <c r="H8" s="332">
        <v>1787474.4910000002</v>
      </c>
      <c r="I8" s="327">
        <v>1746251.2390000001</v>
      </c>
      <c r="J8" s="336">
        <v>1843739.497</v>
      </c>
      <c r="K8" s="332">
        <v>0</v>
      </c>
      <c r="L8" s="327">
        <v>0</v>
      </c>
      <c r="M8" s="336">
        <v>0</v>
      </c>
      <c r="N8" s="275">
        <f t="shared" ref="N8:N30" si="1">SUM(B8:M8)</f>
        <v>16519547.333999999</v>
      </c>
    </row>
    <row r="9" spans="1:14">
      <c r="A9" s="214" t="s">
        <v>132</v>
      </c>
      <c r="B9" s="332">
        <v>805605.82811090571</v>
      </c>
      <c r="C9" s="327">
        <v>730539.96333030739</v>
      </c>
      <c r="D9" s="336">
        <v>696267.74435220903</v>
      </c>
      <c r="E9" s="332">
        <v>583322.86051561648</v>
      </c>
      <c r="F9" s="327">
        <v>571975.69619229413</v>
      </c>
      <c r="G9" s="336">
        <v>540327.98040343903</v>
      </c>
      <c r="H9" s="332">
        <v>538109.7746188672</v>
      </c>
      <c r="I9" s="327">
        <v>543969.11296367296</v>
      </c>
      <c r="J9" s="336">
        <v>559798.62019959651</v>
      </c>
      <c r="K9" s="332">
        <v>0</v>
      </c>
      <c r="L9" s="327">
        <v>0</v>
      </c>
      <c r="M9" s="336">
        <v>0</v>
      </c>
      <c r="N9" s="275">
        <f t="shared" si="1"/>
        <v>5569917.5806869082</v>
      </c>
    </row>
    <row r="10" spans="1:14">
      <c r="A10" s="214" t="s">
        <v>130</v>
      </c>
      <c r="B10" s="332">
        <v>1894059.5399004936</v>
      </c>
      <c r="C10" s="327">
        <v>1718480.769240835</v>
      </c>
      <c r="D10" s="336">
        <v>1523341.2814981423</v>
      </c>
      <c r="E10" s="332">
        <v>1214134.8239950757</v>
      </c>
      <c r="F10" s="327">
        <v>1249662.7834170382</v>
      </c>
      <c r="G10" s="336">
        <v>1054385.4172385863</v>
      </c>
      <c r="H10" s="332">
        <v>1017912.2811593947</v>
      </c>
      <c r="I10" s="327">
        <v>1043227.2342335996</v>
      </c>
      <c r="J10" s="336">
        <v>1035364.2180496537</v>
      </c>
      <c r="K10" s="332">
        <v>0</v>
      </c>
      <c r="L10" s="327">
        <v>0</v>
      </c>
      <c r="M10" s="336">
        <v>0</v>
      </c>
      <c r="N10" s="275">
        <f t="shared" si="1"/>
        <v>11750568.348732818</v>
      </c>
    </row>
    <row r="11" spans="1:14">
      <c r="A11" s="322" t="s">
        <v>293</v>
      </c>
      <c r="B11" s="333">
        <f>SUM(B12:B15)</f>
        <v>3443514.9825135791</v>
      </c>
      <c r="C11" s="331">
        <f t="shared" ref="C11:M11" si="2">SUM(C12:C15)</f>
        <v>3151432.8436423466</v>
      </c>
      <c r="D11" s="337">
        <f t="shared" si="2"/>
        <v>3113194.3499007993</v>
      </c>
      <c r="E11" s="333">
        <f t="shared" si="2"/>
        <v>2748645.2531605945</v>
      </c>
      <c r="F11" s="331">
        <f t="shared" si="2"/>
        <v>2701982.8529062159</v>
      </c>
      <c r="G11" s="337">
        <f t="shared" si="2"/>
        <v>2606511.837449762</v>
      </c>
      <c r="H11" s="333">
        <f t="shared" si="2"/>
        <v>2556352.3082685852</v>
      </c>
      <c r="I11" s="331">
        <f t="shared" si="2"/>
        <v>2505271.1720980741</v>
      </c>
      <c r="J11" s="337">
        <f t="shared" si="2"/>
        <v>2622025.0301331012</v>
      </c>
      <c r="K11" s="333">
        <f t="shared" si="2"/>
        <v>0</v>
      </c>
      <c r="L11" s="331">
        <f t="shared" si="2"/>
        <v>0</v>
      </c>
      <c r="M11" s="337">
        <f t="shared" si="2"/>
        <v>0</v>
      </c>
      <c r="N11" s="320">
        <f t="shared" si="1"/>
        <v>25448930.630073056</v>
      </c>
    </row>
    <row r="12" spans="1:14" ht="13.5" customHeight="1">
      <c r="A12" s="214" t="s">
        <v>8</v>
      </c>
      <c r="B12" s="334">
        <v>507199.39700000006</v>
      </c>
      <c r="C12" s="328">
        <v>430369.37800000003</v>
      </c>
      <c r="D12" s="338">
        <v>519511.67900000006</v>
      </c>
      <c r="E12" s="334">
        <v>499558.97200000001</v>
      </c>
      <c r="F12" s="328">
        <v>496046.484</v>
      </c>
      <c r="G12" s="338">
        <v>535306.94700000004</v>
      </c>
      <c r="H12" s="334">
        <v>508208.27</v>
      </c>
      <c r="I12" s="328">
        <v>462610.424</v>
      </c>
      <c r="J12" s="338">
        <v>489827.16</v>
      </c>
      <c r="K12" s="334">
        <v>0</v>
      </c>
      <c r="L12" s="328">
        <v>0</v>
      </c>
      <c r="M12" s="338">
        <v>0</v>
      </c>
      <c r="N12" s="329">
        <f t="shared" si="1"/>
        <v>4448638.7110000001</v>
      </c>
    </row>
    <row r="13" spans="1:14">
      <c r="A13" s="214" t="s">
        <v>9</v>
      </c>
      <c r="B13" s="332">
        <v>1218521.8799999999</v>
      </c>
      <c r="C13" s="327">
        <v>1155162.0860000001</v>
      </c>
      <c r="D13" s="336">
        <v>1192206.8610000003</v>
      </c>
      <c r="E13" s="332">
        <v>1103404.794</v>
      </c>
      <c r="F13" s="327">
        <v>1106312.6939999999</v>
      </c>
      <c r="G13" s="336">
        <v>1114208.3129999998</v>
      </c>
      <c r="H13" s="332">
        <v>1088778.4710000001</v>
      </c>
      <c r="I13" s="327">
        <v>1063866.8</v>
      </c>
      <c r="J13" s="336">
        <v>1139302.72</v>
      </c>
      <c r="K13" s="332">
        <v>0</v>
      </c>
      <c r="L13" s="327">
        <v>0</v>
      </c>
      <c r="M13" s="336">
        <v>0</v>
      </c>
      <c r="N13" s="275">
        <f t="shared" si="1"/>
        <v>10181764.619000001</v>
      </c>
    </row>
    <row r="14" spans="1:14">
      <c r="A14" s="214" t="s">
        <v>132</v>
      </c>
      <c r="B14" s="332">
        <v>480039.51238635898</v>
      </c>
      <c r="C14" s="327">
        <v>436092.76966306177</v>
      </c>
      <c r="D14" s="336">
        <v>404896.57794634049</v>
      </c>
      <c r="E14" s="332">
        <v>346176.5771061579</v>
      </c>
      <c r="F14" s="327">
        <v>337138.79782821977</v>
      </c>
      <c r="G14" s="336">
        <v>316962.13558117388</v>
      </c>
      <c r="H14" s="332">
        <v>322477.16074076033</v>
      </c>
      <c r="I14" s="327">
        <v>324753.15031282778</v>
      </c>
      <c r="J14" s="336">
        <v>334217.68671324517</v>
      </c>
      <c r="K14" s="332">
        <v>0</v>
      </c>
      <c r="L14" s="327">
        <v>0</v>
      </c>
      <c r="M14" s="336">
        <v>0</v>
      </c>
      <c r="N14" s="275">
        <f t="shared" si="1"/>
        <v>3302754.3682781463</v>
      </c>
    </row>
    <row r="15" spans="1:14">
      <c r="A15" s="214" t="s">
        <v>130</v>
      </c>
      <c r="B15" s="332">
        <v>1237754.19312722</v>
      </c>
      <c r="C15" s="327">
        <v>1129808.6099792849</v>
      </c>
      <c r="D15" s="336">
        <v>996579.23195445864</v>
      </c>
      <c r="E15" s="332">
        <v>799504.91005443654</v>
      </c>
      <c r="F15" s="327">
        <v>762484.87707799627</v>
      </c>
      <c r="G15" s="336">
        <v>640034.4418685881</v>
      </c>
      <c r="H15" s="332">
        <v>636888.40652782458</v>
      </c>
      <c r="I15" s="327">
        <v>654040.79778524651</v>
      </c>
      <c r="J15" s="336">
        <v>658677.46341985604</v>
      </c>
      <c r="K15" s="332">
        <v>0</v>
      </c>
      <c r="L15" s="327">
        <v>0</v>
      </c>
      <c r="M15" s="336">
        <v>0</v>
      </c>
      <c r="N15" s="275">
        <f t="shared" si="1"/>
        <v>7515772.9317949116</v>
      </c>
    </row>
    <row r="16" spans="1:14">
      <c r="A16" s="322" t="s">
        <v>427</v>
      </c>
      <c r="B16" s="333">
        <f>SUM(B17:B20)</f>
        <v>1272986.0827419385</v>
      </c>
      <c r="C16" s="331">
        <f t="shared" ref="C16:M16" si="3">SUM(C17:C20)</f>
        <v>1168869.7701069831</v>
      </c>
      <c r="D16" s="337">
        <f t="shared" si="3"/>
        <v>1150570.6759739711</v>
      </c>
      <c r="E16" s="333">
        <f t="shared" si="3"/>
        <v>1014016.874599552</v>
      </c>
      <c r="F16" s="331">
        <f t="shared" si="3"/>
        <v>1041036.570421922</v>
      </c>
      <c r="G16" s="337">
        <f t="shared" si="3"/>
        <v>1013243.0769125361</v>
      </c>
      <c r="H16" s="333">
        <f t="shared" si="3"/>
        <v>975675.67173552443</v>
      </c>
      <c r="I16" s="331">
        <f t="shared" si="3"/>
        <v>962281.18587758753</v>
      </c>
      <c r="J16" s="337">
        <f t="shared" si="3"/>
        <v>982573.68931451545</v>
      </c>
      <c r="K16" s="333">
        <f t="shared" si="3"/>
        <v>0</v>
      </c>
      <c r="L16" s="331">
        <f t="shared" si="3"/>
        <v>0</v>
      </c>
      <c r="M16" s="337">
        <f t="shared" si="3"/>
        <v>0</v>
      </c>
      <c r="N16" s="320">
        <f t="shared" si="1"/>
        <v>9581253.5976845305</v>
      </c>
    </row>
    <row r="17" spans="1:14">
      <c r="A17" s="214" t="s">
        <v>8</v>
      </c>
      <c r="B17" s="332">
        <v>108719.054</v>
      </c>
      <c r="C17" s="327">
        <v>104510.769</v>
      </c>
      <c r="D17" s="336">
        <v>122147.72200000001</v>
      </c>
      <c r="E17" s="332">
        <v>114678.652</v>
      </c>
      <c r="F17" s="327">
        <v>120756.174</v>
      </c>
      <c r="G17" s="336">
        <v>124906.61500000002</v>
      </c>
      <c r="H17" s="332">
        <v>125389.53300000001</v>
      </c>
      <c r="I17" s="327">
        <v>116329.81200000001</v>
      </c>
      <c r="J17" s="336">
        <v>122536.79399999999</v>
      </c>
      <c r="K17" s="332">
        <v>0</v>
      </c>
      <c r="L17" s="327">
        <v>0</v>
      </c>
      <c r="M17" s="336">
        <v>0</v>
      </c>
      <c r="N17" s="275">
        <f t="shared" si="1"/>
        <v>1059975.125</v>
      </c>
    </row>
    <row r="18" spans="1:14">
      <c r="A18" s="214" t="s">
        <v>9</v>
      </c>
      <c r="B18" s="332">
        <v>480685.94999999995</v>
      </c>
      <c r="C18" s="327">
        <v>450701.087</v>
      </c>
      <c r="D18" s="336">
        <v>467244.98600000003</v>
      </c>
      <c r="E18" s="332">
        <v>461911.22900000005</v>
      </c>
      <c r="F18" s="327">
        <v>404036.26500000001</v>
      </c>
      <c r="G18" s="336">
        <v>443145.76499999996</v>
      </c>
      <c r="H18" s="332">
        <v>440943.99399999995</v>
      </c>
      <c r="I18" s="327">
        <v>427154.64600000001</v>
      </c>
      <c r="J18" s="336">
        <v>454804.87299999996</v>
      </c>
      <c r="K18" s="332">
        <v>0</v>
      </c>
      <c r="L18" s="327">
        <v>0</v>
      </c>
      <c r="M18" s="336">
        <v>0</v>
      </c>
      <c r="N18" s="275">
        <f t="shared" si="1"/>
        <v>4030628.7950000004</v>
      </c>
    </row>
    <row r="19" spans="1:14">
      <c r="A19" s="214" t="s">
        <v>132</v>
      </c>
      <c r="B19" s="332">
        <v>202201.12321040171</v>
      </c>
      <c r="C19" s="327">
        <v>185449.51337766601</v>
      </c>
      <c r="D19" s="336">
        <v>173738.43593439585</v>
      </c>
      <c r="E19" s="332">
        <v>145996.8676713529</v>
      </c>
      <c r="F19" s="327">
        <v>153051.88156484478</v>
      </c>
      <c r="G19" s="336">
        <v>148524.93659663579</v>
      </c>
      <c r="H19" s="332">
        <v>142015.03959614018</v>
      </c>
      <c r="I19" s="327">
        <v>146432.11287835528</v>
      </c>
      <c r="J19" s="336">
        <v>144932.23506266455</v>
      </c>
      <c r="K19" s="332">
        <v>0</v>
      </c>
      <c r="L19" s="327">
        <v>0</v>
      </c>
      <c r="M19" s="336">
        <v>0</v>
      </c>
      <c r="N19" s="275">
        <f t="shared" si="1"/>
        <v>1442342.1458924571</v>
      </c>
    </row>
    <row r="20" spans="1:14">
      <c r="A20" s="214" t="s">
        <v>130</v>
      </c>
      <c r="B20" s="332">
        <v>481379.95553153695</v>
      </c>
      <c r="C20" s="327">
        <v>428208.4007293171</v>
      </c>
      <c r="D20" s="336">
        <v>387439.53203957522</v>
      </c>
      <c r="E20" s="332">
        <v>291430.12592819898</v>
      </c>
      <c r="F20" s="327">
        <v>363192.2498570772</v>
      </c>
      <c r="G20" s="336">
        <v>296665.7603159002</v>
      </c>
      <c r="H20" s="332">
        <v>267327.10513938428</v>
      </c>
      <c r="I20" s="327">
        <v>272364.61499923223</v>
      </c>
      <c r="J20" s="336">
        <v>260299.78725185097</v>
      </c>
      <c r="K20" s="332">
        <v>0</v>
      </c>
      <c r="L20" s="327">
        <v>0</v>
      </c>
      <c r="M20" s="336">
        <v>0</v>
      </c>
      <c r="N20" s="275">
        <f t="shared" si="1"/>
        <v>3048307.5317920735</v>
      </c>
    </row>
    <row r="21" spans="1:14">
      <c r="A21" s="322" t="s">
        <v>56</v>
      </c>
      <c r="B21" s="333">
        <f>SUM(B22:B25)</f>
        <v>579537.82975588157</v>
      </c>
      <c r="C21" s="331">
        <f t="shared" ref="C21:M21" si="4">SUM(C22:C25)</f>
        <v>528054.86082181253</v>
      </c>
      <c r="D21" s="337">
        <f t="shared" si="4"/>
        <v>526291.51297558111</v>
      </c>
      <c r="E21" s="333">
        <f t="shared" si="4"/>
        <v>467755.42675054597</v>
      </c>
      <c r="F21" s="331">
        <f t="shared" si="4"/>
        <v>461973.83928119414</v>
      </c>
      <c r="G21" s="337">
        <f t="shared" si="4"/>
        <v>455307.65927972744</v>
      </c>
      <c r="H21" s="333">
        <f t="shared" si="4"/>
        <v>453160.26777415245</v>
      </c>
      <c r="I21" s="331">
        <f t="shared" si="4"/>
        <v>450180.12422161066</v>
      </c>
      <c r="J21" s="337">
        <f t="shared" si="4"/>
        <v>452144.71280163352</v>
      </c>
      <c r="K21" s="333">
        <f t="shared" si="4"/>
        <v>0</v>
      </c>
      <c r="L21" s="331">
        <f t="shared" si="4"/>
        <v>0</v>
      </c>
      <c r="M21" s="337">
        <f t="shared" si="4"/>
        <v>0</v>
      </c>
      <c r="N21" s="320">
        <f t="shared" si="1"/>
        <v>4374406.2336621396</v>
      </c>
    </row>
    <row r="22" spans="1:14">
      <c r="A22" s="214" t="s">
        <v>8</v>
      </c>
      <c r="B22" s="332">
        <v>8363.0300000000007</v>
      </c>
      <c r="C22" s="327">
        <v>9742.5030000000006</v>
      </c>
      <c r="D22" s="336">
        <v>11619.79</v>
      </c>
      <c r="E22" s="332">
        <v>11857.08</v>
      </c>
      <c r="F22" s="327">
        <v>12561.03</v>
      </c>
      <c r="G22" s="336">
        <v>11317.618</v>
      </c>
      <c r="H22" s="332">
        <v>11132.118</v>
      </c>
      <c r="I22" s="327">
        <v>9533.08</v>
      </c>
      <c r="J22" s="336">
        <v>10231.253000000001</v>
      </c>
      <c r="K22" s="332">
        <v>0</v>
      </c>
      <c r="L22" s="327">
        <v>0</v>
      </c>
      <c r="M22" s="336">
        <v>0</v>
      </c>
      <c r="N22" s="275">
        <f t="shared" si="1"/>
        <v>96357.502000000008</v>
      </c>
    </row>
    <row r="23" spans="1:14">
      <c r="A23" s="214" t="s">
        <v>9</v>
      </c>
      <c r="B23" s="332">
        <v>272993.48599999998</v>
      </c>
      <c r="C23" s="327">
        <v>248948.96900000001</v>
      </c>
      <c r="D23" s="336">
        <v>257812.32500000001</v>
      </c>
      <c r="E23" s="332">
        <v>241632.323</v>
      </c>
      <c r="F23" s="327">
        <v>243711.266</v>
      </c>
      <c r="G23" s="336">
        <v>251530.39799999999</v>
      </c>
      <c r="H23" s="332">
        <v>254778.666</v>
      </c>
      <c r="I23" s="327">
        <v>251105.83300000001</v>
      </c>
      <c r="J23" s="336">
        <v>244948.894</v>
      </c>
      <c r="K23" s="332">
        <v>0</v>
      </c>
      <c r="L23" s="327">
        <v>0</v>
      </c>
      <c r="M23" s="336">
        <v>0</v>
      </c>
      <c r="N23" s="275">
        <f t="shared" si="1"/>
        <v>2267462.16</v>
      </c>
    </row>
    <row r="24" spans="1:14">
      <c r="A24" s="214" t="s">
        <v>132</v>
      </c>
      <c r="B24" s="332">
        <v>123255.92251414497</v>
      </c>
      <c r="C24" s="327">
        <v>108899.63028957955</v>
      </c>
      <c r="D24" s="336">
        <v>117536.88047147272</v>
      </c>
      <c r="E24" s="332">
        <v>91066.235738105635</v>
      </c>
      <c r="F24" s="327">
        <v>81715.886799229527</v>
      </c>
      <c r="G24" s="336">
        <v>74774.428225629454</v>
      </c>
      <c r="H24" s="332">
        <v>73552.714281966677</v>
      </c>
      <c r="I24" s="327">
        <v>72719.389772489871</v>
      </c>
      <c r="J24" s="336">
        <v>80577.59842368681</v>
      </c>
      <c r="K24" s="332">
        <v>0</v>
      </c>
      <c r="L24" s="327">
        <v>0</v>
      </c>
      <c r="M24" s="336">
        <v>0</v>
      </c>
      <c r="N24" s="275">
        <f t="shared" si="1"/>
        <v>824098.68651630532</v>
      </c>
    </row>
    <row r="25" spans="1:14">
      <c r="A25" s="214" t="s">
        <v>130</v>
      </c>
      <c r="B25" s="332">
        <v>174925.39124173654</v>
      </c>
      <c r="C25" s="327">
        <v>160463.75853223293</v>
      </c>
      <c r="D25" s="336">
        <v>139322.5175041084</v>
      </c>
      <c r="E25" s="332">
        <v>123199.78801244029</v>
      </c>
      <c r="F25" s="327">
        <v>123985.65648196463</v>
      </c>
      <c r="G25" s="336">
        <v>117685.21505409801</v>
      </c>
      <c r="H25" s="332">
        <v>113696.76949218581</v>
      </c>
      <c r="I25" s="327">
        <v>116821.82144912083</v>
      </c>
      <c r="J25" s="336">
        <v>116386.9673779467</v>
      </c>
      <c r="K25" s="332">
        <v>0</v>
      </c>
      <c r="L25" s="327">
        <v>0</v>
      </c>
      <c r="M25" s="336">
        <v>0</v>
      </c>
      <c r="N25" s="275">
        <f t="shared" si="1"/>
        <v>1186487.8851458342</v>
      </c>
    </row>
    <row r="26" spans="1:14">
      <c r="A26" s="322" t="s">
        <v>254</v>
      </c>
      <c r="B26" s="333">
        <f>SUM(B27:B30)</f>
        <v>5067.2900000000009</v>
      </c>
      <c r="C26" s="331">
        <f t="shared" ref="C26:M26" si="5">SUM(C27:C30)</f>
        <v>5041.0200000000004</v>
      </c>
      <c r="D26" s="337">
        <f t="shared" si="5"/>
        <v>4790.0300000000007</v>
      </c>
      <c r="E26" s="333">
        <f t="shared" si="5"/>
        <v>4654.42</v>
      </c>
      <c r="F26" s="331">
        <f t="shared" si="5"/>
        <v>4339.8900000000003</v>
      </c>
      <c r="G26" s="337">
        <f t="shared" si="5"/>
        <v>4540.74</v>
      </c>
      <c r="H26" s="333">
        <f t="shared" si="5"/>
        <v>3038.2200000000003</v>
      </c>
      <c r="I26" s="331">
        <f t="shared" si="5"/>
        <v>4188.42</v>
      </c>
      <c r="J26" s="337">
        <f t="shared" si="5"/>
        <v>4754.1100000000006</v>
      </c>
      <c r="K26" s="333">
        <f t="shared" si="5"/>
        <v>0</v>
      </c>
      <c r="L26" s="331">
        <f t="shared" si="5"/>
        <v>0</v>
      </c>
      <c r="M26" s="337">
        <f t="shared" si="5"/>
        <v>0</v>
      </c>
      <c r="N26" s="320">
        <f t="shared" si="1"/>
        <v>40414.14</v>
      </c>
    </row>
    <row r="27" spans="1:14">
      <c r="A27" s="214" t="s">
        <v>8</v>
      </c>
      <c r="B27" s="332">
        <v>0</v>
      </c>
      <c r="C27" s="327">
        <v>0</v>
      </c>
      <c r="D27" s="336">
        <v>0</v>
      </c>
      <c r="E27" s="332">
        <v>0</v>
      </c>
      <c r="F27" s="327">
        <v>0</v>
      </c>
      <c r="G27" s="336">
        <v>0</v>
      </c>
      <c r="H27" s="332">
        <v>0</v>
      </c>
      <c r="I27" s="327">
        <v>0</v>
      </c>
      <c r="J27" s="336">
        <v>0</v>
      </c>
      <c r="K27" s="332">
        <v>0</v>
      </c>
      <c r="L27" s="327">
        <v>0</v>
      </c>
      <c r="M27" s="336">
        <v>0</v>
      </c>
      <c r="N27" s="275">
        <f t="shared" si="1"/>
        <v>0</v>
      </c>
    </row>
    <row r="28" spans="1:14">
      <c r="A28" s="214" t="s">
        <v>9</v>
      </c>
      <c r="B28" s="332">
        <v>4958.0200000000004</v>
      </c>
      <c r="C28" s="327">
        <v>4942.97</v>
      </c>
      <c r="D28" s="336">
        <v>4694.18</v>
      </c>
      <c r="E28" s="332">
        <v>4571.24</v>
      </c>
      <c r="F28" s="327">
        <v>4270.76</v>
      </c>
      <c r="G28" s="336">
        <v>4474.26</v>
      </c>
      <c r="H28" s="332">
        <v>2973.36</v>
      </c>
      <c r="I28" s="327">
        <v>4123.96</v>
      </c>
      <c r="J28" s="336">
        <v>4683.01</v>
      </c>
      <c r="K28" s="332">
        <v>0</v>
      </c>
      <c r="L28" s="327">
        <v>0</v>
      </c>
      <c r="M28" s="336">
        <v>0</v>
      </c>
      <c r="N28" s="275">
        <f t="shared" si="1"/>
        <v>39691.760000000009</v>
      </c>
    </row>
    <row r="29" spans="1:14">
      <c r="A29" s="214" t="s">
        <v>132</v>
      </c>
      <c r="B29" s="332">
        <v>109.27</v>
      </c>
      <c r="C29" s="327">
        <v>98.05</v>
      </c>
      <c r="D29" s="336">
        <v>95.85</v>
      </c>
      <c r="E29" s="332">
        <v>83.18</v>
      </c>
      <c r="F29" s="327">
        <v>69.13</v>
      </c>
      <c r="G29" s="336">
        <v>66.48</v>
      </c>
      <c r="H29" s="332">
        <v>64.86</v>
      </c>
      <c r="I29" s="327">
        <v>64.459999999999994</v>
      </c>
      <c r="J29" s="336">
        <v>71.099999999999994</v>
      </c>
      <c r="K29" s="332">
        <v>0</v>
      </c>
      <c r="L29" s="327">
        <v>0</v>
      </c>
      <c r="M29" s="336">
        <v>0</v>
      </c>
      <c r="N29" s="275">
        <f t="shared" si="1"/>
        <v>722.38</v>
      </c>
    </row>
    <row r="30" spans="1:14">
      <c r="A30" s="218" t="s">
        <v>130</v>
      </c>
      <c r="B30" s="335">
        <v>0</v>
      </c>
      <c r="C30" s="330">
        <v>0</v>
      </c>
      <c r="D30" s="339">
        <v>0</v>
      </c>
      <c r="E30" s="335">
        <v>0</v>
      </c>
      <c r="F30" s="330">
        <v>0</v>
      </c>
      <c r="G30" s="339">
        <v>0</v>
      </c>
      <c r="H30" s="335">
        <v>0</v>
      </c>
      <c r="I30" s="330">
        <v>0</v>
      </c>
      <c r="J30" s="339">
        <v>0</v>
      </c>
      <c r="K30" s="335">
        <v>0</v>
      </c>
      <c r="L30" s="330">
        <v>0</v>
      </c>
      <c r="M30" s="339">
        <v>0</v>
      </c>
      <c r="N30" s="277">
        <f t="shared" si="1"/>
        <v>0</v>
      </c>
    </row>
    <row r="31" spans="1:14">
      <c r="A31" s="20"/>
      <c r="B31" s="19"/>
      <c r="N31" s="340" t="s">
        <v>297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25" type="noConversion"/>
  <conditionalFormatting sqref="B5:D30">
    <cfRule type="expression" dxfId="24" priority="4">
      <formula>SEARCH($B$3,$N$1)</formula>
    </cfRule>
  </conditionalFormatting>
  <conditionalFormatting sqref="B5:G30">
    <cfRule type="expression" dxfId="23" priority="3">
      <formula>SEARCH($E$3,$N$1)</formula>
    </cfRule>
  </conditionalFormatting>
  <conditionalFormatting sqref="B5:J30">
    <cfRule type="expression" dxfId="22" priority="2">
      <formula>SEARCH($H$3,$N$1)</formula>
    </cfRule>
  </conditionalFormatting>
  <conditionalFormatting sqref="B5:M30">
    <cfRule type="expression" dxfId="21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/>
  <cols>
    <col min="1" max="1" width="39.85546875" style="11" customWidth="1"/>
    <col min="2" max="2" width="7.85546875" style="11" customWidth="1"/>
    <col min="3" max="13" width="7.85546875" style="21" customWidth="1"/>
    <col min="14" max="14" width="10" style="21" customWidth="1"/>
    <col min="15" max="20" width="9.140625" style="9"/>
    <col min="21" max="16384" width="9.140625" style="11"/>
  </cols>
  <sheetData>
    <row r="1" spans="1:20" s="51" customFormat="1" ht="18">
      <c r="A1" s="266" t="s">
        <v>387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326" t="str">
        <f>'3.1'!N1</f>
        <v>III. čtvrtletí 2025</v>
      </c>
      <c r="O1" s="9"/>
      <c r="P1" s="9"/>
      <c r="Q1" s="9"/>
      <c r="R1" s="9"/>
      <c r="S1" s="9"/>
      <c r="T1" s="9"/>
    </row>
    <row r="2" spans="1:20" ht="6" customHeight="1"/>
    <row r="3" spans="1:20">
      <c r="A3" s="501" t="str">
        <f>'3.1'!A4</f>
        <v>2025</v>
      </c>
      <c r="B3" s="576" t="s">
        <v>179</v>
      </c>
      <c r="C3" s="572"/>
      <c r="D3" s="577"/>
      <c r="E3" s="576" t="s">
        <v>181</v>
      </c>
      <c r="F3" s="572"/>
      <c r="G3" s="577"/>
      <c r="H3" s="576" t="s">
        <v>182</v>
      </c>
      <c r="I3" s="572"/>
      <c r="J3" s="577"/>
      <c r="K3" s="576" t="s">
        <v>183</v>
      </c>
      <c r="L3" s="572"/>
      <c r="M3" s="577"/>
      <c r="N3" s="572" t="s">
        <v>53</v>
      </c>
    </row>
    <row r="4" spans="1:20">
      <c r="A4" s="578"/>
      <c r="B4" s="428" t="s">
        <v>60</v>
      </c>
      <c r="C4" s="429" t="s">
        <v>61</v>
      </c>
      <c r="D4" s="430" t="s">
        <v>62</v>
      </c>
      <c r="E4" s="428" t="s">
        <v>63</v>
      </c>
      <c r="F4" s="429" t="s">
        <v>64</v>
      </c>
      <c r="G4" s="430" t="s">
        <v>65</v>
      </c>
      <c r="H4" s="428" t="s">
        <v>66</v>
      </c>
      <c r="I4" s="429" t="s">
        <v>67</v>
      </c>
      <c r="J4" s="430" t="s">
        <v>68</v>
      </c>
      <c r="K4" s="428" t="s">
        <v>69</v>
      </c>
      <c r="L4" s="429" t="s">
        <v>70</v>
      </c>
      <c r="M4" s="430" t="s">
        <v>71</v>
      </c>
      <c r="N4" s="569" t="s">
        <v>53</v>
      </c>
    </row>
    <row r="5" spans="1:20" ht="12.75" customHeight="1">
      <c r="A5" s="570" t="s">
        <v>96</v>
      </c>
      <c r="B5" s="488">
        <f>SUM(B6:D6)</f>
        <v>18956.29412100001</v>
      </c>
      <c r="C5" s="489"/>
      <c r="D5" s="490"/>
      <c r="E5" s="488">
        <f>SUM(E6:G6)</f>
        <v>14685.915937999998</v>
      </c>
      <c r="F5" s="489"/>
      <c r="G5" s="490"/>
      <c r="H5" s="488">
        <f>SUM(H6:J6)</f>
        <v>14803.718331</v>
      </c>
      <c r="I5" s="489"/>
      <c r="J5" s="490"/>
      <c r="K5" s="488">
        <f>SUM(K6:M6)</f>
        <v>0</v>
      </c>
      <c r="L5" s="489"/>
      <c r="M5" s="490"/>
      <c r="N5" s="574">
        <f>SUM(N7:N9)</f>
        <v>48445.928390000015</v>
      </c>
    </row>
    <row r="6" spans="1:20">
      <c r="A6" s="571"/>
      <c r="B6" s="220">
        <f>SUM(B7:B9)</f>
        <v>6881.5650409999998</v>
      </c>
      <c r="C6" s="216">
        <f t="shared" ref="C6:M6" si="0">SUM(C7:C9)</f>
        <v>6077.0279260000098</v>
      </c>
      <c r="D6" s="219">
        <f t="shared" si="0"/>
        <v>5997.7011540000003</v>
      </c>
      <c r="E6" s="220">
        <f t="shared" si="0"/>
        <v>5100.4877589999987</v>
      </c>
      <c r="F6" s="216">
        <f t="shared" si="0"/>
        <v>5089.3853099999997</v>
      </c>
      <c r="G6" s="219">
        <f t="shared" si="0"/>
        <v>4496.0428689999999</v>
      </c>
      <c r="H6" s="220">
        <f t="shared" si="0"/>
        <v>4974.630948</v>
      </c>
      <c r="I6" s="216">
        <f t="shared" si="0"/>
        <v>4882.4757829999999</v>
      </c>
      <c r="J6" s="219">
        <f t="shared" si="0"/>
        <v>4946.6116000000002</v>
      </c>
      <c r="K6" s="220">
        <f t="shared" si="0"/>
        <v>0</v>
      </c>
      <c r="L6" s="216">
        <f t="shared" si="0"/>
        <v>0</v>
      </c>
      <c r="M6" s="219">
        <f t="shared" si="0"/>
        <v>0</v>
      </c>
      <c r="N6" s="575"/>
    </row>
    <row r="7" spans="1:20">
      <c r="A7" s="71" t="s">
        <v>25</v>
      </c>
      <c r="B7" s="344">
        <v>4919.0945750000001</v>
      </c>
      <c r="C7" s="341">
        <v>4573.5085750000098</v>
      </c>
      <c r="D7" s="343">
        <v>4691.6056500000004</v>
      </c>
      <c r="E7" s="344">
        <v>4093.2930249999999</v>
      </c>
      <c r="F7" s="341">
        <v>3784.0305750000002</v>
      </c>
      <c r="G7" s="343">
        <v>2860.2894999999999</v>
      </c>
      <c r="H7" s="344">
        <v>3722.7869000000001</v>
      </c>
      <c r="I7" s="341">
        <v>4012.8309250000002</v>
      </c>
      <c r="J7" s="343">
        <v>3649.6804999999999</v>
      </c>
      <c r="K7" s="344">
        <v>0</v>
      </c>
      <c r="L7" s="341">
        <v>0</v>
      </c>
      <c r="M7" s="343">
        <v>0</v>
      </c>
      <c r="N7" s="275">
        <f>SUM(B7:M7)</f>
        <v>36307.120225000013</v>
      </c>
    </row>
    <row r="8" spans="1:20">
      <c r="A8" s="71" t="s">
        <v>37</v>
      </c>
      <c r="B8" s="344">
        <v>68.6283999999999</v>
      </c>
      <c r="C8" s="327">
        <v>79.989604999999898</v>
      </c>
      <c r="D8" s="336">
        <v>39.481648999999997</v>
      </c>
      <c r="E8" s="332">
        <v>7.620908</v>
      </c>
      <c r="F8" s="327">
        <v>7.9599200000000101</v>
      </c>
      <c r="G8" s="336">
        <v>9.3776969999999995</v>
      </c>
      <c r="H8" s="332">
        <v>10.947224</v>
      </c>
      <c r="I8" s="327">
        <v>7.8347119999999997</v>
      </c>
      <c r="J8" s="336">
        <v>5.2329180000000104</v>
      </c>
      <c r="K8" s="332">
        <v>0</v>
      </c>
      <c r="L8" s="327">
        <v>0</v>
      </c>
      <c r="M8" s="336">
        <v>0</v>
      </c>
      <c r="N8" s="275">
        <f>SUM(B8:M8)</f>
        <v>237.07303299999984</v>
      </c>
    </row>
    <row r="9" spans="1:20">
      <c r="A9" s="71" t="s">
        <v>40</v>
      </c>
      <c r="B9" s="344">
        <v>1893.8420659999999</v>
      </c>
      <c r="C9" s="327">
        <v>1423.5297459999999</v>
      </c>
      <c r="D9" s="336">
        <v>1266.6138550000001</v>
      </c>
      <c r="E9" s="332">
        <v>999.57382599999903</v>
      </c>
      <c r="F9" s="327">
        <v>1297.3948150000001</v>
      </c>
      <c r="G9" s="336">
        <v>1626.3756719999999</v>
      </c>
      <c r="H9" s="332">
        <v>1240.8968239999999</v>
      </c>
      <c r="I9" s="327">
        <v>861.81014600000003</v>
      </c>
      <c r="J9" s="336">
        <v>1291.6981820000001</v>
      </c>
      <c r="K9" s="332">
        <v>0</v>
      </c>
      <c r="L9" s="327">
        <v>0</v>
      </c>
      <c r="M9" s="336">
        <v>0</v>
      </c>
      <c r="N9" s="275">
        <f>SUM(B9:M9)</f>
        <v>11901.735131999998</v>
      </c>
    </row>
    <row r="10" spans="1:20" ht="12.75" customHeight="1">
      <c r="A10" s="570" t="s">
        <v>97</v>
      </c>
      <c r="B10" s="488">
        <f>SUM(B11:D11)</f>
        <v>-18956.294120999999</v>
      </c>
      <c r="C10" s="489"/>
      <c r="D10" s="490"/>
      <c r="E10" s="488">
        <f>SUM(E11:G11)</f>
        <v>-14685.915937999998</v>
      </c>
      <c r="F10" s="489"/>
      <c r="G10" s="490"/>
      <c r="H10" s="488">
        <f>SUM(H11:J11)</f>
        <v>-14803.718331000004</v>
      </c>
      <c r="I10" s="489"/>
      <c r="J10" s="490"/>
      <c r="K10" s="488">
        <f>SUM(K11:M11)</f>
        <v>0</v>
      </c>
      <c r="L10" s="489"/>
      <c r="M10" s="490"/>
      <c r="N10" s="574">
        <f>SUM(N12:N17)</f>
        <v>-48445.928390000008</v>
      </c>
    </row>
    <row r="11" spans="1:20">
      <c r="A11" s="571"/>
      <c r="B11" s="220">
        <f>SUM(B12:B17)</f>
        <v>-6881.5650409999998</v>
      </c>
      <c r="C11" s="216">
        <f t="shared" ref="C11:M11" si="1">SUM(C12:C17)</f>
        <v>-6077.0279260000007</v>
      </c>
      <c r="D11" s="219">
        <f t="shared" si="1"/>
        <v>-5997.7011539999994</v>
      </c>
      <c r="E11" s="220">
        <f t="shared" si="1"/>
        <v>-5100.4877589999996</v>
      </c>
      <c r="F11" s="216">
        <f t="shared" si="1"/>
        <v>-5089.3853099999997</v>
      </c>
      <c r="G11" s="219">
        <f t="shared" si="1"/>
        <v>-4496.0428689999999</v>
      </c>
      <c r="H11" s="220">
        <f t="shared" si="1"/>
        <v>-4974.6309480000009</v>
      </c>
      <c r="I11" s="216">
        <f t="shared" si="1"/>
        <v>-4882.4757830000017</v>
      </c>
      <c r="J11" s="219">
        <f t="shared" si="1"/>
        <v>-4946.6116000000011</v>
      </c>
      <c r="K11" s="220">
        <f t="shared" si="1"/>
        <v>0</v>
      </c>
      <c r="L11" s="216">
        <f t="shared" si="1"/>
        <v>0</v>
      </c>
      <c r="M11" s="219">
        <f t="shared" si="1"/>
        <v>0</v>
      </c>
      <c r="N11" s="575"/>
    </row>
    <row r="12" spans="1:20">
      <c r="A12" s="71" t="s">
        <v>38</v>
      </c>
      <c r="B12" s="344">
        <v>-3839.8888080000002</v>
      </c>
      <c r="C12" s="327">
        <v>-3433.3634084999999</v>
      </c>
      <c r="D12" s="336">
        <v>-3396.5060950000002</v>
      </c>
      <c r="E12" s="332">
        <v>-3135.8938870000002</v>
      </c>
      <c r="F12" s="327">
        <v>-3160.3350759999998</v>
      </c>
      <c r="G12" s="336">
        <v>-3051.5944119999999</v>
      </c>
      <c r="H12" s="332">
        <v>-3072.7462740000001</v>
      </c>
      <c r="I12" s="327">
        <v>-2912.8873600000002</v>
      </c>
      <c r="J12" s="336">
        <v>-3178.9469610000001</v>
      </c>
      <c r="K12" s="332">
        <v>0</v>
      </c>
      <c r="L12" s="327">
        <v>0</v>
      </c>
      <c r="M12" s="336">
        <v>0</v>
      </c>
      <c r="N12" s="275">
        <f t="shared" ref="N12:N17" si="2">SUM(B12:M12)</f>
        <v>-29182.162281500001</v>
      </c>
    </row>
    <row r="13" spans="1:20">
      <c r="A13" s="71" t="s">
        <v>39</v>
      </c>
      <c r="B13" s="344">
        <v>-2818.1643260000001</v>
      </c>
      <c r="C13" s="327">
        <v>-2434.9232780000002</v>
      </c>
      <c r="D13" s="336">
        <v>-2386.7784529999999</v>
      </c>
      <c r="E13" s="332">
        <v>-1769.2091419999999</v>
      </c>
      <c r="F13" s="327">
        <v>-1718.35906</v>
      </c>
      <c r="G13" s="336">
        <v>-1281.176737</v>
      </c>
      <c r="H13" s="332">
        <v>-1699.5075850000001</v>
      </c>
      <c r="I13" s="327">
        <v>-1735.6631440000001</v>
      </c>
      <c r="J13" s="336">
        <v>-1576.3202220000001</v>
      </c>
      <c r="K13" s="332">
        <v>0</v>
      </c>
      <c r="L13" s="327">
        <v>0</v>
      </c>
      <c r="M13" s="336">
        <v>0</v>
      </c>
      <c r="N13" s="275">
        <f t="shared" si="2"/>
        <v>-17420.101946999999</v>
      </c>
    </row>
    <row r="14" spans="1:20">
      <c r="A14" s="71" t="s">
        <v>41</v>
      </c>
      <c r="B14" s="344">
        <v>0</v>
      </c>
      <c r="C14" s="327">
        <v>0</v>
      </c>
      <c r="D14" s="336">
        <v>0</v>
      </c>
      <c r="E14" s="332">
        <v>0</v>
      </c>
      <c r="F14" s="327">
        <v>0</v>
      </c>
      <c r="G14" s="336">
        <v>0</v>
      </c>
      <c r="H14" s="332">
        <v>0</v>
      </c>
      <c r="I14" s="327">
        <v>0</v>
      </c>
      <c r="J14" s="336">
        <v>0</v>
      </c>
      <c r="K14" s="332">
        <v>0</v>
      </c>
      <c r="L14" s="327">
        <v>0</v>
      </c>
      <c r="M14" s="336">
        <v>0</v>
      </c>
      <c r="N14" s="275">
        <f t="shared" si="2"/>
        <v>0</v>
      </c>
    </row>
    <row r="15" spans="1:20">
      <c r="A15" s="71" t="s">
        <v>31</v>
      </c>
      <c r="B15" s="344">
        <v>-107.27379999999999</v>
      </c>
      <c r="C15" s="327">
        <v>-108.233</v>
      </c>
      <c r="D15" s="336">
        <v>-111.602875</v>
      </c>
      <c r="E15" s="332">
        <v>-108.48</v>
      </c>
      <c r="F15" s="327">
        <v>-108.52405</v>
      </c>
      <c r="G15" s="336">
        <v>-83.7065750000001</v>
      </c>
      <c r="H15" s="332">
        <v>-106.142475</v>
      </c>
      <c r="I15" s="327">
        <v>-137.638125</v>
      </c>
      <c r="J15" s="336">
        <v>-83.868825000000101</v>
      </c>
      <c r="K15" s="332">
        <v>0</v>
      </c>
      <c r="L15" s="327">
        <v>0</v>
      </c>
      <c r="M15" s="336">
        <v>0</v>
      </c>
      <c r="N15" s="275">
        <f t="shared" si="2"/>
        <v>-955.46972500000027</v>
      </c>
    </row>
    <row r="16" spans="1:20">
      <c r="A16" s="71" t="s">
        <v>206</v>
      </c>
      <c r="B16" s="344">
        <v>-13.868475</v>
      </c>
      <c r="C16" s="327">
        <v>-7.9377750000000002</v>
      </c>
      <c r="D16" s="336">
        <v>-18.787375000000001</v>
      </c>
      <c r="E16" s="332">
        <v>-13.823175000000001</v>
      </c>
      <c r="F16" s="327">
        <v>-18.469124999999998</v>
      </c>
      <c r="G16" s="336">
        <v>-19.435124999999999</v>
      </c>
      <c r="H16" s="332">
        <v>-20.105650000000001</v>
      </c>
      <c r="I16" s="327">
        <v>-18.8535</v>
      </c>
      <c r="J16" s="336">
        <v>-26.421900000000001</v>
      </c>
      <c r="K16" s="332">
        <v>0</v>
      </c>
      <c r="L16" s="327">
        <v>0</v>
      </c>
      <c r="M16" s="336">
        <v>0</v>
      </c>
      <c r="N16" s="275">
        <f t="shared" si="2"/>
        <v>-157.7021</v>
      </c>
    </row>
    <row r="17" spans="1:14">
      <c r="A17" s="420" t="s">
        <v>93</v>
      </c>
      <c r="B17" s="345">
        <v>-102.369632</v>
      </c>
      <c r="C17" s="330">
        <v>-92.570464500000099</v>
      </c>
      <c r="D17" s="339">
        <v>-84.026356000000007</v>
      </c>
      <c r="E17" s="335">
        <v>-73.081554999999994</v>
      </c>
      <c r="F17" s="330">
        <v>-83.697998999999896</v>
      </c>
      <c r="G17" s="339">
        <v>-60.130020000000002</v>
      </c>
      <c r="H17" s="335">
        <v>-76.128964000000096</v>
      </c>
      <c r="I17" s="330">
        <v>-77.433654000000104</v>
      </c>
      <c r="J17" s="339">
        <v>-81.053692000000098</v>
      </c>
      <c r="K17" s="335">
        <v>0</v>
      </c>
      <c r="L17" s="330">
        <v>0</v>
      </c>
      <c r="M17" s="339">
        <v>0</v>
      </c>
      <c r="N17" s="277">
        <f t="shared" si="2"/>
        <v>-730.49233650000031</v>
      </c>
    </row>
    <row r="18" spans="1:14">
      <c r="B18" s="21"/>
      <c r="N18" s="340" t="s">
        <v>275</v>
      </c>
    </row>
    <row r="19" spans="1:14" ht="11.25" customHeight="1">
      <c r="B19" s="21"/>
      <c r="N19" s="16"/>
    </row>
    <row r="20" spans="1:14" ht="11.25" customHeight="1">
      <c r="B20" s="21"/>
      <c r="N20" s="16"/>
    </row>
    <row r="21" spans="1:14">
      <c r="A21" s="501" t="str">
        <f>'3.1'!A4</f>
        <v>2025</v>
      </c>
      <c r="B21" s="576" t="s">
        <v>179</v>
      </c>
      <c r="C21" s="572"/>
      <c r="D21" s="577"/>
      <c r="E21" s="576" t="s">
        <v>181</v>
      </c>
      <c r="F21" s="572"/>
      <c r="G21" s="577"/>
      <c r="H21" s="576" t="s">
        <v>182</v>
      </c>
      <c r="I21" s="572"/>
      <c r="J21" s="577"/>
      <c r="K21" s="576" t="s">
        <v>183</v>
      </c>
      <c r="L21" s="572"/>
      <c r="M21" s="577"/>
      <c r="N21" s="572" t="s">
        <v>53</v>
      </c>
    </row>
    <row r="22" spans="1:14">
      <c r="A22" s="578"/>
      <c r="B22" s="428" t="s">
        <v>60</v>
      </c>
      <c r="C22" s="429" t="s">
        <v>61</v>
      </c>
      <c r="D22" s="430" t="s">
        <v>62</v>
      </c>
      <c r="E22" s="428" t="s">
        <v>63</v>
      </c>
      <c r="F22" s="429" t="s">
        <v>64</v>
      </c>
      <c r="G22" s="430" t="s">
        <v>65</v>
      </c>
      <c r="H22" s="428" t="s">
        <v>66</v>
      </c>
      <c r="I22" s="429" t="s">
        <v>67</v>
      </c>
      <c r="J22" s="430" t="s">
        <v>68</v>
      </c>
      <c r="K22" s="428" t="s">
        <v>69</v>
      </c>
      <c r="L22" s="429" t="s">
        <v>70</v>
      </c>
      <c r="M22" s="430" t="s">
        <v>71</v>
      </c>
      <c r="N22" s="569" t="s">
        <v>53</v>
      </c>
    </row>
    <row r="23" spans="1:14" ht="12.75" customHeight="1">
      <c r="A23" s="570" t="s">
        <v>98</v>
      </c>
      <c r="B23" s="488">
        <f>SUM(B24:D24)</f>
        <v>17410.552192689996</v>
      </c>
      <c r="C23" s="489"/>
      <c r="D23" s="490"/>
      <c r="E23" s="488">
        <f>SUM(E24:G24)</f>
        <v>13969.787621559997</v>
      </c>
      <c r="F23" s="489"/>
      <c r="G23" s="490"/>
      <c r="H23" s="488">
        <f>SUM(H24:J24)</f>
        <v>13714.361205680001</v>
      </c>
      <c r="I23" s="489"/>
      <c r="J23" s="490"/>
      <c r="K23" s="488">
        <f>SUM(K24:M24)</f>
        <v>0</v>
      </c>
      <c r="L23" s="489"/>
      <c r="M23" s="490"/>
      <c r="N23" s="574">
        <f>SUM(N25:N29)</f>
        <v>45094.701019929998</v>
      </c>
    </row>
    <row r="24" spans="1:14">
      <c r="A24" s="571"/>
      <c r="B24" s="220">
        <f>SUM(B25:B29)</f>
        <v>6242.9081382899985</v>
      </c>
      <c r="C24" s="216">
        <f t="shared" ref="C24:M24" si="3">SUM(C25:C29)</f>
        <v>5687.7683053500004</v>
      </c>
      <c r="D24" s="219">
        <f t="shared" si="3"/>
        <v>5479.8757490499993</v>
      </c>
      <c r="E24" s="220">
        <f t="shared" si="3"/>
        <v>4762.537542959999</v>
      </c>
      <c r="F24" s="216">
        <f t="shared" si="3"/>
        <v>4672.8684835999993</v>
      </c>
      <c r="G24" s="219">
        <f t="shared" si="3"/>
        <v>4534.3815949999998</v>
      </c>
      <c r="H24" s="220">
        <f t="shared" si="3"/>
        <v>4566.5816690000001</v>
      </c>
      <c r="I24" s="216">
        <f t="shared" si="3"/>
        <v>4497.5454641999986</v>
      </c>
      <c r="J24" s="219">
        <f t="shared" si="3"/>
        <v>4650.2340724800015</v>
      </c>
      <c r="K24" s="220">
        <f t="shared" si="3"/>
        <v>0</v>
      </c>
      <c r="L24" s="216">
        <f t="shared" si="3"/>
        <v>0</v>
      </c>
      <c r="M24" s="219">
        <f t="shared" si="3"/>
        <v>0</v>
      </c>
      <c r="N24" s="575">
        <f>SUM(N25:N29)</f>
        <v>45094.701019929998</v>
      </c>
    </row>
    <row r="25" spans="1:14">
      <c r="A25" s="71" t="s">
        <v>23</v>
      </c>
      <c r="B25" s="346">
        <v>3839.8888129999996</v>
      </c>
      <c r="C25" s="342">
        <v>3433.3634090000005</v>
      </c>
      <c r="D25" s="347">
        <v>3396.5060949999997</v>
      </c>
      <c r="E25" s="346">
        <v>3135.8938869999993</v>
      </c>
      <c r="F25" s="342">
        <v>3160.3350810000006</v>
      </c>
      <c r="G25" s="347">
        <v>3051.5944170000007</v>
      </c>
      <c r="H25" s="346">
        <v>3072.746279</v>
      </c>
      <c r="I25" s="342">
        <v>2912.8873599999993</v>
      </c>
      <c r="J25" s="347">
        <v>3178.9469610000001</v>
      </c>
      <c r="K25" s="346">
        <v>0</v>
      </c>
      <c r="L25" s="342">
        <v>0</v>
      </c>
      <c r="M25" s="347">
        <v>0</v>
      </c>
      <c r="N25" s="275">
        <f>SUM(B25:M25)</f>
        <v>29182.162302000001</v>
      </c>
    </row>
    <row r="26" spans="1:14">
      <c r="A26" s="71" t="s">
        <v>24</v>
      </c>
      <c r="B26" s="346">
        <v>675.34004200000004</v>
      </c>
      <c r="C26" s="342">
        <v>594.99647999999956</v>
      </c>
      <c r="D26" s="347">
        <v>541.29897200000016</v>
      </c>
      <c r="E26" s="346">
        <v>438.69190200000003</v>
      </c>
      <c r="F26" s="342">
        <v>419.28484899999972</v>
      </c>
      <c r="G26" s="347">
        <v>437.87484399999943</v>
      </c>
      <c r="H26" s="346">
        <v>492.73515800000001</v>
      </c>
      <c r="I26" s="342">
        <v>498.911024</v>
      </c>
      <c r="J26" s="347">
        <v>475.90361600000006</v>
      </c>
      <c r="K26" s="346">
        <v>0</v>
      </c>
      <c r="L26" s="342">
        <v>0</v>
      </c>
      <c r="M26" s="347">
        <v>0</v>
      </c>
      <c r="N26" s="275">
        <f>SUM(B26:M26)</f>
        <v>4575.0368869999984</v>
      </c>
    </row>
    <row r="27" spans="1:14">
      <c r="A27" s="71" t="s">
        <v>25</v>
      </c>
      <c r="B27" s="346">
        <v>1484.9175565199992</v>
      </c>
      <c r="C27" s="342">
        <v>1444.6027668499999</v>
      </c>
      <c r="D27" s="347">
        <v>1373.62375651</v>
      </c>
      <c r="E27" s="346">
        <v>1090.9910277699998</v>
      </c>
      <c r="F27" s="342">
        <v>1005.8896770199998</v>
      </c>
      <c r="G27" s="347">
        <v>981.90721609000002</v>
      </c>
      <c r="H27" s="346">
        <v>930.90354288000003</v>
      </c>
      <c r="I27" s="342">
        <v>968.79489925999951</v>
      </c>
      <c r="J27" s="347">
        <v>882.30443615000013</v>
      </c>
      <c r="K27" s="346">
        <v>0</v>
      </c>
      <c r="L27" s="342">
        <v>0</v>
      </c>
      <c r="M27" s="347">
        <v>0</v>
      </c>
      <c r="N27" s="275">
        <f>SUM(B27:M27)</f>
        <v>10163.934879049999</v>
      </c>
    </row>
    <row r="28" spans="1:14">
      <c r="A28" s="71" t="s">
        <v>26</v>
      </c>
      <c r="B28" s="346">
        <v>218.82381276999999</v>
      </c>
      <c r="C28" s="342">
        <v>172.93663749999999</v>
      </c>
      <c r="D28" s="347">
        <v>163.63228453999997</v>
      </c>
      <c r="E28" s="346">
        <v>96.865603189999987</v>
      </c>
      <c r="F28" s="342">
        <v>87.21436457999998</v>
      </c>
      <c r="G28" s="347">
        <v>62.807259910000006</v>
      </c>
      <c r="H28" s="346">
        <v>68.992219119999987</v>
      </c>
      <c r="I28" s="342">
        <v>116.84118394000001</v>
      </c>
      <c r="J28" s="347">
        <v>112.99070833</v>
      </c>
      <c r="K28" s="346">
        <v>0</v>
      </c>
      <c r="L28" s="342">
        <v>0</v>
      </c>
      <c r="M28" s="347">
        <v>0</v>
      </c>
      <c r="N28" s="275">
        <f>SUM(B28:M28)</f>
        <v>1101.1040738799998</v>
      </c>
    </row>
    <row r="29" spans="1:14">
      <c r="A29" s="71" t="s">
        <v>40</v>
      </c>
      <c r="B29" s="346">
        <v>23.937913999999996</v>
      </c>
      <c r="C29" s="342">
        <v>41.869012000000005</v>
      </c>
      <c r="D29" s="347">
        <v>4.8146410000000008</v>
      </c>
      <c r="E29" s="346">
        <v>9.5122999999999985E-2</v>
      </c>
      <c r="F29" s="342">
        <v>0.144512</v>
      </c>
      <c r="G29" s="347">
        <v>0.19785800000000001</v>
      </c>
      <c r="H29" s="346">
        <v>1.2044699999999997</v>
      </c>
      <c r="I29" s="342">
        <v>0.110997</v>
      </c>
      <c r="J29" s="347">
        <v>8.8350999999999999E-2</v>
      </c>
      <c r="K29" s="346">
        <v>0</v>
      </c>
      <c r="L29" s="342">
        <v>0</v>
      </c>
      <c r="M29" s="347">
        <v>0</v>
      </c>
      <c r="N29" s="275">
        <f>SUM(B29:M29)</f>
        <v>72.462878000000003</v>
      </c>
    </row>
    <row r="30" spans="1:14" ht="12.75" customHeight="1">
      <c r="A30" s="570" t="s">
        <v>99</v>
      </c>
      <c r="B30" s="488">
        <f>SUM(B31:D31)</f>
        <v>-17410.552192290001</v>
      </c>
      <c r="C30" s="489"/>
      <c r="D30" s="490"/>
      <c r="E30" s="488">
        <f>SUM(E31:G31)</f>
        <v>-13969.787611999996</v>
      </c>
      <c r="F30" s="489"/>
      <c r="G30" s="490"/>
      <c r="H30" s="488">
        <f>SUM(H31:J31)</f>
        <v>-13714.361215000001</v>
      </c>
      <c r="I30" s="489"/>
      <c r="J30" s="490"/>
      <c r="K30" s="488">
        <f>SUM(K31:M31)</f>
        <v>0</v>
      </c>
      <c r="L30" s="489"/>
      <c r="M30" s="490"/>
      <c r="N30" s="574">
        <f>SUM(N32:N43)</f>
        <v>-45094.701019289991</v>
      </c>
    </row>
    <row r="31" spans="1:14">
      <c r="A31" s="571"/>
      <c r="B31" s="220">
        <f>SUM(B32:B43)</f>
        <v>-6242.9079902899994</v>
      </c>
      <c r="C31" s="216">
        <f t="shared" ref="C31:M31" si="4">SUM(C32:C43)</f>
        <v>-5687.7684530000006</v>
      </c>
      <c r="D31" s="219">
        <f t="shared" si="4"/>
        <v>-5479.8757490000007</v>
      </c>
      <c r="E31" s="220">
        <f t="shared" si="4"/>
        <v>-4762.5375429999995</v>
      </c>
      <c r="F31" s="216">
        <f t="shared" si="4"/>
        <v>-4672.8684839999969</v>
      </c>
      <c r="G31" s="219">
        <f t="shared" si="4"/>
        <v>-4534.3815849999992</v>
      </c>
      <c r="H31" s="220">
        <f t="shared" si="4"/>
        <v>-4566.5816589999995</v>
      </c>
      <c r="I31" s="216">
        <f t="shared" si="4"/>
        <v>-4497.5454840000002</v>
      </c>
      <c r="J31" s="219">
        <f t="shared" si="4"/>
        <v>-4650.2340720000002</v>
      </c>
      <c r="K31" s="220">
        <f t="shared" si="4"/>
        <v>0</v>
      </c>
      <c r="L31" s="216">
        <f t="shared" si="4"/>
        <v>0</v>
      </c>
      <c r="M31" s="219">
        <f t="shared" si="4"/>
        <v>0</v>
      </c>
      <c r="N31" s="575"/>
    </row>
    <row r="32" spans="1:14" ht="12" customHeight="1">
      <c r="A32" s="71" t="s">
        <v>27</v>
      </c>
      <c r="B32" s="346">
        <v>-68.628405000000001</v>
      </c>
      <c r="C32" s="342">
        <v>-79.989604999999983</v>
      </c>
      <c r="D32" s="347">
        <v>-39.481649000000004</v>
      </c>
      <c r="E32" s="346">
        <v>-7.6209130000000025</v>
      </c>
      <c r="F32" s="342">
        <v>-7.9599249999999904</v>
      </c>
      <c r="G32" s="347">
        <v>-9.3776969999999995</v>
      </c>
      <c r="H32" s="346">
        <v>-10.947224</v>
      </c>
      <c r="I32" s="342">
        <v>-7.8347170000000004</v>
      </c>
      <c r="J32" s="347">
        <v>-5.2329280000000002</v>
      </c>
      <c r="K32" s="346">
        <v>0</v>
      </c>
      <c r="L32" s="342">
        <v>0</v>
      </c>
      <c r="M32" s="347">
        <v>0</v>
      </c>
      <c r="N32" s="275">
        <f t="shared" ref="N32:N43" si="5">SUM(B32:M32)</f>
        <v>-237.07306299999999</v>
      </c>
    </row>
    <row r="33" spans="1:14">
      <c r="A33" s="71" t="s">
        <v>28</v>
      </c>
      <c r="B33" s="346">
        <v>-675.34004200000004</v>
      </c>
      <c r="C33" s="342">
        <v>-594.99648000000002</v>
      </c>
      <c r="D33" s="347">
        <v>-541.29897199999994</v>
      </c>
      <c r="E33" s="346">
        <v>-438.62846200000013</v>
      </c>
      <c r="F33" s="342">
        <v>-413.86336900000009</v>
      </c>
      <c r="G33" s="347">
        <v>-426.83835999999991</v>
      </c>
      <c r="H33" s="346">
        <v>-493.63194199999998</v>
      </c>
      <c r="I33" s="342">
        <v>-498.60812199999998</v>
      </c>
      <c r="J33" s="347">
        <v>-485.53145799999999</v>
      </c>
      <c r="K33" s="346">
        <v>0</v>
      </c>
      <c r="L33" s="342">
        <v>0</v>
      </c>
      <c r="M33" s="347">
        <v>0</v>
      </c>
      <c r="N33" s="275">
        <f t="shared" si="5"/>
        <v>-4568.7372070000001</v>
      </c>
    </row>
    <row r="34" spans="1:14">
      <c r="A34" s="71" t="s">
        <v>39</v>
      </c>
      <c r="B34" s="346">
        <v>-1.523768</v>
      </c>
      <c r="C34" s="342">
        <v>-0.14043899999999998</v>
      </c>
      <c r="D34" s="347">
        <v>-6.5519720000000001</v>
      </c>
      <c r="E34" s="346">
        <v>-27.55885</v>
      </c>
      <c r="F34" s="342">
        <v>-29.355818000000003</v>
      </c>
      <c r="G34" s="347">
        <v>-31.488129000000001</v>
      </c>
      <c r="H34" s="346">
        <v>-27.25911</v>
      </c>
      <c r="I34" s="342">
        <v>-27.1907</v>
      </c>
      <c r="J34" s="347">
        <v>-27.336057</v>
      </c>
      <c r="K34" s="346">
        <v>0</v>
      </c>
      <c r="L34" s="342">
        <v>0</v>
      </c>
      <c r="M34" s="347">
        <v>0</v>
      </c>
      <c r="N34" s="275">
        <f t="shared" si="5"/>
        <v>-178.404843</v>
      </c>
    </row>
    <row r="35" spans="1:14">
      <c r="A35" s="71" t="s">
        <v>29</v>
      </c>
      <c r="B35" s="346">
        <v>-625.72318842999994</v>
      </c>
      <c r="C35" s="342">
        <v>-550.26450968000006</v>
      </c>
      <c r="D35" s="347">
        <v>-631.53403686000001</v>
      </c>
      <c r="E35" s="346">
        <v>-600.13337165999997</v>
      </c>
      <c r="F35" s="342">
        <v>-587.15974279</v>
      </c>
      <c r="G35" s="347">
        <v>-603.18702682000003</v>
      </c>
      <c r="H35" s="346">
        <v>-595.68852498000001</v>
      </c>
      <c r="I35" s="342">
        <v>-559.64743776</v>
      </c>
      <c r="J35" s="347">
        <v>-592.21745755000006</v>
      </c>
      <c r="K35" s="346">
        <v>0</v>
      </c>
      <c r="L35" s="342">
        <v>0</v>
      </c>
      <c r="M35" s="347">
        <v>0</v>
      </c>
      <c r="N35" s="275">
        <f t="shared" si="5"/>
        <v>-5345.5552965300003</v>
      </c>
    </row>
    <row r="36" spans="1:14">
      <c r="A36" s="71" t="s">
        <v>30</v>
      </c>
      <c r="B36" s="346">
        <v>-509.95216124000001</v>
      </c>
      <c r="C36" s="342">
        <v>-500.43539325000023</v>
      </c>
      <c r="D36" s="347">
        <v>-508.66615105000028</v>
      </c>
      <c r="E36" s="346">
        <v>-470.06533100999997</v>
      </c>
      <c r="F36" s="342">
        <v>-487.40939166999988</v>
      </c>
      <c r="G36" s="347">
        <v>-505.04325030999973</v>
      </c>
      <c r="H36" s="346">
        <v>-522.78480330000014</v>
      </c>
      <c r="I36" s="342">
        <v>-498.31622820000001</v>
      </c>
      <c r="J36" s="347">
        <v>-555.62836294999977</v>
      </c>
      <c r="K36" s="346">
        <v>0</v>
      </c>
      <c r="L36" s="342">
        <v>0</v>
      </c>
      <c r="M36" s="347">
        <v>0</v>
      </c>
      <c r="N36" s="275">
        <f t="shared" si="5"/>
        <v>-4558.3010729799989</v>
      </c>
    </row>
    <row r="37" spans="1:14">
      <c r="A37" s="71" t="s">
        <v>31</v>
      </c>
      <c r="B37" s="346">
        <v>-5.8112330000000005</v>
      </c>
      <c r="C37" s="342">
        <v>-5.1275000000000004</v>
      </c>
      <c r="D37" s="347">
        <v>-8.113683</v>
      </c>
      <c r="E37" s="346">
        <v>-8.6706199999999995</v>
      </c>
      <c r="F37" s="342">
        <v>-3.6381200000000002</v>
      </c>
      <c r="G37" s="347">
        <v>-7.6561450000000004</v>
      </c>
      <c r="H37" s="346">
        <v>-7.4619530000000003</v>
      </c>
      <c r="I37" s="342">
        <v>-8.7061080000000004</v>
      </c>
      <c r="J37" s="347">
        <v>-9.0388199999999994</v>
      </c>
      <c r="K37" s="346">
        <v>0</v>
      </c>
      <c r="L37" s="342">
        <v>0</v>
      </c>
      <c r="M37" s="347">
        <v>0</v>
      </c>
      <c r="N37" s="275">
        <f t="shared" si="5"/>
        <v>-64.224181999999999</v>
      </c>
    </row>
    <row r="38" spans="1:14">
      <c r="A38" s="71" t="s">
        <v>32</v>
      </c>
      <c r="B38" s="346">
        <v>-113.32926959999999</v>
      </c>
      <c r="C38" s="342">
        <v>-93.628465600000027</v>
      </c>
      <c r="D38" s="347">
        <v>-100.46206524999998</v>
      </c>
      <c r="E38" s="346">
        <v>-89.416785750000003</v>
      </c>
      <c r="F38" s="342">
        <v>-100.88884705000001</v>
      </c>
      <c r="G38" s="347">
        <v>-110.85021780000004</v>
      </c>
      <c r="H38" s="346">
        <v>-98.940617000000032</v>
      </c>
      <c r="I38" s="342">
        <v>-96.48365934999994</v>
      </c>
      <c r="J38" s="347">
        <v>-97.613039950000015</v>
      </c>
      <c r="K38" s="346">
        <v>0</v>
      </c>
      <c r="L38" s="342">
        <v>0</v>
      </c>
      <c r="M38" s="347">
        <v>0</v>
      </c>
      <c r="N38" s="275">
        <f t="shared" si="5"/>
        <v>-901.61296734999996</v>
      </c>
    </row>
    <row r="39" spans="1:14">
      <c r="A39" s="71" t="s">
        <v>33</v>
      </c>
      <c r="B39" s="346">
        <v>-1395.9957188300002</v>
      </c>
      <c r="C39" s="342">
        <v>-1313.2889791499997</v>
      </c>
      <c r="D39" s="347">
        <v>-1361.9831279800001</v>
      </c>
      <c r="E39" s="346">
        <v>-1292.5392601299998</v>
      </c>
      <c r="F39" s="342">
        <v>-1233.9242518999968</v>
      </c>
      <c r="G39" s="347">
        <v>-1274.3147811299998</v>
      </c>
      <c r="H39" s="346">
        <v>-1234.4345820599997</v>
      </c>
      <c r="I39" s="342">
        <v>-1201.35334571</v>
      </c>
      <c r="J39" s="347">
        <v>-1245.9261765199999</v>
      </c>
      <c r="K39" s="346">
        <v>0</v>
      </c>
      <c r="L39" s="342">
        <v>0</v>
      </c>
      <c r="M39" s="347">
        <v>0</v>
      </c>
      <c r="N39" s="275">
        <f t="shared" si="5"/>
        <v>-11553.760223409998</v>
      </c>
    </row>
    <row r="40" spans="1:14">
      <c r="A40" s="71" t="s">
        <v>34</v>
      </c>
      <c r="B40" s="346">
        <v>-774.17729863708985</v>
      </c>
      <c r="C40" s="342">
        <v>-700.02772456164712</v>
      </c>
      <c r="D40" s="347">
        <v>-664.31687291660921</v>
      </c>
      <c r="E40" s="346">
        <v>-553.6531637225936</v>
      </c>
      <c r="F40" s="342">
        <v>-540.45244636381699</v>
      </c>
      <c r="G40" s="347">
        <v>-509.16248786995851</v>
      </c>
      <c r="H40" s="346">
        <v>-504.88374853060998</v>
      </c>
      <c r="I40" s="342">
        <v>-510.71777813297842</v>
      </c>
      <c r="J40" s="347">
        <v>-525.6624612026236</v>
      </c>
      <c r="K40" s="346">
        <v>0</v>
      </c>
      <c r="L40" s="342">
        <v>0</v>
      </c>
      <c r="M40" s="347">
        <v>0</v>
      </c>
      <c r="N40" s="275">
        <f t="shared" si="5"/>
        <v>-5283.0539819379273</v>
      </c>
    </row>
    <row r="41" spans="1:14">
      <c r="A41" s="71" t="s">
        <v>35</v>
      </c>
      <c r="B41" s="346">
        <v>-1840.9610445529095</v>
      </c>
      <c r="C41" s="342">
        <v>-1640.8392697583531</v>
      </c>
      <c r="D41" s="347">
        <v>-1417.9002529433906</v>
      </c>
      <c r="E41" s="346">
        <v>-1102.7741817274066</v>
      </c>
      <c r="F41" s="342">
        <v>-1134.2925867261833</v>
      </c>
      <c r="G41" s="347">
        <v>-928.15768257004152</v>
      </c>
      <c r="H41" s="346">
        <v>-907.34337712939009</v>
      </c>
      <c r="I41" s="342">
        <v>-928.12502984702132</v>
      </c>
      <c r="J41" s="347">
        <v>-939.73934182737651</v>
      </c>
      <c r="K41" s="346">
        <v>0</v>
      </c>
      <c r="L41" s="342">
        <v>0</v>
      </c>
      <c r="M41" s="347">
        <v>0</v>
      </c>
      <c r="N41" s="275">
        <f t="shared" si="5"/>
        <v>-10840.13276708207</v>
      </c>
    </row>
    <row r="42" spans="1:14">
      <c r="A42" s="71" t="s">
        <v>36</v>
      </c>
      <c r="B42" s="346">
        <v>-9.7671960000000002</v>
      </c>
      <c r="C42" s="342">
        <v>-9.0265900000000006</v>
      </c>
      <c r="D42" s="347">
        <v>-7.3962650000000014</v>
      </c>
      <c r="E42" s="346">
        <v>-5.2587089999999987</v>
      </c>
      <c r="F42" s="342">
        <v>-4.4113170000000004</v>
      </c>
      <c r="G42" s="347">
        <v>-3.624393</v>
      </c>
      <c r="H42" s="346">
        <v>-3.5731739999999994</v>
      </c>
      <c r="I42" s="342">
        <v>-3.5228829999999998</v>
      </c>
      <c r="J42" s="347">
        <v>-3.7596080000000001</v>
      </c>
      <c r="K42" s="346">
        <v>0</v>
      </c>
      <c r="L42" s="342">
        <v>0</v>
      </c>
      <c r="M42" s="347">
        <v>0</v>
      </c>
      <c r="N42" s="275">
        <f t="shared" si="5"/>
        <v>-50.340135000000004</v>
      </c>
    </row>
    <row r="43" spans="1:14">
      <c r="A43" s="420" t="s">
        <v>93</v>
      </c>
      <c r="B43" s="345">
        <v>-221.69866500000001</v>
      </c>
      <c r="C43" s="330">
        <v>-200.00349699999998</v>
      </c>
      <c r="D43" s="339">
        <v>-192.17070100000001</v>
      </c>
      <c r="E43" s="335">
        <v>-166.21789500000003</v>
      </c>
      <c r="F43" s="330">
        <v>-129.51266849999999</v>
      </c>
      <c r="G43" s="339">
        <v>-124.68141450000002</v>
      </c>
      <c r="H43" s="335">
        <v>-159.63260299999999</v>
      </c>
      <c r="I43" s="330">
        <v>-157.03947500000004</v>
      </c>
      <c r="J43" s="339">
        <v>-162.548361</v>
      </c>
      <c r="K43" s="335">
        <v>0</v>
      </c>
      <c r="L43" s="330">
        <v>0</v>
      </c>
      <c r="M43" s="339">
        <v>0</v>
      </c>
      <c r="N43" s="277">
        <f t="shared" si="5"/>
        <v>-1513.5052800000003</v>
      </c>
    </row>
    <row r="44" spans="1:14">
      <c r="N44" s="340" t="s">
        <v>297</v>
      </c>
    </row>
  </sheetData>
  <mergeCells count="36">
    <mergeCell ref="A5:A6"/>
    <mergeCell ref="B3:D3"/>
    <mergeCell ref="E3:G3"/>
    <mergeCell ref="H3:J3"/>
    <mergeCell ref="K3:M3"/>
    <mergeCell ref="A3:A4"/>
    <mergeCell ref="N10:N11"/>
    <mergeCell ref="N3:N4"/>
    <mergeCell ref="N5:N6"/>
    <mergeCell ref="B5:D5"/>
    <mergeCell ref="E5:G5"/>
    <mergeCell ref="H5:J5"/>
    <mergeCell ref="K5:M5"/>
    <mergeCell ref="B10:D10"/>
    <mergeCell ref="A30:A31"/>
    <mergeCell ref="E10:G10"/>
    <mergeCell ref="H10:J10"/>
    <mergeCell ref="K10:M10"/>
    <mergeCell ref="A23:A24"/>
    <mergeCell ref="A21:A22"/>
    <mergeCell ref="A10:A11"/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</mergeCells>
  <conditionalFormatting sqref="B5:D17 B23:D43">
    <cfRule type="expression" dxfId="20" priority="4">
      <formula>SEARCH($B$3,$N$1)</formula>
    </cfRule>
  </conditionalFormatting>
  <conditionalFormatting sqref="B5:G17 B23:G43">
    <cfRule type="expression" dxfId="19" priority="3">
      <formula>SEARCH($E$3,$N$1)</formula>
    </cfRule>
  </conditionalFormatting>
  <conditionalFormatting sqref="B5:J17 B23:J43">
    <cfRule type="expression" dxfId="18" priority="2">
      <formula>SEARCH($H$3,$N$1)</formula>
    </cfRule>
  </conditionalFormatting>
  <conditionalFormatting sqref="B5:M17 B23:M43">
    <cfRule type="expression" dxfId="17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20.25">
      <c r="A1" s="349" t="s">
        <v>388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348" t="str">
        <f>'3.1'!N1</f>
        <v>III. čtvrtletí 2025</v>
      </c>
      <c r="N1" s="68"/>
      <c r="O1" s="68"/>
    </row>
    <row r="2" spans="1:21" ht="18">
      <c r="A2" s="231" t="s">
        <v>389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N2" s="68"/>
      <c r="O2" s="68"/>
    </row>
    <row r="3" spans="1:21" ht="6" customHeight="1">
      <c r="A3" s="350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</row>
    <row r="4" spans="1:21">
      <c r="A4" s="434" t="str">
        <f>'3.1'!A4</f>
        <v>2025</v>
      </c>
      <c r="B4" s="584" t="s">
        <v>186</v>
      </c>
      <c r="C4" s="584"/>
      <c r="D4" s="584"/>
      <c r="E4" s="584"/>
      <c r="F4" s="584"/>
      <c r="G4" s="587"/>
      <c r="H4" s="584" t="s">
        <v>19</v>
      </c>
      <c r="I4" s="584"/>
      <c r="J4" s="584"/>
      <c r="K4" s="584"/>
      <c r="L4" s="584"/>
      <c r="M4" s="584"/>
      <c r="N4" s="24"/>
    </row>
    <row r="5" spans="1:21" ht="13.5" customHeight="1">
      <c r="A5" s="22"/>
      <c r="B5" s="585" t="s">
        <v>168</v>
      </c>
      <c r="C5" s="585"/>
      <c r="D5" s="585"/>
      <c r="E5" s="585"/>
      <c r="F5" s="585"/>
      <c r="G5" s="588"/>
      <c r="H5" s="585" t="s">
        <v>5</v>
      </c>
      <c r="I5" s="585"/>
      <c r="J5" s="585"/>
      <c r="K5" s="585"/>
      <c r="L5" s="585"/>
      <c r="M5" s="585"/>
      <c r="N5" s="72"/>
    </row>
    <row r="6" spans="1:21">
      <c r="A6" s="22"/>
      <c r="B6" s="586" t="s">
        <v>66</v>
      </c>
      <c r="C6" s="586"/>
      <c r="D6" s="586" t="s">
        <v>67</v>
      </c>
      <c r="E6" s="586"/>
      <c r="F6" s="586" t="s">
        <v>68</v>
      </c>
      <c r="G6" s="589"/>
      <c r="H6" s="590" t="s">
        <v>66</v>
      </c>
      <c r="I6" s="586"/>
      <c r="J6" s="586" t="s">
        <v>67</v>
      </c>
      <c r="K6" s="586"/>
      <c r="L6" s="586" t="s">
        <v>68</v>
      </c>
      <c r="M6" s="586"/>
      <c r="N6" s="84"/>
    </row>
    <row r="7" spans="1:21">
      <c r="A7" s="367"/>
      <c r="B7" s="364" t="s">
        <v>208</v>
      </c>
      <c r="C7" s="364" t="s">
        <v>207</v>
      </c>
      <c r="D7" s="364" t="s">
        <v>208</v>
      </c>
      <c r="E7" s="364" t="s">
        <v>207</v>
      </c>
      <c r="F7" s="364" t="s">
        <v>208</v>
      </c>
      <c r="G7" s="365" t="s">
        <v>207</v>
      </c>
      <c r="H7" s="357" t="s">
        <v>208</v>
      </c>
      <c r="I7" s="357" t="s">
        <v>207</v>
      </c>
      <c r="J7" s="357" t="s">
        <v>208</v>
      </c>
      <c r="K7" s="357" t="s">
        <v>207</v>
      </c>
      <c r="L7" s="357" t="s">
        <v>208</v>
      </c>
      <c r="M7" s="357" t="s">
        <v>207</v>
      </c>
      <c r="N7" s="84"/>
    </row>
    <row r="8" spans="1:21">
      <c r="A8" s="582" t="s">
        <v>53</v>
      </c>
      <c r="B8" s="515">
        <f>F9</f>
        <v>207.26660999999996</v>
      </c>
      <c r="C8" s="512"/>
      <c r="D8" s="512"/>
      <c r="E8" s="512"/>
      <c r="F8" s="512"/>
      <c r="G8" s="516"/>
      <c r="H8" s="512">
        <f>SUM(H9,J9,L9)</f>
        <v>77954.194735612662</v>
      </c>
      <c r="I8" s="512"/>
      <c r="J8" s="512"/>
      <c r="K8" s="512"/>
      <c r="L8" s="512"/>
      <c r="M8" s="512"/>
      <c r="N8" s="73"/>
    </row>
    <row r="9" spans="1:21">
      <c r="A9" s="583"/>
      <c r="B9" s="358">
        <f>SUM(B10:B17)</f>
        <v>203.89017000000007</v>
      </c>
      <c r="C9" s="353">
        <v>8.7542645955180146E-3</v>
      </c>
      <c r="D9" s="318">
        <f>SUM(D10:D17)</f>
        <v>206.34433000000007</v>
      </c>
      <c r="E9" s="353">
        <v>8.8449030873879175E-3</v>
      </c>
      <c r="F9" s="318">
        <f>SUM(F10:F17)</f>
        <v>207.26660999999996</v>
      </c>
      <c r="G9" s="359">
        <v>8.8692274871716506E-3</v>
      </c>
      <c r="H9" s="318">
        <f>SUM(H10:H17)</f>
        <v>28223.692239778124</v>
      </c>
      <c r="I9" s="353">
        <v>5.0832898124770973E-3</v>
      </c>
      <c r="J9" s="318">
        <f>SUM(J10:J17)</f>
        <v>29732.637638382024</v>
      </c>
      <c r="K9" s="353">
        <v>4.9626556136505859E-3</v>
      </c>
      <c r="L9" s="318">
        <f>SUM(L10:L17)</f>
        <v>19997.864857452521</v>
      </c>
      <c r="M9" s="353">
        <v>3.6608296574741589E-3</v>
      </c>
      <c r="N9" s="10"/>
    </row>
    <row r="10" spans="1:21">
      <c r="A10" s="56" t="s">
        <v>7</v>
      </c>
      <c r="B10" s="247">
        <v>0</v>
      </c>
      <c r="C10" s="352">
        <v>0</v>
      </c>
      <c r="D10" s="23">
        <v>0</v>
      </c>
      <c r="E10" s="352">
        <v>0</v>
      </c>
      <c r="F10" s="23">
        <v>0</v>
      </c>
      <c r="G10" s="360">
        <v>0</v>
      </c>
      <c r="H10" s="23">
        <v>0</v>
      </c>
      <c r="I10" s="352">
        <v>0</v>
      </c>
      <c r="J10" s="23">
        <v>0</v>
      </c>
      <c r="K10" s="352">
        <v>0</v>
      </c>
      <c r="L10" s="23">
        <v>0</v>
      </c>
      <c r="M10" s="352">
        <v>0</v>
      </c>
      <c r="N10" s="76"/>
      <c r="O10" s="85"/>
    </row>
    <row r="11" spans="1:21">
      <c r="A11" s="56" t="s">
        <v>20</v>
      </c>
      <c r="B11" s="247">
        <v>17.440000000000001</v>
      </c>
      <c r="C11" s="352">
        <v>1.8928828862504595E-3</v>
      </c>
      <c r="D11" s="23">
        <v>17.440000000000001</v>
      </c>
      <c r="E11" s="352">
        <v>1.89195882351231E-3</v>
      </c>
      <c r="F11" s="23">
        <v>17.440000000000001</v>
      </c>
      <c r="G11" s="360">
        <v>1.89195882351231E-3</v>
      </c>
      <c r="H11" s="23">
        <v>10856.073</v>
      </c>
      <c r="I11" s="352">
        <v>5.2555713141218142E-3</v>
      </c>
      <c r="J11" s="23">
        <v>11424.722</v>
      </c>
      <c r="K11" s="352">
        <v>6.2996940470455252E-3</v>
      </c>
      <c r="L11" s="23">
        <v>5296.5119999999997</v>
      </c>
      <c r="M11" s="352">
        <v>2.7890812530929421E-3</v>
      </c>
      <c r="N11" s="76"/>
      <c r="O11" s="85"/>
    </row>
    <row r="12" spans="1:21">
      <c r="A12" s="56" t="s">
        <v>21</v>
      </c>
      <c r="B12" s="247">
        <v>0</v>
      </c>
      <c r="C12" s="352">
        <v>0</v>
      </c>
      <c r="D12" s="23">
        <v>0</v>
      </c>
      <c r="E12" s="352">
        <v>0</v>
      </c>
      <c r="F12" s="23">
        <v>0</v>
      </c>
      <c r="G12" s="360">
        <v>0</v>
      </c>
      <c r="H12" s="23">
        <v>0</v>
      </c>
      <c r="I12" s="352">
        <v>0</v>
      </c>
      <c r="J12" s="23">
        <v>0</v>
      </c>
      <c r="K12" s="352">
        <v>0</v>
      </c>
      <c r="L12" s="23">
        <v>0</v>
      </c>
      <c r="M12" s="352">
        <v>0</v>
      </c>
      <c r="N12" s="76"/>
      <c r="O12" s="85"/>
    </row>
    <row r="13" spans="1:21">
      <c r="A13" s="56" t="s">
        <v>22</v>
      </c>
      <c r="B13" s="247">
        <v>76.042999999999978</v>
      </c>
      <c r="C13" s="352">
        <v>5.4852729186035253E-2</v>
      </c>
      <c r="D13" s="23">
        <v>76.762999999999977</v>
      </c>
      <c r="E13" s="352">
        <v>5.5195117970122269E-2</v>
      </c>
      <c r="F13" s="23">
        <v>77.761999999999972</v>
      </c>
      <c r="G13" s="360">
        <v>5.5049334782070768E-2</v>
      </c>
      <c r="H13" s="23">
        <v>4990.3910000000005</v>
      </c>
      <c r="I13" s="352">
        <v>1.7631037221757316E-2</v>
      </c>
      <c r="J13" s="23">
        <v>4470.0390000000034</v>
      </c>
      <c r="K13" s="352">
        <v>1.5787140821310643E-2</v>
      </c>
      <c r="L13" s="23">
        <v>4865.7670000000016</v>
      </c>
      <c r="M13" s="352">
        <v>1.7228978867351655E-2</v>
      </c>
      <c r="N13" s="76"/>
      <c r="O13" s="85"/>
    </row>
    <row r="14" spans="1:21">
      <c r="A14" s="56" t="s">
        <v>43</v>
      </c>
      <c r="B14" s="247">
        <v>11.205999999999998</v>
      </c>
      <c r="C14" s="352">
        <v>1.0034873648529251E-2</v>
      </c>
      <c r="D14" s="23">
        <v>11.205999999999998</v>
      </c>
      <c r="E14" s="352">
        <v>1.004254918577294E-2</v>
      </c>
      <c r="F14" s="23">
        <v>11.205999999999998</v>
      </c>
      <c r="G14" s="360">
        <v>1.0060832393014498E-2</v>
      </c>
      <c r="H14" s="23">
        <v>1794.5979399999999</v>
      </c>
      <c r="I14" s="352">
        <v>1.8600927446919862E-2</v>
      </c>
      <c r="J14" s="23">
        <v>1878.8408400000003</v>
      </c>
      <c r="K14" s="352">
        <v>1.9902940498868996E-2</v>
      </c>
      <c r="L14" s="23">
        <v>1986.4492700000001</v>
      </c>
      <c r="M14" s="352">
        <v>1.9162725354812123E-2</v>
      </c>
      <c r="N14" s="76"/>
      <c r="O14" s="85"/>
    </row>
    <row r="15" spans="1:21">
      <c r="A15" s="56" t="s">
        <v>44</v>
      </c>
      <c r="B15" s="247">
        <v>0</v>
      </c>
      <c r="C15" s="352">
        <v>0</v>
      </c>
      <c r="D15" s="23">
        <v>0</v>
      </c>
      <c r="E15" s="352">
        <v>0</v>
      </c>
      <c r="F15" s="23">
        <v>0</v>
      </c>
      <c r="G15" s="360">
        <v>0</v>
      </c>
      <c r="H15" s="23">
        <v>0</v>
      </c>
      <c r="I15" s="352">
        <v>0</v>
      </c>
      <c r="J15" s="23">
        <v>0</v>
      </c>
      <c r="K15" s="352">
        <v>0</v>
      </c>
      <c r="L15" s="23">
        <v>0</v>
      </c>
      <c r="M15" s="352">
        <v>0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56" t="s">
        <v>45</v>
      </c>
      <c r="B16" s="247">
        <v>0</v>
      </c>
      <c r="C16" s="352">
        <v>0</v>
      </c>
      <c r="D16" s="23">
        <v>0</v>
      </c>
      <c r="E16" s="74">
        <v>0</v>
      </c>
      <c r="F16" s="23">
        <v>0</v>
      </c>
      <c r="G16" s="361">
        <v>0</v>
      </c>
      <c r="H16" s="23">
        <v>0</v>
      </c>
      <c r="I16" s="352">
        <v>0</v>
      </c>
      <c r="J16" s="23">
        <v>0</v>
      </c>
      <c r="K16" s="74">
        <v>0</v>
      </c>
      <c r="L16" s="23">
        <v>0</v>
      </c>
      <c r="M16" s="74">
        <v>0</v>
      </c>
      <c r="N16" s="76"/>
      <c r="O16" s="85"/>
      <c r="P16" s="56"/>
      <c r="Q16" s="71"/>
      <c r="R16" s="48"/>
      <c r="S16" s="48"/>
      <c r="T16" s="48"/>
      <c r="U16" s="48"/>
    </row>
    <row r="17" spans="1:21">
      <c r="A17" s="276" t="s">
        <v>46</v>
      </c>
      <c r="B17" s="248">
        <v>99.20117000000009</v>
      </c>
      <c r="C17" s="353">
        <v>2.2943025303437767E-2</v>
      </c>
      <c r="D17" s="242">
        <v>100.93533000000009</v>
      </c>
      <c r="E17" s="354">
        <v>2.3179489336090188E-2</v>
      </c>
      <c r="F17" s="242">
        <v>100.85861</v>
      </c>
      <c r="G17" s="362">
        <v>2.3067301709613641E-2</v>
      </c>
      <c r="H17" s="242">
        <v>10582.630299778124</v>
      </c>
      <c r="I17" s="353">
        <v>2.1107674336367795E-2</v>
      </c>
      <c r="J17" s="242">
        <v>11959.035798382023</v>
      </c>
      <c r="K17" s="354">
        <v>2.1344428311556533E-2</v>
      </c>
      <c r="L17" s="242">
        <v>7849.1365874525181</v>
      </c>
      <c r="M17" s="354">
        <v>2.0972149191988015E-2</v>
      </c>
      <c r="N17" s="76"/>
      <c r="O17" s="85"/>
      <c r="P17" s="56"/>
      <c r="Q17" s="71"/>
      <c r="R17" s="48"/>
      <c r="S17" s="48"/>
      <c r="T17" s="48"/>
      <c r="U17" s="48"/>
    </row>
    <row r="18" spans="1:21">
      <c r="A18" s="214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9"/>
      <c r="M18" s="77" t="s">
        <v>296</v>
      </c>
      <c r="N18" s="77"/>
      <c r="O18" s="69"/>
    </row>
    <row r="19" spans="1:21">
      <c r="A19" s="433" t="str">
        <f>'3.1'!A4</f>
        <v>2025</v>
      </c>
      <c r="B19" s="584" t="s">
        <v>231</v>
      </c>
      <c r="C19" s="584"/>
      <c r="D19" s="584"/>
      <c r="E19" s="584"/>
      <c r="F19" s="584"/>
      <c r="G19" s="584"/>
      <c r="H19" s="22"/>
      <c r="I19" s="22"/>
      <c r="J19" s="22"/>
      <c r="K19" s="22"/>
      <c r="L19" s="22"/>
      <c r="M19" s="22"/>
      <c r="N19" s="78"/>
      <c r="O19" s="68"/>
      <c r="P19" s="89"/>
      <c r="Q19" s="71"/>
      <c r="R19" s="23"/>
      <c r="S19" s="23"/>
      <c r="T19" s="23"/>
    </row>
    <row r="20" spans="1:21">
      <c r="A20" s="355"/>
      <c r="B20" s="585" t="s">
        <v>5</v>
      </c>
      <c r="C20" s="585"/>
      <c r="D20" s="585"/>
      <c r="E20" s="585"/>
      <c r="F20" s="585"/>
      <c r="G20" s="585"/>
      <c r="H20" s="78" t="str">
        <f>A25</f>
        <v>VO z vvn</v>
      </c>
      <c r="I20" s="86">
        <f>(B25+D25+F25)/'6.1, 6.2'!B25</f>
        <v>1.6648602707848806E-2</v>
      </c>
      <c r="J20" s="87" t="str">
        <f>A10</f>
        <v>JE</v>
      </c>
      <c r="K20" s="76">
        <f t="shared" ref="K20:K27" si="0">H10+J10+L10</f>
        <v>0</v>
      </c>
      <c r="L20" s="87" t="str">
        <f>A10</f>
        <v>JE</v>
      </c>
      <c r="M20" s="85">
        <f>K20/'6.1, 6.2'!B5</f>
        <v>0</v>
      </c>
      <c r="N20" s="78"/>
      <c r="O20" s="68"/>
      <c r="P20" s="89"/>
      <c r="Q20" s="71"/>
      <c r="R20" s="23"/>
      <c r="S20" s="23"/>
      <c r="T20" s="23"/>
    </row>
    <row r="21" spans="1:21">
      <c r="A21" s="84"/>
      <c r="B21" s="586" t="s">
        <v>66</v>
      </c>
      <c r="C21" s="586"/>
      <c r="D21" s="586" t="s">
        <v>67</v>
      </c>
      <c r="E21" s="586"/>
      <c r="F21" s="586" t="s">
        <v>68</v>
      </c>
      <c r="G21" s="586"/>
      <c r="H21" s="78" t="str">
        <f>A26</f>
        <v>VO z vn</v>
      </c>
      <c r="I21" s="86">
        <f>(B26+D26+F26)/'6.1, 6.2'!C25</f>
        <v>0.13962589459995031</v>
      </c>
      <c r="J21" s="87" t="str">
        <f t="shared" ref="J21:J27" si="1">A11</f>
        <v>PE</v>
      </c>
      <c r="K21" s="76">
        <f t="shared" si="0"/>
        <v>27577.306999999997</v>
      </c>
      <c r="L21" s="87" t="str">
        <f t="shared" ref="L21:L27" si="2">A11</f>
        <v>PE</v>
      </c>
      <c r="M21" s="85">
        <f>K21/'6.1, 6.2'!C5</f>
        <v>4.7726597818794868E-3</v>
      </c>
      <c r="N21" s="78"/>
      <c r="O21" s="68"/>
      <c r="P21" s="89"/>
      <c r="Q21" s="71"/>
      <c r="R21" s="75"/>
      <c r="S21" s="75"/>
      <c r="T21" s="75"/>
    </row>
    <row r="22" spans="1:21">
      <c r="A22" s="84"/>
      <c r="B22" s="356" t="s">
        <v>208</v>
      </c>
      <c r="C22" s="356" t="s">
        <v>207</v>
      </c>
      <c r="D22" s="356" t="s">
        <v>208</v>
      </c>
      <c r="E22" s="356" t="s">
        <v>207</v>
      </c>
      <c r="F22" s="356" t="s">
        <v>208</v>
      </c>
      <c r="G22" s="356" t="s">
        <v>207</v>
      </c>
      <c r="H22" s="78" t="str">
        <f>A27</f>
        <v>MOP</v>
      </c>
      <c r="I22" s="86">
        <f>(B27+D27+F27)/'6.1, 6.2'!D25</f>
        <v>0.13814690573004906</v>
      </c>
      <c r="J22" s="87" t="str">
        <f t="shared" si="1"/>
        <v>PPE</v>
      </c>
      <c r="K22" s="76">
        <f t="shared" si="0"/>
        <v>0</v>
      </c>
      <c r="L22" s="87" t="str">
        <f t="shared" si="2"/>
        <v>PPE</v>
      </c>
      <c r="M22" s="85">
        <f>K22/'6.1, 6.2'!D5</f>
        <v>0</v>
      </c>
      <c r="N22" s="78"/>
      <c r="O22" s="68"/>
      <c r="P22" s="89"/>
      <c r="Q22" s="71"/>
      <c r="R22" s="23"/>
      <c r="S22" s="23"/>
      <c r="T22" s="23"/>
    </row>
    <row r="23" spans="1:21">
      <c r="A23" s="579" t="s">
        <v>53</v>
      </c>
      <c r="B23" s="581">
        <f>SUM(B24,D24,F24)</f>
        <v>1355139.6425356125</v>
      </c>
      <c r="C23" s="581"/>
      <c r="D23" s="581"/>
      <c r="E23" s="581"/>
      <c r="F23" s="581"/>
      <c r="G23" s="581"/>
      <c r="H23" s="78" t="str">
        <f>A28</f>
        <v>MOO</v>
      </c>
      <c r="I23" s="86">
        <f>(B28+D28+F28)/'6.1, 6.2'!E25</f>
        <v>0.11192930191058198</v>
      </c>
      <c r="J23" s="87" t="str">
        <f t="shared" si="1"/>
        <v>PSE</v>
      </c>
      <c r="K23" s="76">
        <f t="shared" si="0"/>
        <v>14326.197000000006</v>
      </c>
      <c r="L23" s="87" t="str">
        <f t="shared" si="2"/>
        <v>PSE</v>
      </c>
      <c r="M23" s="85">
        <f>K23/'6.1, 6.2'!E5</f>
        <v>1.6882001932318057E-2</v>
      </c>
      <c r="N23" s="78"/>
      <c r="O23" s="68"/>
      <c r="P23" s="89"/>
      <c r="Q23" s="71"/>
      <c r="R23" s="23"/>
      <c r="S23" s="23"/>
      <c r="T23" s="23"/>
    </row>
    <row r="24" spans="1:21">
      <c r="A24" s="580"/>
      <c r="B24" s="318">
        <f>SUM(B25:B28)</f>
        <v>453047.64589977812</v>
      </c>
      <c r="C24" s="363">
        <v>0.11597302230627092</v>
      </c>
      <c r="D24" s="318">
        <f>SUM(D25:D28)</f>
        <v>450052.33842838201</v>
      </c>
      <c r="E24" s="363">
        <v>0.11637104908822085</v>
      </c>
      <c r="F24" s="318">
        <f>SUM(F25:F28)</f>
        <v>452039.65820745251</v>
      </c>
      <c r="G24" s="363">
        <v>0.11107954339849663</v>
      </c>
      <c r="H24" s="68"/>
      <c r="I24" s="68"/>
      <c r="J24" s="87" t="str">
        <f t="shared" si="1"/>
        <v>VE</v>
      </c>
      <c r="K24" s="76">
        <f t="shared" si="0"/>
        <v>5659.8880500000005</v>
      </c>
      <c r="L24" s="87" t="str">
        <f t="shared" si="2"/>
        <v>VE</v>
      </c>
      <c r="M24" s="85">
        <f>K24/'6.1, 6.2'!F5</f>
        <v>1.9215942885967466E-2</v>
      </c>
      <c r="N24" s="78"/>
      <c r="O24" s="68"/>
      <c r="P24" s="89"/>
      <c r="Q24" s="71"/>
      <c r="R24" s="74"/>
      <c r="S24" s="75"/>
      <c r="T24" s="75"/>
    </row>
    <row r="25" spans="1:21">
      <c r="A25" s="71" t="s">
        <v>8</v>
      </c>
      <c r="B25" s="23">
        <v>11132.118</v>
      </c>
      <c r="C25" s="352">
        <v>1.7266327554231811E-2</v>
      </c>
      <c r="D25" s="23">
        <v>9533.08</v>
      </c>
      <c r="E25" s="352">
        <v>1.6199681006436661E-2</v>
      </c>
      <c r="F25" s="23">
        <v>10231.253000000001</v>
      </c>
      <c r="G25" s="352">
        <v>1.6433234443451156E-2</v>
      </c>
      <c r="H25" s="68"/>
      <c r="I25" s="68"/>
      <c r="J25" s="87" t="str">
        <f t="shared" si="1"/>
        <v>PVE</v>
      </c>
      <c r="K25" s="76">
        <f t="shared" si="0"/>
        <v>0</v>
      </c>
      <c r="L25" s="87" t="str">
        <f t="shared" si="2"/>
        <v>PVE</v>
      </c>
      <c r="M25" s="85">
        <f>K25/'6.1, 6.2'!G5</f>
        <v>0</v>
      </c>
      <c r="N25" s="78"/>
      <c r="O25" s="86"/>
      <c r="T25" s="69"/>
    </row>
    <row r="26" spans="1:21">
      <c r="A26" s="71" t="s">
        <v>9</v>
      </c>
      <c r="B26" s="23">
        <v>254778.666</v>
      </c>
      <c r="C26" s="352">
        <v>0.14253555353255107</v>
      </c>
      <c r="D26" s="23">
        <v>251105.83300000001</v>
      </c>
      <c r="E26" s="352">
        <v>0.14379708222500509</v>
      </c>
      <c r="F26" s="23">
        <v>244948.894</v>
      </c>
      <c r="G26" s="352">
        <v>0.132854394234415</v>
      </c>
      <c r="H26" s="68"/>
      <c r="I26" s="68"/>
      <c r="J26" s="87" t="str">
        <f t="shared" si="1"/>
        <v>VTE</v>
      </c>
      <c r="K26" s="76">
        <f t="shared" si="0"/>
        <v>0</v>
      </c>
      <c r="L26" s="87" t="str">
        <f t="shared" si="2"/>
        <v>VTE</v>
      </c>
      <c r="M26" s="85">
        <f>K26/'6.1, 6.2'!H5</f>
        <v>0</v>
      </c>
      <c r="N26" s="78"/>
      <c r="O26" s="86"/>
    </row>
    <row r="27" spans="1:21">
      <c r="A27" s="71" t="s">
        <v>132</v>
      </c>
      <c r="B27" s="23">
        <v>73542.120333357423</v>
      </c>
      <c r="C27" s="352">
        <v>0.1401624565583976</v>
      </c>
      <c r="D27" s="23">
        <v>72708.449991418645</v>
      </c>
      <c r="E27" s="352">
        <v>0.1361288148455258</v>
      </c>
      <c r="F27" s="23">
        <v>80569.726963090638</v>
      </c>
      <c r="G27" s="352">
        <v>0.14415938184522364</v>
      </c>
      <c r="H27" s="68"/>
      <c r="I27" s="68"/>
      <c r="J27" s="87" t="str">
        <f t="shared" si="1"/>
        <v>FVE</v>
      </c>
      <c r="K27" s="76">
        <f t="shared" si="0"/>
        <v>30390.802685612663</v>
      </c>
      <c r="L27" s="87" t="str">
        <f t="shared" si="2"/>
        <v>FVE</v>
      </c>
      <c r="M27" s="85">
        <f>K27/'6.1, 6.2'!I5</f>
        <v>2.116473070172533E-2</v>
      </c>
      <c r="N27" s="78"/>
      <c r="O27" s="86"/>
    </row>
    <row r="28" spans="1:21">
      <c r="A28" s="420" t="s">
        <v>130</v>
      </c>
      <c r="B28" s="242">
        <v>113594.74156642071</v>
      </c>
      <c r="C28" s="353">
        <v>0.11962437771410919</v>
      </c>
      <c r="D28" s="242">
        <v>116704.97543696337</v>
      </c>
      <c r="E28" s="353">
        <v>0.11687429070362623</v>
      </c>
      <c r="F28" s="242">
        <v>116289.78424436189</v>
      </c>
      <c r="G28" s="353">
        <v>0.11135828189200937</v>
      </c>
      <c r="H28" s="68"/>
      <c r="I28" s="68"/>
      <c r="J28" s="68"/>
      <c r="K28" s="68"/>
      <c r="L28" s="68"/>
      <c r="M28" s="68"/>
      <c r="N28" s="78"/>
      <c r="O28" s="86"/>
    </row>
    <row r="29" spans="1:21">
      <c r="A29" s="56"/>
      <c r="B29" s="56"/>
      <c r="C29" s="71"/>
      <c r="D29" s="48"/>
      <c r="E29" s="48"/>
      <c r="F29" s="48"/>
      <c r="G29" s="77" t="s">
        <v>297</v>
      </c>
      <c r="H29" s="68"/>
      <c r="I29" s="68"/>
      <c r="J29" s="68"/>
      <c r="K29" s="68"/>
      <c r="L29" s="68"/>
      <c r="M29" s="68"/>
    </row>
    <row r="30" spans="1:21">
      <c r="H30" s="68"/>
      <c r="I30" s="68"/>
      <c r="J30" s="68"/>
      <c r="K30" s="68"/>
      <c r="L30" s="68"/>
      <c r="M30" s="68"/>
    </row>
    <row r="31" spans="1:21">
      <c r="J31" s="87"/>
      <c r="K31" s="87" t="str">
        <f>H6</f>
        <v>Červenec</v>
      </c>
      <c r="L31" s="87" t="str">
        <f>J6</f>
        <v>Srpen</v>
      </c>
      <c r="M31" s="87" t="str">
        <f>L6</f>
        <v>Září</v>
      </c>
    </row>
    <row r="32" spans="1:21">
      <c r="H32" s="87" t="str">
        <f t="shared" ref="H32:H39" si="3">A10</f>
        <v>JE</v>
      </c>
      <c r="I32" s="88">
        <f t="shared" ref="I32:I39" si="4">G10</f>
        <v>0</v>
      </c>
      <c r="J32" s="87" t="str">
        <f t="shared" ref="J32:J39" si="5">A10</f>
        <v>JE</v>
      </c>
      <c r="K32" s="70">
        <f t="shared" ref="K32:K39" si="6">H10</f>
        <v>0</v>
      </c>
      <c r="L32" s="70">
        <f t="shared" ref="L32:L39" si="7">J10</f>
        <v>0</v>
      </c>
      <c r="M32" s="70">
        <f t="shared" ref="M32:M39" si="8">L10</f>
        <v>0</v>
      </c>
    </row>
    <row r="33" spans="8:13" ht="12.75" customHeight="1">
      <c r="H33" s="87" t="str">
        <f t="shared" si="3"/>
        <v>PE</v>
      </c>
      <c r="I33" s="88">
        <f t="shared" si="4"/>
        <v>1.89195882351231E-3</v>
      </c>
      <c r="J33" s="87" t="str">
        <f t="shared" si="5"/>
        <v>PE</v>
      </c>
      <c r="K33" s="70">
        <f t="shared" si="6"/>
        <v>10856.073</v>
      </c>
      <c r="L33" s="70">
        <f t="shared" si="7"/>
        <v>11424.722</v>
      </c>
      <c r="M33" s="70">
        <f t="shared" si="8"/>
        <v>5296.5119999999997</v>
      </c>
    </row>
    <row r="34" spans="8:13">
      <c r="H34" s="87" t="str">
        <f t="shared" si="3"/>
        <v>PPE</v>
      </c>
      <c r="I34" s="88">
        <f t="shared" si="4"/>
        <v>0</v>
      </c>
      <c r="J34" s="87" t="str">
        <f t="shared" si="5"/>
        <v>PPE</v>
      </c>
      <c r="K34" s="70">
        <f t="shared" si="6"/>
        <v>0</v>
      </c>
      <c r="L34" s="70">
        <f t="shared" si="7"/>
        <v>0</v>
      </c>
      <c r="M34" s="70">
        <f t="shared" si="8"/>
        <v>0</v>
      </c>
    </row>
    <row r="35" spans="8:13" ht="13.5" customHeight="1">
      <c r="H35" s="87" t="str">
        <f t="shared" si="3"/>
        <v>PSE</v>
      </c>
      <c r="I35" s="88">
        <f t="shared" si="4"/>
        <v>5.5049334782070768E-2</v>
      </c>
      <c r="J35" s="87" t="str">
        <f t="shared" si="5"/>
        <v>PSE</v>
      </c>
      <c r="K35" s="70">
        <f t="shared" si="6"/>
        <v>4990.3910000000005</v>
      </c>
      <c r="L35" s="70">
        <f t="shared" si="7"/>
        <v>4470.0390000000034</v>
      </c>
      <c r="M35" s="70">
        <f t="shared" si="8"/>
        <v>4865.7670000000016</v>
      </c>
    </row>
    <row r="36" spans="8:13" ht="12.75" customHeight="1">
      <c r="H36" s="87" t="str">
        <f t="shared" si="3"/>
        <v>VE</v>
      </c>
      <c r="I36" s="88">
        <f t="shared" si="4"/>
        <v>1.0060832393014498E-2</v>
      </c>
      <c r="J36" s="87" t="str">
        <f t="shared" si="5"/>
        <v>VE</v>
      </c>
      <c r="K36" s="70">
        <f t="shared" si="6"/>
        <v>1794.5979399999999</v>
      </c>
      <c r="L36" s="70">
        <f t="shared" si="7"/>
        <v>1878.8408400000003</v>
      </c>
      <c r="M36" s="70">
        <f t="shared" si="8"/>
        <v>1986.4492700000001</v>
      </c>
    </row>
    <row r="37" spans="8:13" ht="12.75" customHeight="1">
      <c r="H37" s="87" t="str">
        <f t="shared" si="3"/>
        <v>PVE</v>
      </c>
      <c r="I37" s="88">
        <f t="shared" si="4"/>
        <v>0</v>
      </c>
      <c r="J37" s="87" t="str">
        <f t="shared" si="5"/>
        <v>PVE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>
      <c r="H38" s="87" t="str">
        <f t="shared" si="3"/>
        <v>VTE</v>
      </c>
      <c r="I38" s="88">
        <f t="shared" si="4"/>
        <v>0</v>
      </c>
      <c r="J38" s="87" t="str">
        <f t="shared" si="5"/>
        <v>VTE</v>
      </c>
      <c r="K38" s="70">
        <f t="shared" si="6"/>
        <v>0</v>
      </c>
      <c r="L38" s="70">
        <f t="shared" si="7"/>
        <v>0</v>
      </c>
      <c r="M38" s="70">
        <f t="shared" si="8"/>
        <v>0</v>
      </c>
    </row>
    <row r="39" spans="8:13" ht="12.75" customHeight="1">
      <c r="H39" s="87" t="str">
        <f t="shared" si="3"/>
        <v>FVE</v>
      </c>
      <c r="I39" s="88">
        <f t="shared" si="4"/>
        <v>2.3067301709613641E-2</v>
      </c>
      <c r="J39" s="87" t="str">
        <f t="shared" si="5"/>
        <v>FVE</v>
      </c>
      <c r="K39" s="70">
        <f t="shared" si="6"/>
        <v>10582.630299778124</v>
      </c>
      <c r="L39" s="70">
        <f t="shared" si="7"/>
        <v>11959.035798382023</v>
      </c>
      <c r="M39" s="70">
        <f t="shared" si="8"/>
        <v>7849.1365874525181</v>
      </c>
    </row>
  </sheetData>
  <mergeCells count="20"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M53"/>
  <sheetViews>
    <sheetView showGridLines="0" zoomScaleNormal="100" zoomScaleSheetLayoutView="115" workbookViewId="0"/>
  </sheetViews>
  <sheetFormatPr defaultColWidth="9.140625" defaultRowHeight="12"/>
  <cols>
    <col min="1" max="1" width="5.5703125" style="108" customWidth="1"/>
    <col min="2" max="2" width="13.7109375" style="108" bestFit="1" customWidth="1"/>
    <col min="3" max="6" width="9.140625" style="108"/>
    <col min="7" max="7" width="9.140625" style="108" customWidth="1"/>
    <col min="8" max="8" width="9.140625" style="193" customWidth="1"/>
    <col min="9" max="9" width="9.140625" style="108" customWidth="1"/>
    <col min="10" max="10" width="12.28515625" style="108" customWidth="1"/>
    <col min="11" max="11" width="3.7109375" style="108" customWidth="1"/>
    <col min="12" max="16384" width="9.140625" style="9"/>
  </cols>
  <sheetData>
    <row r="1" spans="1:13" ht="20.25">
      <c r="A1" s="192" t="s">
        <v>323</v>
      </c>
      <c r="J1" s="194"/>
      <c r="K1" s="194"/>
    </row>
    <row r="2" spans="1:13" ht="6" customHeight="1">
      <c r="A2" s="195"/>
      <c r="B2" s="12"/>
      <c r="C2" s="12"/>
      <c r="D2" s="12"/>
      <c r="E2" s="12"/>
      <c r="F2" s="12"/>
      <c r="G2" s="12"/>
      <c r="H2" s="196"/>
      <c r="I2" s="12"/>
      <c r="J2" s="136"/>
      <c r="K2" s="136"/>
    </row>
    <row r="3" spans="1:13" s="2" customFormat="1" ht="15">
      <c r="A3" s="197">
        <v>1</v>
      </c>
      <c r="B3" s="198" t="s">
        <v>362</v>
      </c>
      <c r="C3" s="199"/>
      <c r="D3" s="199"/>
      <c r="E3" s="199"/>
      <c r="F3" s="199"/>
      <c r="G3" s="199"/>
      <c r="H3" s="200"/>
      <c r="I3" s="201"/>
      <c r="J3" s="202"/>
      <c r="K3" s="187">
        <v>4</v>
      </c>
      <c r="L3" s="190"/>
      <c r="M3" s="188"/>
    </row>
    <row r="4" spans="1:13" s="2" customFormat="1" ht="15">
      <c r="A4" s="197">
        <v>2</v>
      </c>
      <c r="B4" s="198" t="str">
        <f>"STRUČNÝ PŘEHLED ZA "&amp;UPPER('3.1'!N1)</f>
        <v>STRUČNÝ PŘEHLED ZA III. ČTVRTLETÍ 2025</v>
      </c>
      <c r="C4" s="199"/>
      <c r="D4" s="203"/>
      <c r="E4" s="201"/>
      <c r="F4" s="201"/>
      <c r="G4" s="201"/>
      <c r="H4" s="200"/>
      <c r="I4" s="201"/>
      <c r="J4" s="202"/>
      <c r="K4" s="187">
        <v>6</v>
      </c>
      <c r="L4" s="190"/>
      <c r="M4" s="188"/>
    </row>
    <row r="5" spans="1:13" s="2" customFormat="1" ht="15">
      <c r="A5" s="204">
        <v>3</v>
      </c>
      <c r="B5" s="204" t="s">
        <v>363</v>
      </c>
      <c r="C5" s="199"/>
      <c r="D5" s="203"/>
      <c r="E5" s="201"/>
      <c r="F5" s="201"/>
      <c r="G5" s="201"/>
      <c r="H5" s="200"/>
      <c r="I5" s="201"/>
      <c r="J5" s="202"/>
      <c r="K5" s="187">
        <v>7</v>
      </c>
      <c r="L5" s="190"/>
      <c r="M5" s="188"/>
    </row>
    <row r="6" spans="1:13" s="2" customFormat="1" ht="15">
      <c r="A6" s="197" t="s">
        <v>324</v>
      </c>
      <c r="B6" s="198" t="s">
        <v>255</v>
      </c>
      <c r="C6" s="199"/>
      <c r="D6" s="199"/>
      <c r="E6" s="201"/>
      <c r="F6" s="201"/>
      <c r="G6" s="201"/>
      <c r="H6" s="199"/>
      <c r="I6" s="201"/>
      <c r="J6" s="199"/>
      <c r="K6" s="187">
        <v>7</v>
      </c>
      <c r="L6" s="190"/>
      <c r="M6" s="189"/>
    </row>
    <row r="7" spans="1:13" s="2" customFormat="1" ht="15">
      <c r="A7" s="197" t="s">
        <v>325</v>
      </c>
      <c r="B7" s="198" t="s">
        <v>256</v>
      </c>
      <c r="C7" s="199"/>
      <c r="D7" s="199"/>
      <c r="E7" s="201"/>
      <c r="F7" s="201"/>
      <c r="G7" s="201"/>
      <c r="H7" s="199"/>
      <c r="I7" s="201"/>
      <c r="J7" s="199"/>
      <c r="K7" s="187">
        <v>8</v>
      </c>
      <c r="L7" s="190"/>
      <c r="M7" s="189"/>
    </row>
    <row r="8" spans="1:13" s="2" customFormat="1" ht="15">
      <c r="A8" s="197" t="s">
        <v>326</v>
      </c>
      <c r="B8" s="198" t="s">
        <v>364</v>
      </c>
      <c r="C8" s="199"/>
      <c r="D8" s="199"/>
      <c r="E8" s="201"/>
      <c r="F8" s="201"/>
      <c r="G8" s="201"/>
      <c r="H8" s="199"/>
      <c r="I8" s="201"/>
      <c r="J8" s="199"/>
      <c r="K8" s="187">
        <v>9</v>
      </c>
      <c r="L8" s="190"/>
      <c r="M8" s="189"/>
    </row>
    <row r="9" spans="1:13" s="2" customFormat="1" ht="15">
      <c r="A9" s="197" t="s">
        <v>327</v>
      </c>
      <c r="B9" s="198" t="s">
        <v>283</v>
      </c>
      <c r="C9" s="199"/>
      <c r="D9" s="199"/>
      <c r="E9" s="201"/>
      <c r="F9" s="201"/>
      <c r="G9" s="201"/>
      <c r="H9" s="199"/>
      <c r="I9" s="201"/>
      <c r="J9" s="199"/>
      <c r="K9" s="187">
        <v>9</v>
      </c>
      <c r="L9" s="190"/>
      <c r="M9" s="189"/>
    </row>
    <row r="10" spans="1:13" s="2" customFormat="1" ht="15">
      <c r="A10" s="197" t="s">
        <v>328</v>
      </c>
      <c r="B10" s="198" t="s">
        <v>286</v>
      </c>
      <c r="C10" s="199"/>
      <c r="D10" s="199"/>
      <c r="E10" s="201"/>
      <c r="F10" s="201"/>
      <c r="G10" s="201"/>
      <c r="H10" s="199"/>
      <c r="I10" s="201"/>
      <c r="J10" s="199"/>
      <c r="K10" s="187">
        <v>10</v>
      </c>
      <c r="L10" s="190"/>
      <c r="M10" s="189"/>
    </row>
    <row r="11" spans="1:13" s="2" customFormat="1" ht="15">
      <c r="A11" s="197" t="s">
        <v>329</v>
      </c>
      <c r="B11" s="198" t="s">
        <v>258</v>
      </c>
      <c r="C11" s="199"/>
      <c r="D11" s="199"/>
      <c r="E11" s="201"/>
      <c r="F11" s="201"/>
      <c r="G11" s="201"/>
      <c r="H11" s="199"/>
      <c r="I11" s="201"/>
      <c r="J11" s="199"/>
      <c r="K11" s="187">
        <v>11</v>
      </c>
      <c r="L11" s="190"/>
      <c r="M11" s="189"/>
    </row>
    <row r="12" spans="1:13" s="2" customFormat="1" ht="15">
      <c r="A12" s="197" t="s">
        <v>330</v>
      </c>
      <c r="B12" s="198" t="s">
        <v>285</v>
      </c>
      <c r="C12" s="199"/>
      <c r="D12" s="199"/>
      <c r="E12" s="201"/>
      <c r="F12" s="201"/>
      <c r="G12" s="201"/>
      <c r="H12" s="199"/>
      <c r="I12" s="201"/>
      <c r="J12" s="199"/>
      <c r="K12" s="187">
        <v>12</v>
      </c>
      <c r="L12" s="190"/>
      <c r="M12" s="189"/>
    </row>
    <row r="13" spans="1:13" s="2" customFormat="1" ht="15">
      <c r="A13" s="197" t="s">
        <v>331</v>
      </c>
      <c r="B13" s="198" t="s">
        <v>284</v>
      </c>
      <c r="C13" s="199"/>
      <c r="D13" s="199"/>
      <c r="E13" s="201"/>
      <c r="F13" s="201"/>
      <c r="G13" s="201"/>
      <c r="H13" s="199"/>
      <c r="I13" s="201"/>
      <c r="J13" s="199"/>
      <c r="K13" s="187">
        <v>13</v>
      </c>
      <c r="L13" s="190"/>
      <c r="M13" s="189"/>
    </row>
    <row r="14" spans="1:13" s="2" customFormat="1" ht="15">
      <c r="A14" s="197" t="s">
        <v>332</v>
      </c>
      <c r="B14" s="198" t="s">
        <v>259</v>
      </c>
      <c r="C14" s="199"/>
      <c r="D14" s="199"/>
      <c r="E14" s="201"/>
      <c r="F14" s="201"/>
      <c r="G14" s="201"/>
      <c r="H14" s="199"/>
      <c r="I14" s="201"/>
      <c r="J14" s="199"/>
      <c r="K14" s="187">
        <v>14</v>
      </c>
      <c r="L14" s="190"/>
      <c r="M14" s="189"/>
    </row>
    <row r="15" spans="1:13" s="2" customFormat="1" ht="15">
      <c r="A15" s="197" t="s">
        <v>333</v>
      </c>
      <c r="B15" s="198" t="s">
        <v>365</v>
      </c>
      <c r="C15" s="199"/>
      <c r="D15" s="199"/>
      <c r="E15" s="201"/>
      <c r="F15" s="201"/>
      <c r="G15" s="201"/>
      <c r="H15" s="199"/>
      <c r="I15" s="201"/>
      <c r="J15" s="199"/>
      <c r="K15" s="187">
        <v>15</v>
      </c>
      <c r="L15" s="190"/>
      <c r="M15" s="189"/>
    </row>
    <row r="16" spans="1:13" s="2" customFormat="1" ht="15">
      <c r="A16" s="204" t="s">
        <v>334</v>
      </c>
      <c r="B16" s="204" t="s">
        <v>366</v>
      </c>
      <c r="C16" s="199"/>
      <c r="D16" s="199"/>
      <c r="E16" s="201"/>
      <c r="F16" s="201"/>
      <c r="G16" s="201"/>
      <c r="H16" s="199"/>
      <c r="I16" s="201"/>
      <c r="J16" s="199"/>
      <c r="K16" s="187">
        <v>16</v>
      </c>
      <c r="L16" s="190"/>
      <c r="M16" s="189"/>
    </row>
    <row r="17" spans="1:13" s="2" customFormat="1" ht="15">
      <c r="A17" s="197" t="s">
        <v>335</v>
      </c>
      <c r="B17" s="198" t="str">
        <f>"Výroba elektřiny v krajích ČR podle technologie elektráren za "&amp;LEFT('3.1'!N1,SEARCH(" ",'3.1'!N1)-1)&amp;" čtvrtletí"</f>
        <v>Výroba elektřiny v krajích ČR podle technologie elektráren za III. čtvrtletí</v>
      </c>
      <c r="C17" s="199"/>
      <c r="D17" s="199"/>
      <c r="E17" s="201"/>
      <c r="F17" s="201"/>
      <c r="G17" s="201"/>
      <c r="H17" s="199"/>
      <c r="I17" s="201"/>
      <c r="J17" s="199"/>
      <c r="K17" s="187">
        <v>16</v>
      </c>
      <c r="L17" s="190"/>
      <c r="M17" s="189"/>
    </row>
    <row r="18" spans="1:13" s="2" customFormat="1" ht="15">
      <c r="A18" s="197" t="s">
        <v>336</v>
      </c>
      <c r="B18" s="198" t="str">
        <f>"Spotřeba elektřiny netto v krajích ČR podle kategorie spotřeb za "&amp;LEFT('3.1'!N1,SEARCH(" ",'3.1'!N1)-1)&amp;" čtvrtletí"</f>
        <v>Spotřeba elektřiny netto v krajích ČR podle kategorie spotřeb za III. čtvrtletí</v>
      </c>
      <c r="C18" s="199"/>
      <c r="D18" s="199"/>
      <c r="E18" s="201"/>
      <c r="F18" s="201"/>
      <c r="G18" s="201"/>
      <c r="H18" s="199"/>
      <c r="I18" s="201"/>
      <c r="J18" s="199"/>
      <c r="K18" s="187">
        <v>16</v>
      </c>
      <c r="L18" s="190"/>
      <c r="M18" s="189"/>
    </row>
    <row r="19" spans="1:13" s="2" customFormat="1" ht="15">
      <c r="A19" s="197" t="s">
        <v>337</v>
      </c>
      <c r="B19" s="198" t="str">
        <f>"Spotřeba elektřiny v krajích ČR podle sektorů národního hospodářství za "&amp;LEFT('3.1'!N1,SEARCH(" ",'3.1'!N1)-1)&amp;" čtvrtletí"</f>
        <v>Spotřeba elektřiny v krajích ČR podle sektorů národního hospodářství za III. čtvrtletí</v>
      </c>
      <c r="C19" s="199"/>
      <c r="D19" s="199"/>
      <c r="E19" s="201"/>
      <c r="F19" s="201"/>
      <c r="G19" s="201"/>
      <c r="H19" s="199"/>
      <c r="I19" s="201"/>
      <c r="J19" s="199"/>
      <c r="K19" s="187">
        <v>17</v>
      </c>
      <c r="L19" s="190"/>
      <c r="M19" s="189"/>
    </row>
    <row r="20" spans="1:13" s="2" customFormat="1" ht="15">
      <c r="A20" s="197" t="s">
        <v>338</v>
      </c>
      <c r="B20" s="198" t="s">
        <v>167</v>
      </c>
      <c r="C20" s="199"/>
      <c r="D20" s="199"/>
      <c r="E20" s="201"/>
      <c r="F20" s="201"/>
      <c r="G20" s="201"/>
      <c r="H20" s="199"/>
      <c r="I20" s="201"/>
      <c r="J20" s="199"/>
      <c r="K20" s="187">
        <v>18</v>
      </c>
      <c r="L20" s="190"/>
      <c r="M20" s="189"/>
    </row>
    <row r="21" spans="1:13" s="2" customFormat="1" ht="15">
      <c r="A21" s="197" t="s">
        <v>339</v>
      </c>
      <c r="B21" s="198" t="s">
        <v>232</v>
      </c>
      <c r="C21" s="199"/>
      <c r="D21" s="199"/>
      <c r="E21" s="201"/>
      <c r="F21" s="201"/>
      <c r="G21" s="201"/>
      <c r="H21" s="199"/>
      <c r="I21" s="201"/>
      <c r="J21" s="199"/>
      <c r="K21" s="187">
        <v>19</v>
      </c>
      <c r="L21" s="190"/>
      <c r="M21" s="189"/>
    </row>
    <row r="22" spans="1:13" s="2" customFormat="1" ht="15">
      <c r="A22" s="197" t="s">
        <v>340</v>
      </c>
      <c r="B22" s="198" t="s">
        <v>367</v>
      </c>
      <c r="C22" s="199"/>
      <c r="D22" s="199"/>
      <c r="E22" s="201"/>
      <c r="F22" s="201"/>
      <c r="G22" s="201"/>
      <c r="H22" s="199"/>
      <c r="I22" s="201"/>
      <c r="J22" s="199"/>
      <c r="K22" s="187">
        <v>20</v>
      </c>
      <c r="L22" s="190"/>
      <c r="M22" s="189"/>
    </row>
    <row r="23" spans="1:13" s="2" customFormat="1" ht="15">
      <c r="A23" s="197" t="s">
        <v>341</v>
      </c>
      <c r="B23" s="198" t="s">
        <v>247</v>
      </c>
      <c r="C23" s="199"/>
      <c r="D23" s="199"/>
      <c r="E23" s="201"/>
      <c r="F23" s="201"/>
      <c r="G23" s="201"/>
      <c r="H23" s="199"/>
      <c r="I23" s="201"/>
      <c r="J23" s="199"/>
      <c r="K23" s="187">
        <v>20</v>
      </c>
      <c r="L23" s="190"/>
      <c r="M23" s="189"/>
    </row>
    <row r="24" spans="1:13" s="2" customFormat="1" ht="15">
      <c r="A24" s="197" t="s">
        <v>342</v>
      </c>
      <c r="B24" s="198" t="s">
        <v>210</v>
      </c>
      <c r="C24" s="199"/>
      <c r="D24" s="199"/>
      <c r="E24" s="201"/>
      <c r="F24" s="201"/>
      <c r="G24" s="201"/>
      <c r="H24" s="199"/>
      <c r="I24" s="201"/>
      <c r="J24" s="199"/>
      <c r="K24" s="187">
        <v>21</v>
      </c>
      <c r="L24" s="190"/>
      <c r="M24" s="189"/>
    </row>
    <row r="25" spans="1:13" s="2" customFormat="1" ht="15">
      <c r="A25" s="204" t="s">
        <v>343</v>
      </c>
      <c r="B25" s="204" t="s">
        <v>211</v>
      </c>
      <c r="C25" s="199"/>
      <c r="D25" s="199"/>
      <c r="E25" s="201"/>
      <c r="F25" s="201"/>
      <c r="G25" s="201"/>
      <c r="H25" s="199"/>
      <c r="I25" s="201"/>
      <c r="J25" s="199"/>
      <c r="K25" s="187">
        <v>22</v>
      </c>
      <c r="L25" s="190"/>
      <c r="M25" s="189"/>
    </row>
    <row r="26" spans="1:13" s="2" customFormat="1" ht="15">
      <c r="A26" s="204" t="s">
        <v>344</v>
      </c>
      <c r="B26" s="198" t="s">
        <v>212</v>
      </c>
      <c r="C26" s="199"/>
      <c r="D26" s="199"/>
      <c r="E26" s="201"/>
      <c r="F26" s="201"/>
      <c r="G26" s="201"/>
      <c r="H26" s="199"/>
      <c r="I26" s="201"/>
      <c r="J26" s="199"/>
      <c r="K26" s="187">
        <v>23</v>
      </c>
      <c r="L26" s="190"/>
      <c r="M26" s="189"/>
    </row>
    <row r="27" spans="1:13" s="2" customFormat="1" ht="15">
      <c r="A27" s="204" t="s">
        <v>345</v>
      </c>
      <c r="B27" s="198" t="s">
        <v>248</v>
      </c>
      <c r="C27" s="199"/>
      <c r="D27" s="199"/>
      <c r="E27" s="201"/>
      <c r="F27" s="201"/>
      <c r="G27" s="201"/>
      <c r="H27" s="199"/>
      <c r="I27" s="201"/>
      <c r="J27" s="199"/>
      <c r="K27" s="187">
        <v>24</v>
      </c>
      <c r="L27" s="190"/>
      <c r="M27" s="189"/>
    </row>
    <row r="28" spans="1:13" s="2" customFormat="1" ht="15">
      <c r="A28" s="204" t="s">
        <v>346</v>
      </c>
      <c r="B28" s="198" t="s">
        <v>213</v>
      </c>
      <c r="C28" s="199"/>
      <c r="D28" s="199"/>
      <c r="E28" s="201"/>
      <c r="F28" s="201"/>
      <c r="G28" s="201"/>
      <c r="H28" s="199"/>
      <c r="I28" s="201"/>
      <c r="J28" s="199"/>
      <c r="K28" s="187">
        <v>25</v>
      </c>
      <c r="L28" s="190"/>
      <c r="M28" s="189"/>
    </row>
    <row r="29" spans="1:13" s="2" customFormat="1" ht="15">
      <c r="A29" s="204" t="s">
        <v>347</v>
      </c>
      <c r="B29" s="198" t="s">
        <v>214</v>
      </c>
      <c r="C29" s="199"/>
      <c r="D29" s="199"/>
      <c r="E29" s="201"/>
      <c r="F29" s="201"/>
      <c r="G29" s="201"/>
      <c r="H29" s="199"/>
      <c r="I29" s="201"/>
      <c r="J29" s="199"/>
      <c r="K29" s="187">
        <v>26</v>
      </c>
      <c r="L29" s="190"/>
      <c r="M29" s="189"/>
    </row>
    <row r="30" spans="1:13" s="2" customFormat="1" ht="15">
      <c r="A30" s="204" t="s">
        <v>348</v>
      </c>
      <c r="B30" s="198" t="s">
        <v>215</v>
      </c>
      <c r="C30" s="199"/>
      <c r="D30" s="199"/>
      <c r="E30" s="201"/>
      <c r="F30" s="201"/>
      <c r="G30" s="201"/>
      <c r="H30" s="199"/>
      <c r="I30" s="201"/>
      <c r="J30" s="199"/>
      <c r="K30" s="187">
        <v>27</v>
      </c>
      <c r="L30" s="190"/>
      <c r="M30" s="189"/>
    </row>
    <row r="31" spans="1:13" s="2" customFormat="1" ht="15">
      <c r="A31" s="204" t="s">
        <v>349</v>
      </c>
      <c r="B31" s="198" t="s">
        <v>216</v>
      </c>
      <c r="C31" s="199"/>
      <c r="D31" s="199"/>
      <c r="E31" s="201"/>
      <c r="F31" s="201"/>
      <c r="G31" s="201"/>
      <c r="H31" s="199"/>
      <c r="I31" s="201"/>
      <c r="J31" s="199"/>
      <c r="K31" s="187">
        <v>28</v>
      </c>
      <c r="L31" s="190"/>
      <c r="M31" s="189"/>
    </row>
    <row r="32" spans="1:13" s="2" customFormat="1" ht="15">
      <c r="A32" s="204" t="s">
        <v>350</v>
      </c>
      <c r="B32" s="198" t="s">
        <v>217</v>
      </c>
      <c r="C32" s="199"/>
      <c r="D32" s="199"/>
      <c r="E32" s="201"/>
      <c r="F32" s="201"/>
      <c r="G32" s="201"/>
      <c r="H32" s="199"/>
      <c r="I32" s="201"/>
      <c r="J32" s="199"/>
      <c r="K32" s="187">
        <v>29</v>
      </c>
      <c r="L32" s="190"/>
      <c r="M32" s="189"/>
    </row>
    <row r="33" spans="1:13" s="2" customFormat="1" ht="15">
      <c r="A33" s="204" t="s">
        <v>351</v>
      </c>
      <c r="B33" s="198" t="s">
        <v>218</v>
      </c>
      <c r="C33" s="199"/>
      <c r="D33" s="205"/>
      <c r="E33" s="201"/>
      <c r="F33" s="201"/>
      <c r="G33" s="201"/>
      <c r="H33" s="199"/>
      <c r="I33" s="201"/>
      <c r="J33" s="199"/>
      <c r="K33" s="187">
        <v>30</v>
      </c>
      <c r="L33" s="190"/>
      <c r="M33" s="189"/>
    </row>
    <row r="34" spans="1:13" s="2" customFormat="1" ht="15">
      <c r="A34" s="204" t="s">
        <v>352</v>
      </c>
      <c r="B34" s="198" t="s">
        <v>219</v>
      </c>
      <c r="C34" s="199"/>
      <c r="D34" s="199"/>
      <c r="E34" s="201"/>
      <c r="F34" s="201"/>
      <c r="G34" s="201"/>
      <c r="H34" s="199"/>
      <c r="I34" s="201"/>
      <c r="J34" s="199"/>
      <c r="K34" s="187">
        <v>31</v>
      </c>
      <c r="L34" s="190"/>
      <c r="M34" s="189"/>
    </row>
    <row r="35" spans="1:13" s="2" customFormat="1" ht="15">
      <c r="A35" s="204" t="s">
        <v>353</v>
      </c>
      <c r="B35" s="206" t="s">
        <v>220</v>
      </c>
      <c r="C35" s="199"/>
      <c r="D35" s="199"/>
      <c r="E35" s="201"/>
      <c r="F35" s="201"/>
      <c r="G35" s="201"/>
      <c r="H35" s="199"/>
      <c r="I35" s="201"/>
      <c r="J35" s="199"/>
      <c r="K35" s="187">
        <v>32</v>
      </c>
      <c r="L35" s="190"/>
      <c r="M35" s="189"/>
    </row>
    <row r="36" spans="1:13" s="2" customFormat="1" ht="15">
      <c r="A36" s="204" t="s">
        <v>354</v>
      </c>
      <c r="B36" s="204" t="s">
        <v>221</v>
      </c>
      <c r="C36" s="199"/>
      <c r="D36" s="199"/>
      <c r="E36" s="201"/>
      <c r="F36" s="201"/>
      <c r="G36" s="201"/>
      <c r="H36" s="199"/>
      <c r="I36" s="201"/>
      <c r="J36" s="199"/>
      <c r="K36" s="187">
        <v>33</v>
      </c>
      <c r="L36" s="190"/>
      <c r="M36" s="189"/>
    </row>
    <row r="37" spans="1:13" s="2" customFormat="1" ht="15">
      <c r="A37" s="204" t="s">
        <v>355</v>
      </c>
      <c r="B37" s="198" t="s">
        <v>368</v>
      </c>
      <c r="C37" s="199"/>
      <c r="D37" s="199"/>
      <c r="E37" s="201"/>
      <c r="F37" s="201"/>
      <c r="G37" s="201"/>
      <c r="H37" s="199"/>
      <c r="I37" s="201"/>
      <c r="J37" s="199"/>
      <c r="K37" s="187">
        <v>34</v>
      </c>
      <c r="L37" s="190"/>
      <c r="M37" s="189"/>
    </row>
    <row r="38" spans="1:13" s="2" customFormat="1" ht="15">
      <c r="A38" s="204" t="s">
        <v>356</v>
      </c>
      <c r="B38" s="198" t="s">
        <v>369</v>
      </c>
      <c r="C38" s="199"/>
      <c r="D38" s="199"/>
      <c r="E38" s="201"/>
      <c r="F38" s="201"/>
      <c r="G38" s="201"/>
      <c r="H38" s="199"/>
      <c r="I38" s="201"/>
      <c r="J38" s="199"/>
      <c r="K38" s="187">
        <v>35</v>
      </c>
      <c r="L38" s="190"/>
      <c r="M38" s="189"/>
    </row>
    <row r="39" spans="1:13" s="2" customFormat="1" ht="15">
      <c r="A39" s="204" t="s">
        <v>357</v>
      </c>
      <c r="B39" s="198" t="s">
        <v>292</v>
      </c>
      <c r="C39" s="199"/>
      <c r="D39" s="199"/>
      <c r="E39" s="201"/>
      <c r="F39" s="201"/>
      <c r="G39" s="201"/>
      <c r="H39" s="199"/>
      <c r="I39" s="201"/>
      <c r="J39" s="199"/>
      <c r="K39" s="187">
        <v>35</v>
      </c>
      <c r="L39" s="190"/>
      <c r="M39" s="189"/>
    </row>
    <row r="40" spans="1:13" s="2" customFormat="1" ht="15">
      <c r="A40" s="204" t="s">
        <v>358</v>
      </c>
      <c r="B40" s="435" t="str">
        <f>"Denní maxima a minima zatížení brutto ES ČR za "&amp;'3.1'!N1</f>
        <v>Denní maxima a minima zatížení brutto ES ČR za III. čtvrtletí 2025</v>
      </c>
      <c r="C40" s="199"/>
      <c r="D40" s="199"/>
      <c r="E40" s="201"/>
      <c r="F40" s="201"/>
      <c r="G40" s="201"/>
      <c r="H40" s="199"/>
      <c r="I40" s="201"/>
      <c r="J40" s="199"/>
      <c r="K40" s="187">
        <v>36</v>
      </c>
      <c r="L40" s="190"/>
      <c r="M40" s="189"/>
    </row>
    <row r="41" spans="1:13" s="2" customFormat="1" ht="15">
      <c r="A41" s="204" t="s">
        <v>359</v>
      </c>
      <c r="B41" s="198" t="str">
        <f>"Maxima zatížení ES ČR za "&amp;'3.1'!N1</f>
        <v>Maxima zatížení ES ČR za III. čtvrtletí 2025</v>
      </c>
      <c r="C41" s="199"/>
      <c r="D41" s="199"/>
      <c r="E41" s="201"/>
      <c r="F41" s="201"/>
      <c r="G41" s="201"/>
      <c r="H41" s="199"/>
      <c r="I41" s="201"/>
      <c r="J41" s="199"/>
      <c r="K41" s="187">
        <v>37</v>
      </c>
      <c r="L41" s="190"/>
      <c r="M41" s="189"/>
    </row>
    <row r="42" spans="1:13" s="2" customFormat="1" ht="15">
      <c r="A42" s="204" t="s">
        <v>360</v>
      </c>
      <c r="B42" s="198" t="str">
        <f>"Minima zatížení ES ČR za "&amp;'3.1'!N1</f>
        <v>Minima zatížení ES ČR za III. čtvrtletí 2025</v>
      </c>
      <c r="C42" s="199"/>
      <c r="D42" s="199"/>
      <c r="E42" s="201"/>
      <c r="F42" s="201"/>
      <c r="G42" s="201"/>
      <c r="H42" s="199"/>
      <c r="I42" s="201"/>
      <c r="J42" s="199"/>
      <c r="K42" s="187">
        <v>38</v>
      </c>
      <c r="L42" s="190"/>
      <c r="M42" s="189"/>
    </row>
    <row r="43" spans="1:13" s="2" customFormat="1" ht="15">
      <c r="A43" s="204" t="s">
        <v>361</v>
      </c>
      <c r="B43" s="198" t="s">
        <v>370</v>
      </c>
      <c r="C43" s="199"/>
      <c r="D43" s="199"/>
      <c r="E43" s="201"/>
      <c r="F43" s="201"/>
      <c r="G43" s="201"/>
      <c r="H43" s="199"/>
      <c r="I43" s="201"/>
      <c r="J43" s="199"/>
      <c r="K43" s="187">
        <v>39</v>
      </c>
      <c r="L43" s="190"/>
      <c r="M43" s="189"/>
    </row>
    <row r="44" spans="1:13" ht="15">
      <c r="A44" s="204"/>
      <c r="B44" s="204"/>
      <c r="C44" s="199"/>
      <c r="D44" s="199"/>
      <c r="E44" s="201"/>
      <c r="F44" s="201"/>
      <c r="G44" s="201"/>
      <c r="H44" s="199"/>
      <c r="I44" s="201"/>
      <c r="J44" s="199"/>
      <c r="K44" s="187"/>
    </row>
    <row r="45" spans="1:13" ht="15">
      <c r="A45" s="204"/>
      <c r="B45" s="198"/>
      <c r="C45" s="199"/>
      <c r="D45" s="199"/>
      <c r="E45" s="201"/>
      <c r="F45" s="201"/>
      <c r="G45" s="201"/>
      <c r="H45" s="199"/>
      <c r="I45" s="201"/>
      <c r="J45" s="199"/>
      <c r="K45" s="187"/>
    </row>
    <row r="46" spans="1:13" ht="15">
      <c r="A46" s="204"/>
      <c r="B46" s="198"/>
      <c r="C46" s="199"/>
      <c r="D46" s="199"/>
      <c r="E46" s="201"/>
      <c r="F46" s="201"/>
      <c r="G46" s="201"/>
      <c r="H46" s="199"/>
      <c r="I46" s="201"/>
      <c r="J46" s="199"/>
      <c r="K46" s="187"/>
    </row>
    <row r="47" spans="1:13" ht="15">
      <c r="A47" s="204"/>
      <c r="B47" s="198"/>
      <c r="C47" s="199"/>
      <c r="D47" s="199"/>
      <c r="E47" s="201"/>
      <c r="F47" s="201"/>
      <c r="G47" s="201"/>
      <c r="H47" s="199"/>
      <c r="I47" s="201"/>
      <c r="J47" s="199"/>
      <c r="K47" s="187"/>
    </row>
    <row r="48" spans="1:13" ht="15">
      <c r="A48" s="204"/>
      <c r="B48" s="198"/>
      <c r="C48" s="199"/>
      <c r="D48" s="199"/>
      <c r="E48" s="201"/>
      <c r="F48" s="201"/>
      <c r="G48" s="201"/>
      <c r="H48" s="199"/>
      <c r="I48" s="201"/>
      <c r="J48" s="199"/>
      <c r="K48" s="187"/>
    </row>
    <row r="49" spans="1:11" ht="15">
      <c r="A49" s="204"/>
      <c r="B49" s="198"/>
      <c r="C49" s="199"/>
      <c r="D49" s="199"/>
      <c r="E49" s="201"/>
      <c r="F49" s="201"/>
      <c r="G49" s="201"/>
      <c r="H49" s="199"/>
      <c r="I49" s="201"/>
      <c r="J49" s="199"/>
      <c r="K49" s="187"/>
    </row>
    <row r="50" spans="1:11" ht="15">
      <c r="A50" s="204"/>
      <c r="B50" s="198"/>
      <c r="C50" s="199"/>
      <c r="D50" s="199"/>
      <c r="E50" s="201"/>
      <c r="F50" s="201"/>
      <c r="G50" s="201"/>
      <c r="H50" s="199"/>
      <c r="I50" s="201"/>
      <c r="J50" s="199"/>
      <c r="K50" s="187"/>
    </row>
    <row r="51" spans="1:11" ht="15">
      <c r="A51" s="204"/>
      <c r="B51" s="198"/>
      <c r="C51" s="199"/>
      <c r="D51" s="199"/>
      <c r="E51" s="201"/>
      <c r="F51" s="201"/>
      <c r="G51" s="201"/>
      <c r="H51" s="199"/>
      <c r="I51" s="201"/>
      <c r="J51" s="199"/>
      <c r="K51" s="187"/>
    </row>
    <row r="52" spans="1:11" ht="15">
      <c r="A52" s="204"/>
      <c r="B52" s="204"/>
      <c r="C52" s="199"/>
      <c r="D52" s="199"/>
      <c r="E52" s="201"/>
      <c r="F52" s="201"/>
      <c r="G52" s="201"/>
      <c r="H52" s="199"/>
      <c r="I52" s="201"/>
      <c r="J52" s="199"/>
      <c r="K52" s="187"/>
    </row>
    <row r="53" spans="1:11" ht="12.75">
      <c r="A53" s="119"/>
      <c r="B53" s="119"/>
      <c r="C53" s="119"/>
      <c r="D53" s="119"/>
      <c r="E53" s="119"/>
      <c r="F53" s="119"/>
      <c r="G53" s="119"/>
      <c r="H53" s="207"/>
      <c r="I53" s="119"/>
      <c r="J53" s="119"/>
      <c r="K53" s="119"/>
    </row>
  </sheetData>
  <sortState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390</v>
      </c>
      <c r="M1" s="348" t="str">
        <f>'3.1'!N1</f>
        <v>III. čtvrtletí 2025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2025</v>
      </c>
      <c r="B3" s="584" t="s">
        <v>186</v>
      </c>
      <c r="C3" s="584"/>
      <c r="D3" s="584"/>
      <c r="E3" s="584"/>
      <c r="F3" s="584"/>
      <c r="G3" s="587"/>
      <c r="H3" s="591" t="s">
        <v>19</v>
      </c>
      <c r="I3" s="584"/>
      <c r="J3" s="584"/>
      <c r="K3" s="584"/>
      <c r="L3" s="584"/>
      <c r="M3" s="584"/>
      <c r="N3" s="24"/>
    </row>
    <row r="4" spans="1:24" ht="13.5">
      <c r="A4" s="22"/>
      <c r="B4" s="593" t="s">
        <v>168</v>
      </c>
      <c r="C4" s="593"/>
      <c r="D4" s="593"/>
      <c r="E4" s="593"/>
      <c r="F4" s="593"/>
      <c r="G4" s="595"/>
      <c r="H4" s="592" t="s">
        <v>5</v>
      </c>
      <c r="I4" s="593"/>
      <c r="J4" s="593"/>
      <c r="K4" s="593"/>
      <c r="L4" s="593"/>
      <c r="M4" s="593"/>
      <c r="N4" s="72"/>
    </row>
    <row r="5" spans="1:24">
      <c r="A5" s="22"/>
      <c r="B5" s="586" t="s">
        <v>66</v>
      </c>
      <c r="C5" s="586"/>
      <c r="D5" s="586" t="s">
        <v>67</v>
      </c>
      <c r="E5" s="586"/>
      <c r="F5" s="586" t="s">
        <v>68</v>
      </c>
      <c r="G5" s="589"/>
      <c r="H5" s="590" t="s">
        <v>66</v>
      </c>
      <c r="I5" s="586"/>
      <c r="J5" s="586" t="s">
        <v>67</v>
      </c>
      <c r="K5" s="586"/>
      <c r="L5" s="586" t="s">
        <v>68</v>
      </c>
      <c r="M5" s="586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9" t="s">
        <v>53</v>
      </c>
      <c r="B7" s="594">
        <f>F8</f>
        <v>3134.7614659999995</v>
      </c>
      <c r="C7" s="581"/>
      <c r="D7" s="581"/>
      <c r="E7" s="581"/>
      <c r="F7" s="581"/>
      <c r="G7" s="596"/>
      <c r="H7" s="594">
        <f>SUM(H8,J8,L8)</f>
        <v>4262464.1881530304</v>
      </c>
      <c r="I7" s="581"/>
      <c r="J7" s="581"/>
      <c r="K7" s="581"/>
      <c r="L7" s="581"/>
      <c r="M7" s="581"/>
      <c r="N7" s="73"/>
    </row>
    <row r="8" spans="1:24">
      <c r="A8" s="600"/>
      <c r="B8" s="358">
        <f>SUM(B9:B16)</f>
        <v>3125.4305820000004</v>
      </c>
      <c r="C8" s="353">
        <v>0.13419404324275103</v>
      </c>
      <c r="D8" s="318">
        <f>SUM(D9:D16)</f>
        <v>3127.3493070000009</v>
      </c>
      <c r="E8" s="353">
        <v>0.13405312150241666</v>
      </c>
      <c r="F8" s="318">
        <f>SUM(F9:F16)</f>
        <v>3134.7614659999995</v>
      </c>
      <c r="G8" s="359">
        <v>0.13414081776111311</v>
      </c>
      <c r="H8" s="318">
        <f>SUM(H9:H16)</f>
        <v>913587.40877887094</v>
      </c>
      <c r="I8" s="353">
        <v>0.16454365815779931</v>
      </c>
      <c r="J8" s="318">
        <f>SUM(J9:J16)</f>
        <v>1689863.345094922</v>
      </c>
      <c r="K8" s="353">
        <v>0.28205401477774938</v>
      </c>
      <c r="L8" s="318">
        <f>SUM(L9:L16)</f>
        <v>1659013.4342792372</v>
      </c>
      <c r="M8" s="353">
        <v>0.30370070133233007</v>
      </c>
      <c r="N8" s="10"/>
    </row>
    <row r="9" spans="1:24">
      <c r="A9" s="56" t="s">
        <v>7</v>
      </c>
      <c r="B9" s="247">
        <v>2250</v>
      </c>
      <c r="C9" s="352">
        <v>0.51771744132535669</v>
      </c>
      <c r="D9" s="23">
        <v>2250</v>
      </c>
      <c r="E9" s="352">
        <v>0.51771744132535669</v>
      </c>
      <c r="F9" s="23">
        <v>2250</v>
      </c>
      <c r="G9" s="360">
        <v>0.51771744132535669</v>
      </c>
      <c r="H9" s="23">
        <v>810672.9</v>
      </c>
      <c r="I9" s="352">
        <v>0.35506115402490496</v>
      </c>
      <c r="J9" s="23">
        <v>1579526.97</v>
      </c>
      <c r="K9" s="352">
        <v>0.521183890882567</v>
      </c>
      <c r="L9" s="23">
        <v>1560905.84</v>
      </c>
      <c r="M9" s="352">
        <v>0.59001403637725136</v>
      </c>
      <c r="X9" s="70"/>
    </row>
    <row r="10" spans="1:24">
      <c r="A10" s="56" t="s">
        <v>20</v>
      </c>
      <c r="B10" s="247">
        <v>216.0907</v>
      </c>
      <c r="C10" s="352">
        <v>2.3453806646094158E-2</v>
      </c>
      <c r="D10" s="23">
        <v>216.0907</v>
      </c>
      <c r="E10" s="352">
        <v>2.3442357026602724E-2</v>
      </c>
      <c r="F10" s="23">
        <v>216.0907</v>
      </c>
      <c r="G10" s="360">
        <v>2.3442357026602724E-2</v>
      </c>
      <c r="H10" s="23">
        <v>21779.625</v>
      </c>
      <c r="I10" s="352">
        <v>1.0543810121977838E-2</v>
      </c>
      <c r="J10" s="23">
        <v>22645.996999999999</v>
      </c>
      <c r="K10" s="352">
        <v>1.2487205595927045E-2</v>
      </c>
      <c r="L10" s="23">
        <v>24945.29</v>
      </c>
      <c r="M10" s="352">
        <v>1.3135897868628796E-2</v>
      </c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X11" s="70"/>
    </row>
    <row r="12" spans="1:24">
      <c r="A12" s="56" t="s">
        <v>22</v>
      </c>
      <c r="B12" s="247">
        <v>71.396000000000001</v>
      </c>
      <c r="C12" s="352">
        <v>5.1500670054655577E-2</v>
      </c>
      <c r="D12" s="23">
        <v>71.835999999999999</v>
      </c>
      <c r="E12" s="352">
        <v>5.1652443162743825E-2</v>
      </c>
      <c r="F12" s="23">
        <v>74.962000000000003</v>
      </c>
      <c r="G12" s="360">
        <v>5.3067156630919862E-2</v>
      </c>
      <c r="H12" s="23">
        <v>23261.516000000011</v>
      </c>
      <c r="I12" s="352">
        <v>8.2182869925523566E-2</v>
      </c>
      <c r="J12" s="23">
        <v>22836.792000000001</v>
      </c>
      <c r="K12" s="352">
        <v>8.0654251833368815E-2</v>
      </c>
      <c r="L12" s="23">
        <v>22041.624000000007</v>
      </c>
      <c r="M12" s="352">
        <v>7.804621020655346E-2</v>
      </c>
      <c r="X12" s="70"/>
    </row>
    <row r="13" spans="1:24">
      <c r="A13" s="56" t="s">
        <v>43</v>
      </c>
      <c r="B13" s="247">
        <v>176.4521500000001</v>
      </c>
      <c r="C13" s="352">
        <v>0.15801133591480743</v>
      </c>
      <c r="D13" s="23">
        <v>176.4521500000001</v>
      </c>
      <c r="E13" s="352">
        <v>0.15813219661881012</v>
      </c>
      <c r="F13" s="23">
        <v>176.04715000000007</v>
      </c>
      <c r="G13" s="360">
        <v>0.1580564759430558</v>
      </c>
      <c r="H13" s="23">
        <v>10695.038690798903</v>
      </c>
      <c r="I13" s="352">
        <v>0.11085359806528652</v>
      </c>
      <c r="J13" s="23">
        <v>10276.195411109502</v>
      </c>
      <c r="K13" s="352">
        <v>0.10885781353468078</v>
      </c>
      <c r="L13" s="23">
        <v>14022.592454461501</v>
      </c>
      <c r="M13" s="352">
        <v>0.13527206157512725</v>
      </c>
      <c r="X13" s="70"/>
    </row>
    <row r="14" spans="1:24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0.01</v>
      </c>
      <c r="C15" s="352">
        <v>2.7085591566316016E-5</v>
      </c>
      <c r="D15" s="23">
        <v>0.01</v>
      </c>
      <c r="E15" s="74">
        <v>2.7085591566316016E-5</v>
      </c>
      <c r="F15" s="23">
        <v>0.01</v>
      </c>
      <c r="G15" s="361">
        <v>2.6914279111059575E-5</v>
      </c>
      <c r="H15" s="23">
        <v>0</v>
      </c>
      <c r="I15" s="352">
        <v>0</v>
      </c>
      <c r="J15" s="23">
        <v>0</v>
      </c>
      <c r="K15" s="74">
        <v>0</v>
      </c>
      <c r="L15" s="23">
        <v>0</v>
      </c>
      <c r="M15" s="74">
        <v>0</v>
      </c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411.48173199999985</v>
      </c>
      <c r="C16" s="353">
        <v>9.5166577059306715E-2</v>
      </c>
      <c r="D16" s="242">
        <v>412.9604570000007</v>
      </c>
      <c r="E16" s="354">
        <v>9.4835103915134958E-2</v>
      </c>
      <c r="F16" s="242">
        <v>417.65161599999902</v>
      </c>
      <c r="G16" s="362">
        <v>9.5520807155479115E-2</v>
      </c>
      <c r="H16" s="242">
        <v>47178.329088071972</v>
      </c>
      <c r="I16" s="353">
        <v>9.4099933373453432E-2</v>
      </c>
      <c r="J16" s="242">
        <v>54577.390683812453</v>
      </c>
      <c r="K16" s="354">
        <v>9.7409458632112672E-2</v>
      </c>
      <c r="L16" s="242">
        <v>37098.087824775459</v>
      </c>
      <c r="M16" s="354">
        <v>9.9122575321520551E-2</v>
      </c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15">
      <c r="A18" s="433" t="str">
        <f>'3.1'!A4</f>
        <v>2025</v>
      </c>
      <c r="B18" s="584" t="s">
        <v>231</v>
      </c>
      <c r="C18" s="584"/>
      <c r="D18" s="584"/>
      <c r="E18" s="584"/>
      <c r="F18" s="584"/>
      <c r="G18" s="584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5" t="s">
        <v>5</v>
      </c>
      <c r="C19" s="585"/>
      <c r="D19" s="585"/>
      <c r="E19" s="585"/>
      <c r="F19" s="585"/>
      <c r="G19" s="585"/>
      <c r="H19" s="78" t="str">
        <f>A24</f>
        <v>VO z vvn</v>
      </c>
      <c r="I19" s="86">
        <f>(B24+D24+F24)/'6.1, 6.2'!B25</f>
        <v>1.9316312132870824E-2</v>
      </c>
      <c r="J19" s="87" t="str">
        <f>A9</f>
        <v>JE</v>
      </c>
      <c r="K19" s="76">
        <f t="shared" ref="K19:K26" si="0">H9+J9+L9</f>
        <v>3951105.71</v>
      </c>
      <c r="L19" s="87" t="str">
        <f>A9</f>
        <v>JE</v>
      </c>
      <c r="M19" s="85">
        <f>K19/'6.1, 6.2'!B5</f>
        <v>0.49640845215914714</v>
      </c>
      <c r="N19" s="78"/>
      <c r="O19" s="68"/>
    </row>
    <row r="20" spans="1:15">
      <c r="A20" s="351"/>
      <c r="B20" s="586" t="s">
        <v>66</v>
      </c>
      <c r="C20" s="586"/>
      <c r="D20" s="586" t="s">
        <v>67</v>
      </c>
      <c r="E20" s="586"/>
      <c r="F20" s="586" t="s">
        <v>68</v>
      </c>
      <c r="G20" s="586"/>
      <c r="H20" s="78" t="str">
        <f>A25</f>
        <v>VO z vn</v>
      </c>
      <c r="I20" s="86">
        <f>(B25+D25+F25)/'6.1, 6.2'!C25</f>
        <v>4.8640952560082447E-2</v>
      </c>
      <c r="J20" s="87" t="str">
        <f t="shared" ref="J20:J26" si="1">A10</f>
        <v>PE</v>
      </c>
      <c r="K20" s="76">
        <f t="shared" si="0"/>
        <v>69370.912000000011</v>
      </c>
      <c r="L20" s="87" t="str">
        <f t="shared" ref="L20:L26" si="2">A10</f>
        <v>PE</v>
      </c>
      <c r="M20" s="85">
        <f>K20/'6.1, 6.2'!C5</f>
        <v>1.2005659643804277E-2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6.8877370755632397E-2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9" t="s">
        <v>53</v>
      </c>
      <c r="B22" s="581">
        <f>SUM(B23,D23,F23)</f>
        <v>634751.72871362581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7.2420810429788415E-2</v>
      </c>
      <c r="J22" s="87" t="str">
        <f t="shared" si="1"/>
        <v>PSE</v>
      </c>
      <c r="K22" s="76">
        <f t="shared" si="0"/>
        <v>68139.932000000015</v>
      </c>
      <c r="L22" s="87" t="str">
        <f t="shared" si="2"/>
        <v>PSE</v>
      </c>
      <c r="M22" s="85">
        <f>K22/'6.1, 6.2'!E5</f>
        <v>8.0296150031443858E-2</v>
      </c>
      <c r="N22" s="78"/>
      <c r="O22" s="68"/>
    </row>
    <row r="23" spans="1:15">
      <c r="A23" s="580"/>
      <c r="B23" s="318">
        <f>SUM(B24:B27)</f>
        <v>210645.27166984486</v>
      </c>
      <c r="C23" s="363">
        <v>5.3921853498564619E-2</v>
      </c>
      <c r="D23" s="318">
        <f>SUM(D24:D27)</f>
        <v>210317.05939420796</v>
      </c>
      <c r="E23" s="363">
        <v>5.4382156813853277E-2</v>
      </c>
      <c r="F23" s="318">
        <f>SUM(F24:F27)</f>
        <v>213789.39764957293</v>
      </c>
      <c r="G23" s="363">
        <v>5.2534392156043525E-2</v>
      </c>
      <c r="H23" s="68"/>
      <c r="I23" s="68"/>
      <c r="J23" s="87" t="str">
        <f t="shared" si="1"/>
        <v>VE</v>
      </c>
      <c r="K23" s="76">
        <f t="shared" si="0"/>
        <v>34993.82655636991</v>
      </c>
      <c r="L23" s="87" t="str">
        <f t="shared" si="2"/>
        <v>VE</v>
      </c>
      <c r="M23" s="85">
        <f>K23/'6.1, 6.2'!F5</f>
        <v>0.11880789275834805</v>
      </c>
      <c r="N23" s="78"/>
      <c r="O23" s="68"/>
    </row>
    <row r="24" spans="1:15">
      <c r="A24" s="18" t="s">
        <v>8</v>
      </c>
      <c r="B24" s="23">
        <v>12310.575000000001</v>
      </c>
      <c r="C24" s="352">
        <v>1.9094158032724524E-2</v>
      </c>
      <c r="D24" s="23">
        <v>11546.89</v>
      </c>
      <c r="E24" s="352">
        <v>1.9621773300592612E-2</v>
      </c>
      <c r="F24" s="23">
        <v>11989.717000000001</v>
      </c>
      <c r="G24" s="352">
        <v>1.9257644236891792E-2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</row>
    <row r="25" spans="1:15">
      <c r="A25" s="18" t="s">
        <v>9</v>
      </c>
      <c r="B25" s="23">
        <v>86785.823999999993</v>
      </c>
      <c r="C25" s="352">
        <v>4.8552202807351834E-2</v>
      </c>
      <c r="D25" s="23">
        <v>83884.403999999995</v>
      </c>
      <c r="E25" s="352">
        <v>4.8036847233984978E-2</v>
      </c>
      <c r="F25" s="23">
        <v>90894.803</v>
      </c>
      <c r="G25" s="352">
        <v>4.9299157038126845E-2</v>
      </c>
      <c r="H25" s="68"/>
      <c r="I25" s="68"/>
      <c r="J25" s="87" t="str">
        <f t="shared" si="1"/>
        <v>VTE</v>
      </c>
      <c r="K25" s="76">
        <f t="shared" si="0"/>
        <v>0</v>
      </c>
      <c r="L25" s="87" t="str">
        <f t="shared" si="2"/>
        <v>VTE</v>
      </c>
      <c r="M25" s="85">
        <f>K25/'6.1, 6.2'!H5</f>
        <v>0</v>
      </c>
    </row>
    <row r="26" spans="1:15">
      <c r="A26" s="18" t="s">
        <v>132</v>
      </c>
      <c r="B26" s="23">
        <v>36716.298574201362</v>
      </c>
      <c r="C26" s="352">
        <v>6.9976859255136359E-2</v>
      </c>
      <c r="D26" s="23">
        <v>38658.200311546971</v>
      </c>
      <c r="E26" s="352">
        <v>7.2378038496116029E-2</v>
      </c>
      <c r="F26" s="23">
        <v>37713.706953095621</v>
      </c>
      <c r="G26" s="352">
        <v>6.7479249171848305E-2</v>
      </c>
      <c r="H26" s="68"/>
      <c r="I26" s="68"/>
      <c r="J26" s="87" t="str">
        <f t="shared" si="1"/>
        <v>FVE</v>
      </c>
      <c r="K26" s="76">
        <f t="shared" si="0"/>
        <v>138853.80759665987</v>
      </c>
      <c r="L26" s="87" t="str">
        <f t="shared" si="2"/>
        <v>FVE</v>
      </c>
      <c r="M26" s="85">
        <f>K26/'6.1, 6.2'!I5</f>
        <v>9.6700422002468214E-2</v>
      </c>
    </row>
    <row r="27" spans="1:15">
      <c r="A27" s="427" t="s">
        <v>130</v>
      </c>
      <c r="B27" s="23">
        <v>74832.574095643489</v>
      </c>
      <c r="C27" s="353">
        <v>7.8804705090174051E-2</v>
      </c>
      <c r="D27" s="23">
        <v>76227.565082661007</v>
      </c>
      <c r="E27" s="353">
        <v>7.6338155830490792E-2</v>
      </c>
      <c r="F27" s="242">
        <v>73191.170696477275</v>
      </c>
      <c r="G27" s="353">
        <v>7.0087351794357239E-2</v>
      </c>
      <c r="H27" s="68"/>
      <c r="I27" s="68"/>
      <c r="J27" s="68"/>
      <c r="K27" s="68"/>
      <c r="L27" s="68"/>
      <c r="M27" s="68"/>
    </row>
    <row r="28" spans="1:15" ht="12" customHeight="1">
      <c r="A28" s="597"/>
      <c r="B28" s="597"/>
      <c r="C28" s="597"/>
      <c r="D28" s="597"/>
      <c r="E28" s="597"/>
      <c r="F28" s="48"/>
      <c r="G28" s="77" t="s">
        <v>297</v>
      </c>
      <c r="H28" s="68"/>
      <c r="I28" s="68"/>
      <c r="J28" s="68"/>
      <c r="K28" s="68"/>
      <c r="L28" s="68"/>
      <c r="M28" s="68"/>
      <c r="N28" s="78"/>
      <c r="O28" s="68"/>
    </row>
    <row r="29" spans="1:15">
      <c r="A29" s="598"/>
      <c r="B29" s="598"/>
      <c r="C29" s="598"/>
      <c r="D29" s="598"/>
      <c r="E29" s="598"/>
      <c r="F29" s="48"/>
      <c r="G29" s="69"/>
      <c r="H29" s="68"/>
      <c r="I29" s="68"/>
      <c r="J29" s="68"/>
      <c r="K29" s="68"/>
      <c r="L29" s="68"/>
      <c r="M29" s="68"/>
      <c r="N29" s="78"/>
      <c r="O29" s="68"/>
    </row>
    <row r="30" spans="1:15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15">
      <c r="H31" s="87" t="str">
        <f t="shared" ref="H31:H38" si="3">A9</f>
        <v>JE</v>
      </c>
      <c r="I31" s="88">
        <f t="shared" ref="I31:I38" si="4">G9</f>
        <v>0.51771744132535669</v>
      </c>
      <c r="J31" s="87" t="str">
        <f t="shared" ref="J31:J38" si="5">A9</f>
        <v>JE</v>
      </c>
      <c r="K31" s="70">
        <f t="shared" ref="K31:K38" si="6">H9</f>
        <v>810672.9</v>
      </c>
      <c r="L31" s="70">
        <f t="shared" ref="L31:L38" si="7">J9</f>
        <v>1579526.97</v>
      </c>
      <c r="M31" s="70">
        <f t="shared" ref="M31:M38" si="8">L9</f>
        <v>1560905.84</v>
      </c>
    </row>
    <row r="32" spans="1:15">
      <c r="H32" s="87" t="str">
        <f t="shared" si="3"/>
        <v>PE</v>
      </c>
      <c r="I32" s="88">
        <f t="shared" si="4"/>
        <v>2.3442357026602724E-2</v>
      </c>
      <c r="J32" s="87" t="str">
        <f t="shared" si="5"/>
        <v>PE</v>
      </c>
      <c r="K32" s="70">
        <f t="shared" si="6"/>
        <v>21779.625</v>
      </c>
      <c r="L32" s="70">
        <f t="shared" si="7"/>
        <v>22645.996999999999</v>
      </c>
      <c r="M32" s="70">
        <f t="shared" si="8"/>
        <v>24945.29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5.3067156630919862E-2</v>
      </c>
      <c r="J34" s="87" t="str">
        <f t="shared" si="5"/>
        <v>PSE</v>
      </c>
      <c r="K34" s="70">
        <f t="shared" si="6"/>
        <v>23261.516000000011</v>
      </c>
      <c r="L34" s="70">
        <f t="shared" si="7"/>
        <v>22836.792000000001</v>
      </c>
      <c r="M34" s="70">
        <f t="shared" si="8"/>
        <v>22041.624000000007</v>
      </c>
    </row>
    <row r="35" spans="8:13" ht="13.5" customHeight="1">
      <c r="H35" s="87" t="str">
        <f t="shared" si="3"/>
        <v>VE</v>
      </c>
      <c r="I35" s="88">
        <f t="shared" si="4"/>
        <v>0.1580564759430558</v>
      </c>
      <c r="J35" s="87" t="str">
        <f t="shared" si="5"/>
        <v>VE</v>
      </c>
      <c r="K35" s="70">
        <f t="shared" si="6"/>
        <v>10695.038690798903</v>
      </c>
      <c r="L35" s="70">
        <f t="shared" si="7"/>
        <v>10276.195411109502</v>
      </c>
      <c r="M35" s="70">
        <f t="shared" si="8"/>
        <v>14022.592454461501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2.6914279111059575E-5</v>
      </c>
      <c r="J37" s="87" t="str">
        <f t="shared" si="5"/>
        <v>VTE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>
      <c r="H38" s="87" t="str">
        <f t="shared" si="3"/>
        <v>FVE</v>
      </c>
      <c r="I38" s="88">
        <f t="shared" si="4"/>
        <v>9.5520807155479115E-2</v>
      </c>
      <c r="J38" s="87" t="str">
        <f t="shared" si="5"/>
        <v>FVE</v>
      </c>
      <c r="K38" s="70">
        <f t="shared" si="6"/>
        <v>47178.329088071972</v>
      </c>
      <c r="L38" s="70">
        <f t="shared" si="7"/>
        <v>54577.390683812453</v>
      </c>
      <c r="M38" s="70">
        <f t="shared" si="8"/>
        <v>37098.087824775459</v>
      </c>
    </row>
    <row r="39" spans="8:13" ht="12.75" customHeight="1"/>
  </sheetData>
  <mergeCells count="21">
    <mergeCell ref="A28:E29"/>
    <mergeCell ref="H5:I5"/>
    <mergeCell ref="J5:K5"/>
    <mergeCell ref="L5:M5"/>
    <mergeCell ref="A7:A8"/>
    <mergeCell ref="H3:M3"/>
    <mergeCell ref="H4:M4"/>
    <mergeCell ref="H7:M7"/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391</v>
      </c>
      <c r="M1" s="348" t="str">
        <f>'3.1'!N1</f>
        <v>III. čtvrtletí 2025</v>
      </c>
      <c r="N1" s="7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78"/>
      <c r="O2" s="68"/>
    </row>
    <row r="3" spans="1:21">
      <c r="A3" s="433" t="str">
        <f>'3.1'!A4</f>
        <v>2025</v>
      </c>
      <c r="B3" s="584" t="s">
        <v>186</v>
      </c>
      <c r="C3" s="584"/>
      <c r="D3" s="584"/>
      <c r="E3" s="584"/>
      <c r="F3" s="584"/>
      <c r="G3" s="587"/>
      <c r="H3" s="591" t="s">
        <v>19</v>
      </c>
      <c r="I3" s="584"/>
      <c r="J3" s="584"/>
      <c r="K3" s="584"/>
      <c r="L3" s="584"/>
      <c r="M3" s="584"/>
      <c r="N3" s="79"/>
    </row>
    <row r="4" spans="1:21" ht="13.5" customHeight="1">
      <c r="A4" s="22"/>
      <c r="B4" s="593" t="s">
        <v>168</v>
      </c>
      <c r="C4" s="593"/>
      <c r="D4" s="593"/>
      <c r="E4" s="593"/>
      <c r="F4" s="593"/>
      <c r="G4" s="595"/>
      <c r="H4" s="592" t="s">
        <v>5</v>
      </c>
      <c r="I4" s="593"/>
      <c r="J4" s="593"/>
      <c r="K4" s="593"/>
      <c r="L4" s="593"/>
      <c r="M4" s="593"/>
      <c r="N4" s="80"/>
    </row>
    <row r="5" spans="1:21">
      <c r="A5" s="22"/>
      <c r="B5" s="586" t="s">
        <v>66</v>
      </c>
      <c r="C5" s="586"/>
      <c r="D5" s="586" t="s">
        <v>67</v>
      </c>
      <c r="E5" s="586"/>
      <c r="F5" s="586" t="s">
        <v>68</v>
      </c>
      <c r="G5" s="589"/>
      <c r="H5" s="590" t="s">
        <v>66</v>
      </c>
      <c r="I5" s="586"/>
      <c r="J5" s="586" t="s">
        <v>67</v>
      </c>
      <c r="K5" s="586"/>
      <c r="L5" s="586" t="s">
        <v>68</v>
      </c>
      <c r="M5" s="586"/>
      <c r="N5" s="81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1"/>
    </row>
    <row r="7" spans="1:21">
      <c r="A7" s="599" t="s">
        <v>53</v>
      </c>
      <c r="B7" s="594">
        <f>F8</f>
        <v>1203.094810099996</v>
      </c>
      <c r="C7" s="581"/>
      <c r="D7" s="581"/>
      <c r="E7" s="581"/>
      <c r="F7" s="581"/>
      <c r="G7" s="596"/>
      <c r="H7" s="594">
        <f>SUM(H8,J8,L8)</f>
        <v>441805.55031482957</v>
      </c>
      <c r="I7" s="581"/>
      <c r="J7" s="581"/>
      <c r="K7" s="581"/>
      <c r="L7" s="581"/>
      <c r="M7" s="581"/>
      <c r="N7" s="82"/>
    </row>
    <row r="8" spans="1:21">
      <c r="A8" s="600"/>
      <c r="B8" s="358">
        <f>SUM(B9:B16)</f>
        <v>1196.4792700999953</v>
      </c>
      <c r="C8" s="353">
        <v>5.1372246702759736E-2</v>
      </c>
      <c r="D8" s="318">
        <f>SUM(D9:D16)</f>
        <v>1200.1674200999969</v>
      </c>
      <c r="E8" s="353">
        <v>5.1444905316394444E-2</v>
      </c>
      <c r="F8" s="318">
        <f>SUM(F9:F16)</f>
        <v>1203.094810099996</v>
      </c>
      <c r="G8" s="359">
        <v>5.1482105870368819E-2</v>
      </c>
      <c r="H8" s="318">
        <f>SUM(H9:H16)</f>
        <v>153646.86217336016</v>
      </c>
      <c r="I8" s="353">
        <v>2.7672904117914746E-2</v>
      </c>
      <c r="J8" s="318">
        <f>SUM(J9:J16)</f>
        <v>159651.83968780894</v>
      </c>
      <c r="K8" s="353">
        <v>2.6647386891554072E-2</v>
      </c>
      <c r="L8" s="318">
        <f>SUM(L9:L16)</f>
        <v>128506.84845366051</v>
      </c>
      <c r="M8" s="353">
        <v>2.3524595518625086E-2</v>
      </c>
      <c r="N8" s="83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214.29999999999998</v>
      </c>
      <c r="C10" s="352">
        <v>2.325944968597898E-2</v>
      </c>
      <c r="D10" s="23">
        <v>214.29999999999998</v>
      </c>
      <c r="E10" s="352">
        <v>2.3248094947172476E-2</v>
      </c>
      <c r="F10" s="23">
        <v>214.29999999999998</v>
      </c>
      <c r="G10" s="360">
        <v>2.3248094947172476E-2</v>
      </c>
      <c r="H10" s="23">
        <v>34161.206000000006</v>
      </c>
      <c r="I10" s="352">
        <v>1.6537900427659801E-2</v>
      </c>
      <c r="J10" s="23">
        <v>32633.285000000003</v>
      </c>
      <c r="K10" s="352">
        <v>1.7994285659645816E-2</v>
      </c>
      <c r="L10" s="23">
        <v>31129.728999999999</v>
      </c>
      <c r="M10" s="352">
        <v>1.6392551091692738E-2</v>
      </c>
      <c r="N10" s="76"/>
      <c r="O10" s="85"/>
    </row>
    <row r="11" spans="1:21">
      <c r="A11" s="56" t="s">
        <v>21</v>
      </c>
      <c r="B11" s="247">
        <v>118.5</v>
      </c>
      <c r="C11" s="352">
        <v>8.6915065277981512E-2</v>
      </c>
      <c r="D11" s="23">
        <v>118.5</v>
      </c>
      <c r="E11" s="352">
        <v>8.6915065277981512E-2</v>
      </c>
      <c r="F11" s="23">
        <v>118.5</v>
      </c>
      <c r="G11" s="360">
        <v>8.6915065277981512E-2</v>
      </c>
      <c r="H11" s="23">
        <v>1.5</v>
      </c>
      <c r="I11" s="352">
        <v>7.6608068474130204E-6</v>
      </c>
      <c r="J11" s="23">
        <v>0</v>
      </c>
      <c r="K11" s="352">
        <v>0</v>
      </c>
      <c r="L11" s="23">
        <v>101.8</v>
      </c>
      <c r="M11" s="352">
        <v>3.4484732714527727E-3</v>
      </c>
      <c r="N11" s="76"/>
      <c r="O11" s="85"/>
    </row>
    <row r="12" spans="1:21">
      <c r="A12" s="56" t="s">
        <v>22</v>
      </c>
      <c r="B12" s="247">
        <v>106.46400009999994</v>
      </c>
      <c r="C12" s="352">
        <v>7.6796562018165093E-2</v>
      </c>
      <c r="D12" s="23">
        <v>106.20400009999993</v>
      </c>
      <c r="E12" s="352">
        <v>7.6364163912540875E-2</v>
      </c>
      <c r="F12" s="23">
        <v>106.23400009999993</v>
      </c>
      <c r="G12" s="360">
        <v>7.520525496699465E-2</v>
      </c>
      <c r="H12" s="23">
        <v>24970.11399999998</v>
      </c>
      <c r="I12" s="352">
        <v>8.8219341804183893E-2</v>
      </c>
      <c r="J12" s="23">
        <v>25145.866999999998</v>
      </c>
      <c r="K12" s="352">
        <v>8.8809369091175233E-2</v>
      </c>
      <c r="L12" s="23">
        <v>26193.511000000002</v>
      </c>
      <c r="M12" s="352">
        <v>9.2747442999375637E-2</v>
      </c>
      <c r="N12" s="76"/>
      <c r="O12" s="85"/>
    </row>
    <row r="13" spans="1:21">
      <c r="A13" s="56" t="s">
        <v>43</v>
      </c>
      <c r="B13" s="247">
        <v>35.223699999999994</v>
      </c>
      <c r="C13" s="352">
        <v>3.1542511059584132E-2</v>
      </c>
      <c r="D13" s="23">
        <v>35.226700000000001</v>
      </c>
      <c r="E13" s="352">
        <v>3.1569326021994262E-2</v>
      </c>
      <c r="F13" s="23">
        <v>35.1967</v>
      </c>
      <c r="G13" s="360">
        <v>3.159986609737761E-2</v>
      </c>
      <c r="H13" s="23">
        <v>3068.5670983416594</v>
      </c>
      <c r="I13" s="352">
        <v>3.1805560839024818E-2</v>
      </c>
      <c r="J13" s="23">
        <v>2668.5758688792166</v>
      </c>
      <c r="K13" s="352">
        <v>2.8268763167305151E-2</v>
      </c>
      <c r="L13" s="23">
        <v>2995.1202095343428</v>
      </c>
      <c r="M13" s="352">
        <v>2.8893094249496716E-2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8.4453049999999994</v>
      </c>
      <c r="C15" s="352">
        <v>2.2874608188296647E-2</v>
      </c>
      <c r="D15" s="23">
        <v>8.4453049999999994</v>
      </c>
      <c r="E15" s="74">
        <v>2.2874608188296647E-2</v>
      </c>
      <c r="F15" s="23">
        <v>8.4453049999999994</v>
      </c>
      <c r="G15" s="361">
        <v>2.2729929594802696E-2</v>
      </c>
      <c r="H15" s="23">
        <v>660.67802659886763</v>
      </c>
      <c r="I15" s="352">
        <v>1.642878648682284E-2</v>
      </c>
      <c r="J15" s="23">
        <v>575.71084568354149</v>
      </c>
      <c r="K15" s="74">
        <v>1.6784111059228512E-2</v>
      </c>
      <c r="L15" s="23">
        <v>1235.3022226001658</v>
      </c>
      <c r="M15" s="74">
        <v>2.2017754211921134E-2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713.5462649999954</v>
      </c>
      <c r="C16" s="353">
        <v>0.16502738841758005</v>
      </c>
      <c r="D16" s="242">
        <v>717.49141499999689</v>
      </c>
      <c r="E16" s="354">
        <v>0.1647697055404552</v>
      </c>
      <c r="F16" s="242">
        <v>720.41880499999615</v>
      </c>
      <c r="G16" s="362">
        <v>0.16476647786653242</v>
      </c>
      <c r="H16" s="242">
        <v>90784.797048419641</v>
      </c>
      <c r="I16" s="353">
        <v>0.18107558107094249</v>
      </c>
      <c r="J16" s="242">
        <v>98628.400973246171</v>
      </c>
      <c r="K16" s="354">
        <v>0.17603148527590495</v>
      </c>
      <c r="L16" s="242">
        <v>66851.386021526007</v>
      </c>
      <c r="M16" s="354">
        <v>0.17862056873565735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20">
      <c r="A18" s="433" t="str">
        <f>'3.1'!A4</f>
        <v>2025</v>
      </c>
      <c r="B18" s="584" t="s">
        <v>231</v>
      </c>
      <c r="C18" s="584"/>
      <c r="D18" s="584"/>
      <c r="E18" s="584"/>
      <c r="F18" s="584"/>
      <c r="G18" s="584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85" t="s">
        <v>5</v>
      </c>
      <c r="C19" s="585"/>
      <c r="D19" s="585"/>
      <c r="E19" s="585"/>
      <c r="F19" s="585"/>
      <c r="G19" s="585"/>
      <c r="H19" s="78" t="str">
        <f>A24</f>
        <v>VO z vvn</v>
      </c>
      <c r="I19" s="86">
        <f>(B24+D24+F24)/'6.1, 6.2'!B25</f>
        <v>8.2816923624923572E-2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86" t="s">
        <v>66</v>
      </c>
      <c r="C20" s="586"/>
      <c r="D20" s="586" t="s">
        <v>67</v>
      </c>
      <c r="E20" s="586"/>
      <c r="F20" s="586" t="s">
        <v>68</v>
      </c>
      <c r="G20" s="586"/>
      <c r="H20" s="78" t="str">
        <f>A25</f>
        <v>VO z vn</v>
      </c>
      <c r="I20" s="86">
        <f>(B25+D25+F25)/'6.1, 6.2'!C25</f>
        <v>0.10936197895752567</v>
      </c>
      <c r="J20" s="87" t="str">
        <f t="shared" ref="J20:J26" si="1">A10</f>
        <v>PE</v>
      </c>
      <c r="K20" s="76">
        <f t="shared" si="0"/>
        <v>97924.22</v>
      </c>
      <c r="L20" s="87" t="str">
        <f t="shared" ref="L20:L26" si="2">A10</f>
        <v>PE</v>
      </c>
      <c r="M20" s="85">
        <f>K20/'6.1, 6.2'!C5</f>
        <v>1.6947230796173062E-2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8.7493269474400975E-2</v>
      </c>
      <c r="J21" s="87" t="str">
        <f t="shared" si="1"/>
        <v>PPE</v>
      </c>
      <c r="K21" s="76">
        <f t="shared" si="0"/>
        <v>103.3</v>
      </c>
      <c r="L21" s="87" t="str">
        <f t="shared" si="2"/>
        <v>PPE</v>
      </c>
      <c r="M21" s="85">
        <f>K21/'6.1, 6.2'!D5</f>
        <v>3.6060776616474936E-4</v>
      </c>
      <c r="N21" s="78"/>
      <c r="O21" s="68"/>
      <c r="P21" s="89"/>
      <c r="Q21" s="71"/>
      <c r="R21" s="23"/>
      <c r="S21" s="23"/>
      <c r="T21" s="23"/>
    </row>
    <row r="22" spans="1:20">
      <c r="A22" s="579" t="s">
        <v>53</v>
      </c>
      <c r="B22" s="581">
        <f>SUM(B23,D23,F23)</f>
        <v>1199702.0897943429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0.10149094870058668</v>
      </c>
      <c r="J22" s="87" t="str">
        <f t="shared" si="1"/>
        <v>PSE</v>
      </c>
      <c r="K22" s="76">
        <f t="shared" si="0"/>
        <v>76309.491999999984</v>
      </c>
      <c r="L22" s="87" t="str">
        <f t="shared" si="2"/>
        <v>PSE</v>
      </c>
      <c r="M22" s="85">
        <f>K22/'6.1, 6.2'!E5</f>
        <v>8.9923166029212687E-2</v>
      </c>
      <c r="N22" s="78"/>
      <c r="O22" s="68"/>
      <c r="P22" s="89"/>
      <c r="Q22" s="71"/>
      <c r="R22" s="23"/>
      <c r="S22" s="23"/>
      <c r="T22" s="23"/>
    </row>
    <row r="23" spans="1:20">
      <c r="A23" s="580"/>
      <c r="B23" s="318">
        <f>SUM(B24:B27)</f>
        <v>401644.49176325108</v>
      </c>
      <c r="C23" s="363">
        <v>0.10281462893365224</v>
      </c>
      <c r="D23" s="318">
        <f>SUM(D24:D27)</f>
        <v>400094.89385881001</v>
      </c>
      <c r="E23" s="363">
        <v>0.10345343987274765</v>
      </c>
      <c r="F23" s="318">
        <f>SUM(F24:F27)</f>
        <v>397962.70417228172</v>
      </c>
      <c r="G23" s="363">
        <v>9.7791232840904865E-2</v>
      </c>
      <c r="H23" s="68"/>
      <c r="I23" s="68"/>
      <c r="J23" s="87" t="str">
        <f t="shared" si="1"/>
        <v>VE</v>
      </c>
      <c r="K23" s="76">
        <f t="shared" si="0"/>
        <v>8732.2631767552193</v>
      </c>
      <c r="L23" s="87" t="str">
        <f t="shared" si="2"/>
        <v>VE</v>
      </c>
      <c r="M23" s="85">
        <f>K23/'6.1, 6.2'!F5</f>
        <v>2.9646994602616758E-2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51262.462</v>
      </c>
      <c r="C24" s="352">
        <v>7.9509978256461264E-2</v>
      </c>
      <c r="D24" s="23">
        <v>52292.36</v>
      </c>
      <c r="E24" s="352">
        <v>8.8861055511308865E-2</v>
      </c>
      <c r="F24" s="23">
        <v>50136.696000000004</v>
      </c>
      <c r="G24" s="352">
        <v>8.052856083101842E-2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198139.17499999999</v>
      </c>
      <c r="C25" s="352">
        <v>0.11084867280492003</v>
      </c>
      <c r="D25" s="23">
        <v>192695.30100000001</v>
      </c>
      <c r="E25" s="352">
        <v>0.11034798240735851</v>
      </c>
      <c r="F25" s="23">
        <v>197255.76300000001</v>
      </c>
      <c r="G25" s="352">
        <v>0.10698678599713266</v>
      </c>
      <c r="H25" s="68"/>
      <c r="I25" s="68"/>
      <c r="J25" s="87" t="str">
        <f t="shared" si="1"/>
        <v>VTE</v>
      </c>
      <c r="K25" s="76">
        <f t="shared" si="0"/>
        <v>2471.6910948825748</v>
      </c>
      <c r="L25" s="87" t="str">
        <f t="shared" si="2"/>
        <v>VTE</v>
      </c>
      <c r="M25" s="85">
        <f>K25/'6.1, 6.2'!H5</f>
        <v>1.8922699804749362E-2</v>
      </c>
      <c r="N25" s="78"/>
      <c r="O25" s="86"/>
    </row>
    <row r="26" spans="1:20">
      <c r="A26" s="18" t="s">
        <v>132</v>
      </c>
      <c r="B26" s="23">
        <v>47149.697001237844</v>
      </c>
      <c r="C26" s="352">
        <v>8.9861664685782189E-2</v>
      </c>
      <c r="D26" s="23">
        <v>48062.079012335482</v>
      </c>
      <c r="E26" s="352">
        <v>8.9984504630939557E-2</v>
      </c>
      <c r="F26" s="23">
        <v>48441.455218767042</v>
      </c>
      <c r="G26" s="352">
        <v>8.6673872473461616E-2</v>
      </c>
      <c r="H26" s="68"/>
      <c r="I26" s="68"/>
      <c r="J26" s="87" t="str">
        <f t="shared" si="1"/>
        <v>FVE</v>
      </c>
      <c r="K26" s="76">
        <f t="shared" si="0"/>
        <v>256264.5840431918</v>
      </c>
      <c r="L26" s="87" t="str">
        <f t="shared" si="2"/>
        <v>FVE</v>
      </c>
      <c r="M26" s="85">
        <f>K26/'6.1, 6.2'!I5</f>
        <v>0.17846751090360258</v>
      </c>
      <c r="N26" s="78"/>
      <c r="O26" s="86"/>
    </row>
    <row r="27" spans="1:20">
      <c r="A27" s="427" t="s">
        <v>130</v>
      </c>
      <c r="B27" s="242">
        <v>105093.15776201324</v>
      </c>
      <c r="C27" s="353">
        <v>0.11067152780078872</v>
      </c>
      <c r="D27" s="242">
        <v>107045.15384647455</v>
      </c>
      <c r="E27" s="353">
        <v>0.10720045466977383</v>
      </c>
      <c r="F27" s="242">
        <v>102128.78995351469</v>
      </c>
      <c r="G27" s="353">
        <v>9.7797813065292519E-2</v>
      </c>
      <c r="H27" s="68"/>
      <c r="I27" s="68"/>
      <c r="J27" s="68"/>
      <c r="K27" s="68"/>
      <c r="L27" s="68"/>
      <c r="M27" s="68"/>
      <c r="N27" s="78"/>
      <c r="O27" s="86"/>
    </row>
    <row r="28" spans="1:20" ht="12" customHeight="1">
      <c r="A28" s="597"/>
      <c r="B28" s="597"/>
      <c r="C28" s="597"/>
      <c r="D28" s="597"/>
      <c r="E28" s="597"/>
      <c r="F28" s="48"/>
      <c r="G28" s="77" t="s">
        <v>297</v>
      </c>
      <c r="H28" s="68"/>
      <c r="I28" s="68"/>
      <c r="J28" s="68"/>
      <c r="K28" s="68"/>
      <c r="L28" s="68"/>
      <c r="M28" s="68"/>
    </row>
    <row r="29" spans="1:20">
      <c r="A29" s="598"/>
      <c r="B29" s="598"/>
      <c r="C29" s="598"/>
      <c r="D29" s="598"/>
      <c r="E29" s="598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2.3248094947172476E-2</v>
      </c>
      <c r="J32" s="87" t="str">
        <f t="shared" si="5"/>
        <v>PE</v>
      </c>
      <c r="K32" s="70">
        <f t="shared" si="6"/>
        <v>34161.206000000006</v>
      </c>
      <c r="L32" s="70">
        <f t="shared" si="7"/>
        <v>32633.285000000003</v>
      </c>
      <c r="M32" s="70">
        <f t="shared" si="8"/>
        <v>31129.728999999999</v>
      </c>
    </row>
    <row r="33" spans="8:13">
      <c r="H33" s="87" t="str">
        <f t="shared" si="3"/>
        <v>PPE</v>
      </c>
      <c r="I33" s="88">
        <f t="shared" si="4"/>
        <v>8.6915065277981512E-2</v>
      </c>
      <c r="J33" s="87" t="str">
        <f t="shared" si="5"/>
        <v>PPE</v>
      </c>
      <c r="K33" s="70">
        <f t="shared" si="6"/>
        <v>1.5</v>
      </c>
      <c r="L33" s="70">
        <f t="shared" si="7"/>
        <v>0</v>
      </c>
      <c r="M33" s="70">
        <f t="shared" si="8"/>
        <v>101.8</v>
      </c>
    </row>
    <row r="34" spans="8:13" ht="13.5" customHeight="1">
      <c r="H34" s="87" t="str">
        <f t="shared" si="3"/>
        <v>PSE</v>
      </c>
      <c r="I34" s="88">
        <f t="shared" si="4"/>
        <v>7.520525496699465E-2</v>
      </c>
      <c r="J34" s="87" t="str">
        <f t="shared" si="5"/>
        <v>PSE</v>
      </c>
      <c r="K34" s="70">
        <f t="shared" si="6"/>
        <v>24970.11399999998</v>
      </c>
      <c r="L34" s="70">
        <f t="shared" si="7"/>
        <v>25145.866999999998</v>
      </c>
      <c r="M34" s="70">
        <f t="shared" si="8"/>
        <v>26193.511000000002</v>
      </c>
    </row>
    <row r="35" spans="8:13" ht="12.75" customHeight="1">
      <c r="H35" s="87" t="str">
        <f t="shared" si="3"/>
        <v>VE</v>
      </c>
      <c r="I35" s="88">
        <f t="shared" si="4"/>
        <v>3.159986609737761E-2</v>
      </c>
      <c r="J35" s="87" t="str">
        <f t="shared" si="5"/>
        <v>VE</v>
      </c>
      <c r="K35" s="70">
        <f t="shared" si="6"/>
        <v>3068.5670983416594</v>
      </c>
      <c r="L35" s="70">
        <f t="shared" si="7"/>
        <v>2668.5758688792166</v>
      </c>
      <c r="M35" s="70">
        <f t="shared" si="8"/>
        <v>2995.1202095343428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2.2729929594802696E-2</v>
      </c>
      <c r="J37" s="87" t="str">
        <f t="shared" si="5"/>
        <v>VTE</v>
      </c>
      <c r="K37" s="70">
        <f t="shared" si="6"/>
        <v>660.67802659886763</v>
      </c>
      <c r="L37" s="70">
        <f t="shared" si="7"/>
        <v>575.71084568354149</v>
      </c>
      <c r="M37" s="70">
        <f t="shared" si="8"/>
        <v>1235.3022226001658</v>
      </c>
    </row>
    <row r="38" spans="8:13" ht="12.75" customHeight="1">
      <c r="H38" s="87" t="str">
        <f t="shared" si="3"/>
        <v>FVE</v>
      </c>
      <c r="I38" s="88">
        <f t="shared" si="4"/>
        <v>0.16476647786653242</v>
      </c>
      <c r="J38" s="87" t="str">
        <f t="shared" si="5"/>
        <v>FVE</v>
      </c>
      <c r="K38" s="70">
        <f t="shared" si="6"/>
        <v>90784.797048419641</v>
      </c>
      <c r="L38" s="70">
        <f t="shared" si="7"/>
        <v>98628.400973246171</v>
      </c>
      <c r="M38" s="70">
        <f t="shared" si="8"/>
        <v>66851.386021526007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393</v>
      </c>
      <c r="M1" s="348" t="str">
        <f>'3.1'!N1</f>
        <v>III. čtvrtletí 2025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2025</v>
      </c>
      <c r="B3" s="584" t="s">
        <v>186</v>
      </c>
      <c r="C3" s="584"/>
      <c r="D3" s="584"/>
      <c r="E3" s="584"/>
      <c r="F3" s="584"/>
      <c r="G3" s="587"/>
      <c r="H3" s="591" t="s">
        <v>19</v>
      </c>
      <c r="I3" s="584"/>
      <c r="J3" s="584"/>
      <c r="K3" s="584"/>
      <c r="L3" s="584"/>
      <c r="M3" s="584"/>
      <c r="N3" s="24"/>
    </row>
    <row r="4" spans="1:24" ht="13.5">
      <c r="A4" s="22"/>
      <c r="B4" s="593" t="s">
        <v>168</v>
      </c>
      <c r="C4" s="593"/>
      <c r="D4" s="593"/>
      <c r="E4" s="593"/>
      <c r="F4" s="593"/>
      <c r="G4" s="595"/>
      <c r="H4" s="592" t="s">
        <v>5</v>
      </c>
      <c r="I4" s="593"/>
      <c r="J4" s="593"/>
      <c r="K4" s="593"/>
      <c r="L4" s="593"/>
      <c r="M4" s="593"/>
      <c r="N4" s="72"/>
    </row>
    <row r="5" spans="1:24">
      <c r="A5" s="22"/>
      <c r="B5" s="586" t="s">
        <v>66</v>
      </c>
      <c r="C5" s="586"/>
      <c r="D5" s="586" t="s">
        <v>67</v>
      </c>
      <c r="E5" s="586"/>
      <c r="F5" s="586" t="s">
        <v>68</v>
      </c>
      <c r="G5" s="589"/>
      <c r="H5" s="590" t="s">
        <v>66</v>
      </c>
      <c r="I5" s="586"/>
      <c r="J5" s="586" t="s">
        <v>67</v>
      </c>
      <c r="K5" s="586"/>
      <c r="L5" s="586" t="s">
        <v>68</v>
      </c>
      <c r="M5" s="586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9" t="s">
        <v>53</v>
      </c>
      <c r="B7" s="594">
        <f>F8</f>
        <v>1103.0923119999998</v>
      </c>
      <c r="C7" s="581"/>
      <c r="D7" s="581"/>
      <c r="E7" s="581"/>
      <c r="F7" s="581"/>
      <c r="G7" s="596"/>
      <c r="H7" s="594">
        <f>SUM(H8,J8,L8)</f>
        <v>230631.63191386996</v>
      </c>
      <c r="I7" s="581"/>
      <c r="J7" s="581"/>
      <c r="K7" s="581"/>
      <c r="L7" s="581"/>
      <c r="M7" s="581"/>
      <c r="N7" s="73"/>
    </row>
    <row r="8" spans="1:24">
      <c r="A8" s="600"/>
      <c r="B8" s="358">
        <f>SUM(B9:B16)</f>
        <v>1099.2444820000001</v>
      </c>
      <c r="C8" s="353">
        <v>4.7197356550299295E-2</v>
      </c>
      <c r="D8" s="318">
        <f>SUM(D9:D16)</f>
        <v>1100.0401219999997</v>
      </c>
      <c r="E8" s="353">
        <v>4.7152971304461694E-2</v>
      </c>
      <c r="F8" s="318">
        <f>SUM(F9:F16)</f>
        <v>1103.0923119999998</v>
      </c>
      <c r="G8" s="359">
        <v>4.7202859420907822E-2</v>
      </c>
      <c r="H8" s="318">
        <f>SUM(H9:H16)</f>
        <v>54597.562403712051</v>
      </c>
      <c r="I8" s="353">
        <v>9.8334133746582359E-3</v>
      </c>
      <c r="J8" s="318">
        <f>SUM(J9:J16)</f>
        <v>57099.241463650556</v>
      </c>
      <c r="K8" s="353">
        <v>9.530398030310628E-3</v>
      </c>
      <c r="L8" s="318">
        <f>SUM(L9:L16)</f>
        <v>118934.82804650735</v>
      </c>
      <c r="M8" s="353">
        <v>2.1772331642544565E-2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539.35199999999998</v>
      </c>
      <c r="C10" s="352">
        <v>5.8539573994550329E-2</v>
      </c>
      <c r="D10" s="23">
        <v>539.35199999999998</v>
      </c>
      <c r="E10" s="352">
        <v>5.8510996294668084E-2</v>
      </c>
      <c r="F10" s="23">
        <v>539.35199999999998</v>
      </c>
      <c r="G10" s="360">
        <v>5.8510996294668084E-2</v>
      </c>
      <c r="H10" s="23">
        <v>28870.13</v>
      </c>
      <c r="I10" s="352">
        <v>1.397641919531746E-2</v>
      </c>
      <c r="J10" s="23">
        <v>29601.43</v>
      </c>
      <c r="K10" s="352">
        <v>1.6322493654990892E-2</v>
      </c>
      <c r="L10" s="23">
        <v>68451.865000000005</v>
      </c>
      <c r="M10" s="352">
        <v>3.6045951262028468E-2</v>
      </c>
      <c r="N10" s="76"/>
      <c r="O10" s="85"/>
      <c r="X10" s="70"/>
    </row>
    <row r="11" spans="1:24">
      <c r="A11" s="56" t="s">
        <v>21</v>
      </c>
      <c r="B11" s="247">
        <v>400</v>
      </c>
      <c r="C11" s="352">
        <v>0.29338418659234267</v>
      </c>
      <c r="D11" s="23">
        <v>400</v>
      </c>
      <c r="E11" s="352">
        <v>0.29338418659234267</v>
      </c>
      <c r="F11" s="23">
        <v>400</v>
      </c>
      <c r="G11" s="360">
        <v>0.29338418659234267</v>
      </c>
      <c r="H11" s="23">
        <v>7838.93</v>
      </c>
      <c r="I11" s="352">
        <v>4.00350190802609E-2</v>
      </c>
      <c r="J11" s="23">
        <v>9754.82</v>
      </c>
      <c r="K11" s="352">
        <v>0.15955232275994136</v>
      </c>
      <c r="L11" s="23">
        <v>29418.51</v>
      </c>
      <c r="M11" s="352">
        <v>0.9965515267285473</v>
      </c>
      <c r="N11" s="76"/>
      <c r="O11" s="85"/>
      <c r="X11" s="70"/>
    </row>
    <row r="12" spans="1:24">
      <c r="A12" s="56" t="s">
        <v>22</v>
      </c>
      <c r="B12" s="247">
        <v>25.413999999999998</v>
      </c>
      <c r="C12" s="352">
        <v>1.8332091836643742E-2</v>
      </c>
      <c r="D12" s="23">
        <v>25.413999999999998</v>
      </c>
      <c r="E12" s="352">
        <v>1.8273500619995151E-2</v>
      </c>
      <c r="F12" s="23">
        <v>25.413999999999998</v>
      </c>
      <c r="G12" s="360">
        <v>1.7991098404767713E-2</v>
      </c>
      <c r="H12" s="23">
        <v>4289.0190000000002</v>
      </c>
      <c r="I12" s="352">
        <v>1.5153091938852954E-2</v>
      </c>
      <c r="J12" s="23">
        <v>4288.8680000000004</v>
      </c>
      <c r="K12" s="352">
        <v>1.5147286876023429E-2</v>
      </c>
      <c r="L12" s="23">
        <v>4366.0589999999993</v>
      </c>
      <c r="M12" s="352">
        <v>1.5459584942026707E-2</v>
      </c>
      <c r="N12" s="76"/>
      <c r="O12" s="85"/>
      <c r="X12" s="70"/>
    </row>
    <row r="13" spans="1:24">
      <c r="A13" s="56" t="s">
        <v>43</v>
      </c>
      <c r="B13" s="247">
        <v>7.5959999999999983</v>
      </c>
      <c r="C13" s="352">
        <v>6.8021506544911825E-3</v>
      </c>
      <c r="D13" s="23">
        <v>7.5959999999999983</v>
      </c>
      <c r="E13" s="352">
        <v>6.8073535262476578E-3</v>
      </c>
      <c r="F13" s="23">
        <v>7.5959999999999983</v>
      </c>
      <c r="G13" s="360">
        <v>6.8197468193234093E-3</v>
      </c>
      <c r="H13" s="23">
        <v>523.44937672492711</v>
      </c>
      <c r="I13" s="352">
        <v>5.4255293966267402E-3</v>
      </c>
      <c r="J13" s="23">
        <v>441.57540765245301</v>
      </c>
      <c r="K13" s="352">
        <v>4.6776974808949712E-3</v>
      </c>
      <c r="L13" s="23">
        <v>591.67287860155852</v>
      </c>
      <c r="M13" s="352">
        <v>5.7077042156393754E-3</v>
      </c>
      <c r="N13" s="76"/>
      <c r="O13" s="85"/>
      <c r="X13" s="70"/>
    </row>
    <row r="14" spans="1:24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69.410000000000011</v>
      </c>
      <c r="C15" s="352">
        <v>0.18800109106179949</v>
      </c>
      <c r="D15" s="23">
        <v>69.410000000000011</v>
      </c>
      <c r="E15" s="74">
        <v>0.18800109106179949</v>
      </c>
      <c r="F15" s="23">
        <v>71.760000000000005</v>
      </c>
      <c r="G15" s="361">
        <v>0.19313686690096352</v>
      </c>
      <c r="H15" s="23">
        <v>7035.1615000000011</v>
      </c>
      <c r="I15" s="352">
        <v>0.17494023038545903</v>
      </c>
      <c r="J15" s="23">
        <v>5685.4447499999997</v>
      </c>
      <c r="K15" s="74">
        <v>0.16575184716523694</v>
      </c>
      <c r="L15" s="23">
        <v>11232.341250000001</v>
      </c>
      <c r="M15" s="74">
        <v>0.20020277171230422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57.472482000000014</v>
      </c>
      <c r="C16" s="353">
        <v>1.3292107429553206E-2</v>
      </c>
      <c r="D16" s="242">
        <v>58.26812199999975</v>
      </c>
      <c r="E16" s="354">
        <v>1.3381095722706758E-2</v>
      </c>
      <c r="F16" s="242">
        <v>58.970311999999794</v>
      </c>
      <c r="G16" s="362">
        <v>1.3487058554684076E-2</v>
      </c>
      <c r="H16" s="242">
        <v>6040.8725269871211</v>
      </c>
      <c r="I16" s="353">
        <v>1.2048873143553799E-2</v>
      </c>
      <c r="J16" s="242">
        <v>7327.1033059981</v>
      </c>
      <c r="K16" s="354">
        <v>1.3077377966157122E-2</v>
      </c>
      <c r="L16" s="242">
        <v>4874.3799179058033</v>
      </c>
      <c r="M16" s="354">
        <v>1.3023881253406611E-2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15">
      <c r="A18" s="433" t="str">
        <f>'3.1'!A4</f>
        <v>2025</v>
      </c>
      <c r="B18" s="584" t="s">
        <v>231</v>
      </c>
      <c r="C18" s="584"/>
      <c r="D18" s="584"/>
      <c r="E18" s="584"/>
      <c r="F18" s="584"/>
      <c r="G18" s="584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5" t="s">
        <v>5</v>
      </c>
      <c r="C19" s="585"/>
      <c r="D19" s="585"/>
      <c r="E19" s="585"/>
      <c r="F19" s="585"/>
      <c r="G19" s="585"/>
      <c r="H19" s="78" t="str">
        <f>A24</f>
        <v>VO z vvn</v>
      </c>
      <c r="I19" s="86">
        <f>(B24+D24+F24)/'6.1, 6.2'!B25</f>
        <v>2.1180329214674137E-2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86" t="s">
        <v>66</v>
      </c>
      <c r="C20" s="586"/>
      <c r="D20" s="586" t="s">
        <v>67</v>
      </c>
      <c r="E20" s="586"/>
      <c r="F20" s="586" t="s">
        <v>68</v>
      </c>
      <c r="G20" s="586"/>
      <c r="H20" s="78" t="str">
        <f>A25</f>
        <v>VO z vn</v>
      </c>
      <c r="I20" s="86">
        <f>(B25+D25+F25)/'6.1, 6.2'!C25</f>
        <v>2.1764727628986302E-2</v>
      </c>
      <c r="J20" s="87" t="str">
        <f t="shared" ref="J20:J26" si="1">A10</f>
        <v>PE</v>
      </c>
      <c r="K20" s="76">
        <f t="shared" si="0"/>
        <v>126923.425</v>
      </c>
      <c r="L20" s="87" t="str">
        <f t="shared" ref="L20:L26" si="2">A10</f>
        <v>PE</v>
      </c>
      <c r="M20" s="85">
        <f>K20/'6.1, 6.2'!C5</f>
        <v>2.196597100202342E-2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3.1394040833810269E-2</v>
      </c>
      <c r="J21" s="87" t="str">
        <f t="shared" si="1"/>
        <v>PPE</v>
      </c>
      <c r="K21" s="76">
        <f t="shared" si="0"/>
        <v>47012.259999999995</v>
      </c>
      <c r="L21" s="87" t="str">
        <f t="shared" si="2"/>
        <v>PPE</v>
      </c>
      <c r="M21" s="85">
        <f>K21/'6.1, 6.2'!D5</f>
        <v>0.16411409545940364</v>
      </c>
      <c r="N21" s="78"/>
      <c r="O21" s="68"/>
    </row>
    <row r="22" spans="1:15">
      <c r="A22" s="579" t="s">
        <v>53</v>
      </c>
      <c r="B22" s="581">
        <f>SUM(B23,D23,F23)</f>
        <v>282363.78800387005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2.4050715546092661E-2</v>
      </c>
      <c r="J22" s="87" t="str">
        <f t="shared" si="1"/>
        <v>PSE</v>
      </c>
      <c r="K22" s="76">
        <f t="shared" si="0"/>
        <v>12943.946</v>
      </c>
      <c r="L22" s="87" t="str">
        <f t="shared" si="2"/>
        <v>PSE</v>
      </c>
      <c r="M22" s="85">
        <f>K22/'6.1, 6.2'!E5</f>
        <v>1.5253156255203005E-2</v>
      </c>
      <c r="N22" s="78"/>
      <c r="O22" s="68"/>
    </row>
    <row r="23" spans="1:15">
      <c r="A23" s="580"/>
      <c r="B23" s="318">
        <f>SUM(B24:B27)</f>
        <v>95325.524813712065</v>
      </c>
      <c r="C23" s="363">
        <v>2.4401824654935317E-2</v>
      </c>
      <c r="D23" s="318">
        <f>SUM(D24:D27)</f>
        <v>91588.174643650578</v>
      </c>
      <c r="E23" s="363">
        <v>2.3682161067257457E-2</v>
      </c>
      <c r="F23" s="318">
        <f>SUM(F24:F27)</f>
        <v>95450.088546507381</v>
      </c>
      <c r="G23" s="363">
        <v>2.3454916091070779E-2</v>
      </c>
      <c r="H23" s="68"/>
      <c r="I23" s="68"/>
      <c r="J23" s="87" t="str">
        <f t="shared" si="1"/>
        <v>VE</v>
      </c>
      <c r="K23" s="76">
        <f t="shared" si="0"/>
        <v>1556.6976629789388</v>
      </c>
      <c r="L23" s="87" t="str">
        <f t="shared" si="2"/>
        <v>VE</v>
      </c>
      <c r="M23" s="85">
        <f>K23/'6.1, 6.2'!F5</f>
        <v>5.2851599039175894E-3</v>
      </c>
      <c r="N23" s="78"/>
      <c r="O23" s="68"/>
    </row>
    <row r="24" spans="1:15">
      <c r="A24" s="18" t="s">
        <v>8</v>
      </c>
      <c r="B24" s="23">
        <v>14171.652</v>
      </c>
      <c r="C24" s="352">
        <v>2.1980757427884284E-2</v>
      </c>
      <c r="D24" s="23">
        <v>11562.18</v>
      </c>
      <c r="E24" s="352">
        <v>1.9647755787112021E-2</v>
      </c>
      <c r="F24" s="23">
        <v>13572.59</v>
      </c>
      <c r="G24" s="352">
        <v>2.1800023269372842E-2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40034.071000000004</v>
      </c>
      <c r="C25" s="352">
        <v>2.239700269938006E-2</v>
      </c>
      <c r="D25" s="23">
        <v>38000.705000000002</v>
      </c>
      <c r="E25" s="352">
        <v>2.1761304531277701E-2</v>
      </c>
      <c r="F25" s="23">
        <v>39004.29</v>
      </c>
      <c r="G25" s="352">
        <v>2.1154989662837385E-2</v>
      </c>
      <c r="H25" s="68"/>
      <c r="I25" s="68"/>
      <c r="J25" s="87" t="str">
        <f t="shared" si="1"/>
        <v>VTE</v>
      </c>
      <c r="K25" s="76">
        <f t="shared" si="0"/>
        <v>23952.947500000002</v>
      </c>
      <c r="L25" s="87" t="str">
        <f t="shared" si="2"/>
        <v>VTE</v>
      </c>
      <c r="M25" s="85">
        <f>K25/'6.1, 6.2'!H5</f>
        <v>0.18337826920194289</v>
      </c>
      <c r="N25" s="78"/>
      <c r="O25" s="86"/>
    </row>
    <row r="26" spans="1:15">
      <c r="A26" s="18" t="s">
        <v>132</v>
      </c>
      <c r="B26" s="23">
        <v>16913.890098472086</v>
      </c>
      <c r="C26" s="352">
        <v>3.2235844920088609E-2</v>
      </c>
      <c r="D26" s="23">
        <v>17072.328449652268</v>
      </c>
      <c r="E26" s="352">
        <v>3.1963765405245315E-2</v>
      </c>
      <c r="F26" s="23">
        <v>17558.950975302687</v>
      </c>
      <c r="G26" s="352">
        <v>3.1417352569778678E-2</v>
      </c>
      <c r="H26" s="68"/>
      <c r="I26" s="68"/>
      <c r="J26" s="87" t="str">
        <f t="shared" si="1"/>
        <v>FVE</v>
      </c>
      <c r="K26" s="76">
        <f t="shared" si="0"/>
        <v>18242.355750891023</v>
      </c>
      <c r="L26" s="87" t="str">
        <f t="shared" si="2"/>
        <v>FVE</v>
      </c>
      <c r="M26" s="85">
        <f>K26/'6.1, 6.2'!I5</f>
        <v>1.2704322120963927E-2</v>
      </c>
      <c r="N26" s="78"/>
      <c r="O26" s="86"/>
    </row>
    <row r="27" spans="1:15">
      <c r="A27" s="427" t="s">
        <v>130</v>
      </c>
      <c r="B27" s="242">
        <v>24205.911715239967</v>
      </c>
      <c r="C27" s="353">
        <v>2.5490767319058794E-2</v>
      </c>
      <c r="D27" s="242">
        <v>24952.961193998301</v>
      </c>
      <c r="E27" s="353">
        <v>2.4989162883453021E-2</v>
      </c>
      <c r="F27" s="242">
        <v>25314.257571204682</v>
      </c>
      <c r="G27" s="353">
        <v>2.4240755529975247E-2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7"/>
      <c r="B28" s="597"/>
      <c r="C28" s="597"/>
      <c r="D28" s="597"/>
      <c r="E28" s="597"/>
      <c r="F28" s="48"/>
      <c r="G28" s="77" t="s">
        <v>297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8"/>
      <c r="B29" s="598"/>
      <c r="C29" s="598"/>
      <c r="D29" s="598"/>
      <c r="E29" s="598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5.8510996294668084E-2</v>
      </c>
      <c r="J32" s="87" t="str">
        <f t="shared" si="5"/>
        <v>PE</v>
      </c>
      <c r="K32" s="70">
        <f t="shared" si="6"/>
        <v>28870.13</v>
      </c>
      <c r="L32" s="70">
        <f t="shared" si="7"/>
        <v>29601.43</v>
      </c>
      <c r="M32" s="70">
        <f t="shared" si="8"/>
        <v>68451.865000000005</v>
      </c>
    </row>
    <row r="33" spans="8:13" ht="12.75" customHeight="1">
      <c r="H33" s="87" t="str">
        <f t="shared" si="3"/>
        <v>PPE</v>
      </c>
      <c r="I33" s="88">
        <f t="shared" si="4"/>
        <v>0.29338418659234267</v>
      </c>
      <c r="J33" s="87" t="str">
        <f t="shared" si="5"/>
        <v>PPE</v>
      </c>
      <c r="K33" s="70">
        <f t="shared" si="6"/>
        <v>7838.93</v>
      </c>
      <c r="L33" s="70">
        <f t="shared" si="7"/>
        <v>9754.82</v>
      </c>
      <c r="M33" s="70">
        <f t="shared" si="8"/>
        <v>29418.51</v>
      </c>
    </row>
    <row r="34" spans="8:13">
      <c r="H34" s="87" t="str">
        <f t="shared" si="3"/>
        <v>PSE</v>
      </c>
      <c r="I34" s="88">
        <f t="shared" si="4"/>
        <v>1.7991098404767713E-2</v>
      </c>
      <c r="J34" s="87" t="str">
        <f t="shared" si="5"/>
        <v>PSE</v>
      </c>
      <c r="K34" s="70">
        <f t="shared" si="6"/>
        <v>4289.0190000000002</v>
      </c>
      <c r="L34" s="70">
        <f t="shared" si="7"/>
        <v>4288.8680000000004</v>
      </c>
      <c r="M34" s="70">
        <f t="shared" si="8"/>
        <v>4366.0589999999993</v>
      </c>
    </row>
    <row r="35" spans="8:13" ht="13.5" customHeight="1">
      <c r="H35" s="87" t="str">
        <f t="shared" si="3"/>
        <v>VE</v>
      </c>
      <c r="I35" s="88">
        <f t="shared" si="4"/>
        <v>6.8197468193234093E-3</v>
      </c>
      <c r="J35" s="87" t="str">
        <f t="shared" si="5"/>
        <v>VE</v>
      </c>
      <c r="K35" s="70">
        <f t="shared" si="6"/>
        <v>523.44937672492711</v>
      </c>
      <c r="L35" s="70">
        <f t="shared" si="7"/>
        <v>441.57540765245301</v>
      </c>
      <c r="M35" s="70">
        <f t="shared" si="8"/>
        <v>591.67287860155852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0.19313686690096352</v>
      </c>
      <c r="J37" s="87" t="str">
        <f t="shared" si="5"/>
        <v>VTE</v>
      </c>
      <c r="K37" s="70">
        <f t="shared" si="6"/>
        <v>7035.1615000000011</v>
      </c>
      <c r="L37" s="70">
        <f t="shared" si="7"/>
        <v>5685.4447499999997</v>
      </c>
      <c r="M37" s="70">
        <f t="shared" si="8"/>
        <v>11232.341250000001</v>
      </c>
    </row>
    <row r="38" spans="8:13" ht="12.75" customHeight="1">
      <c r="H38" s="87" t="str">
        <f t="shared" si="3"/>
        <v>FVE</v>
      </c>
      <c r="I38" s="88">
        <f t="shared" si="4"/>
        <v>1.3487058554684076E-2</v>
      </c>
      <c r="J38" s="87" t="str">
        <f t="shared" si="5"/>
        <v>FVE</v>
      </c>
      <c r="K38" s="70">
        <f t="shared" si="6"/>
        <v>6040.8725269871211</v>
      </c>
      <c r="L38" s="70">
        <f t="shared" si="7"/>
        <v>7327.1033059981</v>
      </c>
      <c r="M38" s="70">
        <f t="shared" si="8"/>
        <v>4874.3799179058033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392</v>
      </c>
      <c r="M1" s="348" t="str">
        <f>'3.1'!N1</f>
        <v>III. čtvrtletí 2025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2025</v>
      </c>
      <c r="B3" s="584" t="s">
        <v>186</v>
      </c>
      <c r="C3" s="584"/>
      <c r="D3" s="584"/>
      <c r="E3" s="584"/>
      <c r="F3" s="584"/>
      <c r="G3" s="587"/>
      <c r="H3" s="591" t="s">
        <v>19</v>
      </c>
      <c r="I3" s="584"/>
      <c r="J3" s="584"/>
      <c r="K3" s="584"/>
      <c r="L3" s="584"/>
      <c r="M3" s="584"/>
      <c r="N3" s="24"/>
    </row>
    <row r="4" spans="1:24" ht="13.5">
      <c r="A4" s="22"/>
      <c r="B4" s="593" t="s">
        <v>168</v>
      </c>
      <c r="C4" s="593"/>
      <c r="D4" s="593"/>
      <c r="E4" s="593"/>
      <c r="F4" s="593"/>
      <c r="G4" s="595"/>
      <c r="H4" s="592" t="s">
        <v>5</v>
      </c>
      <c r="I4" s="593"/>
      <c r="J4" s="593"/>
      <c r="K4" s="593"/>
      <c r="L4" s="593"/>
      <c r="M4" s="593"/>
      <c r="N4" s="72"/>
    </row>
    <row r="5" spans="1:24">
      <c r="A5" s="22"/>
      <c r="B5" s="586" t="s">
        <v>66</v>
      </c>
      <c r="C5" s="586"/>
      <c r="D5" s="586" t="s">
        <v>67</v>
      </c>
      <c r="E5" s="586"/>
      <c r="F5" s="586" t="s">
        <v>68</v>
      </c>
      <c r="G5" s="589"/>
      <c r="H5" s="590" t="s">
        <v>66</v>
      </c>
      <c r="I5" s="586"/>
      <c r="J5" s="586" t="s">
        <v>67</v>
      </c>
      <c r="K5" s="586"/>
      <c r="L5" s="586" t="s">
        <v>68</v>
      </c>
      <c r="M5" s="586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9" t="s">
        <v>53</v>
      </c>
      <c r="B7" s="594">
        <f>F8</f>
        <v>2959.0177469999999</v>
      </c>
      <c r="C7" s="581"/>
      <c r="D7" s="581"/>
      <c r="E7" s="581"/>
      <c r="F7" s="581"/>
      <c r="G7" s="596"/>
      <c r="H7" s="594">
        <f>SUM(H8,J8,L8)</f>
        <v>4362350.4038300812</v>
      </c>
      <c r="I7" s="581"/>
      <c r="J7" s="581"/>
      <c r="K7" s="581"/>
      <c r="L7" s="581"/>
      <c r="M7" s="581"/>
      <c r="N7" s="73"/>
    </row>
    <row r="8" spans="1:24">
      <c r="A8" s="600"/>
      <c r="B8" s="358">
        <f>SUM(B9:B16)</f>
        <v>2948.750567</v>
      </c>
      <c r="C8" s="353">
        <v>0.12660807870090923</v>
      </c>
      <c r="D8" s="318">
        <f>SUM(D9:D16)</f>
        <v>2950.6080320000001</v>
      </c>
      <c r="E8" s="353">
        <v>0.1264771466795738</v>
      </c>
      <c r="F8" s="318">
        <f>SUM(F9:F16)</f>
        <v>2959.0177469999999</v>
      </c>
      <c r="G8" s="359">
        <v>0.12662049877074333</v>
      </c>
      <c r="H8" s="318">
        <f>SUM(H9:H16)</f>
        <v>1587512.9496116994</v>
      </c>
      <c r="I8" s="353">
        <v>0.2859224914790971</v>
      </c>
      <c r="J8" s="318">
        <f>SUM(J9:J16)</f>
        <v>1578921.2860629165</v>
      </c>
      <c r="K8" s="353">
        <v>0.2635367463557105</v>
      </c>
      <c r="L8" s="318">
        <f>SUM(L9:L16)</f>
        <v>1195916.168155465</v>
      </c>
      <c r="M8" s="353">
        <v>0.21892564068432696</v>
      </c>
      <c r="N8" s="10"/>
    </row>
    <row r="9" spans="1:24">
      <c r="A9" s="56" t="s">
        <v>7</v>
      </c>
      <c r="B9" s="247">
        <v>2096</v>
      </c>
      <c r="C9" s="352">
        <v>0.48228255867464337</v>
      </c>
      <c r="D9" s="23">
        <v>2096</v>
      </c>
      <c r="E9" s="352">
        <v>0.48228255867464337</v>
      </c>
      <c r="F9" s="23">
        <v>2096</v>
      </c>
      <c r="G9" s="360">
        <v>0.48228255867464337</v>
      </c>
      <c r="H9" s="23">
        <v>1472519.42</v>
      </c>
      <c r="I9" s="352">
        <v>0.6449388459750951</v>
      </c>
      <c r="J9" s="23">
        <v>1451124.97</v>
      </c>
      <c r="K9" s="352">
        <v>0.478816109117433</v>
      </c>
      <c r="L9" s="23">
        <v>1084634.3400000001</v>
      </c>
      <c r="M9" s="352">
        <v>0.40998596362274869</v>
      </c>
      <c r="N9" s="76"/>
      <c r="O9" s="85"/>
      <c r="X9" s="70"/>
    </row>
    <row r="10" spans="1:24">
      <c r="A10" s="56" t="s">
        <v>20</v>
      </c>
      <c r="B10" s="247">
        <v>14.759</v>
      </c>
      <c r="C10" s="352">
        <v>1.6018955572345487E-3</v>
      </c>
      <c r="D10" s="23">
        <v>14.759</v>
      </c>
      <c r="E10" s="352">
        <v>1.6011135479482904E-3</v>
      </c>
      <c r="F10" s="23">
        <v>14.759</v>
      </c>
      <c r="G10" s="360">
        <v>1.6011135479482904E-3</v>
      </c>
      <c r="H10" s="23">
        <v>1805.7860000000001</v>
      </c>
      <c r="I10" s="352">
        <v>8.7420535041011376E-4</v>
      </c>
      <c r="J10" s="23">
        <v>3452.0059999999999</v>
      </c>
      <c r="K10" s="352">
        <v>1.9034670295316977E-3</v>
      </c>
      <c r="L10" s="23">
        <v>27.244</v>
      </c>
      <c r="M10" s="352">
        <v>1.434637166105998E-5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107.54640000000003</v>
      </c>
      <c r="C12" s="352">
        <v>7.7577338533895632E-2</v>
      </c>
      <c r="D12" s="23">
        <v>107.54640000000003</v>
      </c>
      <c r="E12" s="352">
        <v>7.7329393526333792E-2</v>
      </c>
      <c r="F12" s="23">
        <v>114.12340000000003</v>
      </c>
      <c r="G12" s="360">
        <v>8.0790325005377681E-2</v>
      </c>
      <c r="H12" s="23">
        <v>38960.604999999981</v>
      </c>
      <c r="I12" s="352">
        <v>0.13764770675026944</v>
      </c>
      <c r="J12" s="23">
        <v>39331.17300000001</v>
      </c>
      <c r="K12" s="352">
        <v>0.13890857928047848</v>
      </c>
      <c r="L12" s="23">
        <v>39247.177000000003</v>
      </c>
      <c r="M12" s="352">
        <v>0.13896859079693083</v>
      </c>
      <c r="N12" s="76"/>
      <c r="O12" s="85"/>
      <c r="X12" s="70"/>
    </row>
    <row r="13" spans="1:24">
      <c r="A13" s="56" t="s">
        <v>43</v>
      </c>
      <c r="B13" s="247">
        <v>16.980299999999993</v>
      </c>
      <c r="C13" s="352">
        <v>1.5205708104062216E-2</v>
      </c>
      <c r="D13" s="23">
        <v>16.971799999999991</v>
      </c>
      <c r="E13" s="352">
        <v>1.5209721244967084E-2</v>
      </c>
      <c r="F13" s="23">
        <v>16.95529999999999</v>
      </c>
      <c r="G13" s="360">
        <v>1.5222597846981855E-2</v>
      </c>
      <c r="H13" s="23">
        <v>2580.0359310491021</v>
      </c>
      <c r="I13" s="352">
        <v>2.6741957122658172E-2</v>
      </c>
      <c r="J13" s="23">
        <v>2564.958806593429</v>
      </c>
      <c r="K13" s="352">
        <v>2.7171126698352501E-2</v>
      </c>
      <c r="L13" s="23">
        <v>1763.5153507228513</v>
      </c>
      <c r="M13" s="352">
        <v>1.7012143645076409E-2</v>
      </c>
      <c r="N13" s="76"/>
      <c r="O13" s="85"/>
      <c r="X13" s="70"/>
    </row>
    <row r="14" spans="1:24">
      <c r="A14" s="56" t="s">
        <v>44</v>
      </c>
      <c r="B14" s="247">
        <v>475</v>
      </c>
      <c r="C14" s="352">
        <v>0.40546308151941957</v>
      </c>
      <c r="D14" s="23">
        <v>475</v>
      </c>
      <c r="E14" s="352">
        <v>0.40546308151941957</v>
      </c>
      <c r="F14" s="23">
        <v>475</v>
      </c>
      <c r="G14" s="360">
        <v>0.40546308151941957</v>
      </c>
      <c r="H14" s="23">
        <v>43517.17</v>
      </c>
      <c r="I14" s="352">
        <v>0.50297092299201629</v>
      </c>
      <c r="J14" s="23">
        <v>51705.61</v>
      </c>
      <c r="K14" s="352">
        <v>0.45429453736263803</v>
      </c>
      <c r="L14" s="23">
        <v>48735.13</v>
      </c>
      <c r="M14" s="352">
        <v>0.67563223467659494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11.904999999999999</v>
      </c>
      <c r="C15" s="352">
        <v>3.2245396759699216E-2</v>
      </c>
      <c r="D15" s="23">
        <v>11.904999999999999</v>
      </c>
      <c r="E15" s="74">
        <v>3.2245396759699216E-2</v>
      </c>
      <c r="F15" s="23">
        <v>11.904999999999999</v>
      </c>
      <c r="G15" s="361">
        <v>3.2041449281716421E-2</v>
      </c>
      <c r="H15" s="23">
        <v>1341.3895764971687</v>
      </c>
      <c r="I15" s="352">
        <v>3.3355737682648504E-2</v>
      </c>
      <c r="J15" s="23">
        <v>1095.564154208854</v>
      </c>
      <c r="K15" s="74">
        <v>3.193976728876629E-2</v>
      </c>
      <c r="L15" s="23">
        <v>1533.833456500415</v>
      </c>
      <c r="M15" s="74">
        <v>2.733870904576079E-2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226.55986699999951</v>
      </c>
      <c r="C16" s="353">
        <v>5.2398260638704959E-2</v>
      </c>
      <c r="D16" s="242">
        <v>228.4258319999999</v>
      </c>
      <c r="E16" s="354">
        <v>5.2457292574676496E-2</v>
      </c>
      <c r="F16" s="242">
        <v>230.27504699999986</v>
      </c>
      <c r="G16" s="362">
        <v>5.2666043933626075E-2</v>
      </c>
      <c r="H16" s="242">
        <v>26788.543104153228</v>
      </c>
      <c r="I16" s="353">
        <v>5.3431314122356965E-2</v>
      </c>
      <c r="J16" s="242">
        <v>29647.004102114013</v>
      </c>
      <c r="K16" s="354">
        <v>5.291382719964835E-2</v>
      </c>
      <c r="L16" s="242">
        <v>19974.92834824189</v>
      </c>
      <c r="M16" s="354">
        <v>5.3371115759187161E-2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15">
      <c r="A18" s="433" t="str">
        <f>'3.1'!A4</f>
        <v>2025</v>
      </c>
      <c r="B18" s="584" t="s">
        <v>231</v>
      </c>
      <c r="C18" s="584"/>
      <c r="D18" s="584"/>
      <c r="E18" s="584"/>
      <c r="F18" s="584"/>
      <c r="G18" s="584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5" t="s">
        <v>5</v>
      </c>
      <c r="C19" s="585"/>
      <c r="D19" s="585"/>
      <c r="E19" s="585"/>
      <c r="F19" s="585"/>
      <c r="G19" s="585"/>
      <c r="H19" s="78" t="str">
        <f>A24</f>
        <v>VO z vvn</v>
      </c>
      <c r="I19" s="86">
        <f>(B24+D24+F24)/'6.1, 6.2'!B25</f>
        <v>3.5838851581664541E-2</v>
      </c>
      <c r="J19" s="87" t="str">
        <f>A9</f>
        <v>JE</v>
      </c>
      <c r="K19" s="76">
        <f t="shared" ref="K19:K26" si="0">H9+J9+L9</f>
        <v>4008278.7299999995</v>
      </c>
      <c r="L19" s="87" t="str">
        <f>A9</f>
        <v>JE</v>
      </c>
      <c r="M19" s="85">
        <f>K19/'6.1, 6.2'!B5</f>
        <v>0.5035915478408528</v>
      </c>
      <c r="N19" s="78"/>
      <c r="O19" s="68"/>
    </row>
    <row r="20" spans="1:15">
      <c r="A20" s="351"/>
      <c r="B20" s="586" t="s">
        <v>66</v>
      </c>
      <c r="C20" s="586"/>
      <c r="D20" s="586" t="s">
        <v>67</v>
      </c>
      <c r="E20" s="586"/>
      <c r="F20" s="586" t="s">
        <v>68</v>
      </c>
      <c r="G20" s="586"/>
      <c r="H20" s="78" t="str">
        <f>A25</f>
        <v>VO z vn</v>
      </c>
      <c r="I20" s="86">
        <f>(B25+D25+F25)/'6.1, 6.2'!C25</f>
        <v>5.1806021097307586E-2</v>
      </c>
      <c r="J20" s="87" t="str">
        <f t="shared" ref="J20:J26" si="1">A10</f>
        <v>PE</v>
      </c>
      <c r="K20" s="76">
        <f t="shared" si="0"/>
        <v>5285.0359999999991</v>
      </c>
      <c r="L20" s="87" t="str">
        <f t="shared" ref="L20:L26" si="2">A10</f>
        <v>PE</v>
      </c>
      <c r="M20" s="85">
        <f>K20/'6.1, 6.2'!C5</f>
        <v>9.1465344179492353E-4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6.1856411730643046E-2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9" t="s">
        <v>53</v>
      </c>
      <c r="B22" s="581">
        <f>SUM(B23,D23,F23)</f>
        <v>594020.57132981811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4.7590822063477978E-2</v>
      </c>
      <c r="J22" s="87" t="str">
        <f t="shared" si="1"/>
        <v>PSE</v>
      </c>
      <c r="K22" s="76">
        <f t="shared" si="0"/>
        <v>117538.95499999999</v>
      </c>
      <c r="L22" s="87" t="str">
        <f t="shared" si="2"/>
        <v>PSE</v>
      </c>
      <c r="M22" s="85">
        <f>K22/'6.1, 6.2'!E5</f>
        <v>0.13850799800063091</v>
      </c>
      <c r="N22" s="78"/>
      <c r="O22" s="68"/>
    </row>
    <row r="23" spans="1:15">
      <c r="A23" s="580"/>
      <c r="B23" s="318">
        <f>SUM(B24:B27)</f>
        <v>194280.19662267552</v>
      </c>
      <c r="C23" s="363">
        <v>4.9732653464824639E-2</v>
      </c>
      <c r="D23" s="318">
        <f>SUM(D24:D27)</f>
        <v>193851.48472574033</v>
      </c>
      <c r="E23" s="363">
        <v>5.0124616002708421E-2</v>
      </c>
      <c r="F23" s="318">
        <f>SUM(F24:F27)</f>
        <v>205888.8899814022</v>
      </c>
      <c r="G23" s="363">
        <v>5.0593003234821972E-2</v>
      </c>
      <c r="H23" s="68"/>
      <c r="I23" s="68"/>
      <c r="J23" s="87" t="str">
        <f t="shared" si="1"/>
        <v>VE</v>
      </c>
      <c r="K23" s="76">
        <f t="shared" si="0"/>
        <v>6908.5100883653831</v>
      </c>
      <c r="L23" s="87" t="str">
        <f t="shared" si="2"/>
        <v>VE</v>
      </c>
      <c r="M23" s="85">
        <f>K23/'6.1, 6.2'!F5</f>
        <v>2.3455152135943614E-2</v>
      </c>
      <c r="N23" s="78"/>
      <c r="O23" s="68"/>
    </row>
    <row r="24" spans="1:15">
      <c r="A24" s="18" t="s">
        <v>8</v>
      </c>
      <c r="B24" s="23">
        <v>19901.845000000001</v>
      </c>
      <c r="C24" s="352">
        <v>3.0868499121510445E-2</v>
      </c>
      <c r="D24" s="23">
        <v>22484.530999999999</v>
      </c>
      <c r="E24" s="352">
        <v>3.8208242223849616E-2</v>
      </c>
      <c r="F24" s="23">
        <v>24123.308999999997</v>
      </c>
      <c r="G24" s="352">
        <v>3.8746377628313483E-2</v>
      </c>
      <c r="H24" s="68"/>
      <c r="I24" s="68"/>
      <c r="J24" s="87" t="str">
        <f t="shared" si="1"/>
        <v>PVE</v>
      </c>
      <c r="K24" s="76">
        <f t="shared" si="0"/>
        <v>143957.91</v>
      </c>
      <c r="L24" s="87" t="str">
        <f t="shared" si="2"/>
        <v>PVE</v>
      </c>
      <c r="M24" s="85">
        <f>K24/'6.1, 6.2'!G5</f>
        <v>0.52834785583116994</v>
      </c>
      <c r="N24" s="78"/>
      <c r="O24" s="86"/>
    </row>
    <row r="25" spans="1:15">
      <c r="A25" s="18" t="s">
        <v>9</v>
      </c>
      <c r="B25" s="23">
        <v>92547.127000000008</v>
      </c>
      <c r="C25" s="352">
        <v>5.1775355377644938E-2</v>
      </c>
      <c r="D25" s="23">
        <v>86709.635999999999</v>
      </c>
      <c r="E25" s="352">
        <v>4.9654731268597256E-2</v>
      </c>
      <c r="F25" s="23">
        <v>99328.313999999998</v>
      </c>
      <c r="G25" s="352">
        <v>5.3873290755890334E-2</v>
      </c>
      <c r="H25" s="68"/>
      <c r="I25" s="68"/>
      <c r="J25" s="87" t="str">
        <f t="shared" si="1"/>
        <v>VTE</v>
      </c>
      <c r="K25" s="76">
        <f t="shared" si="0"/>
        <v>3970.7871872064379</v>
      </c>
      <c r="L25" s="87" t="str">
        <f t="shared" si="2"/>
        <v>VTE</v>
      </c>
      <c r="M25" s="85">
        <f>K25/'6.1, 6.2'!H5</f>
        <v>3.0399435466519003E-2</v>
      </c>
      <c r="N25" s="78"/>
      <c r="O25" s="86"/>
    </row>
    <row r="26" spans="1:15">
      <c r="A26" s="18" t="s">
        <v>132</v>
      </c>
      <c r="B26" s="23">
        <v>32799.946830071931</v>
      </c>
      <c r="C26" s="352">
        <v>6.2512762779324479E-2</v>
      </c>
      <c r="D26" s="23">
        <v>34579.61893559499</v>
      </c>
      <c r="E26" s="352">
        <v>6.4741890991597564E-2</v>
      </c>
      <c r="F26" s="23">
        <v>34181.085366986998</v>
      </c>
      <c r="G26" s="352">
        <v>6.1158506092008812E-2</v>
      </c>
      <c r="H26" s="68"/>
      <c r="I26" s="68"/>
      <c r="J26" s="87" t="str">
        <f t="shared" si="1"/>
        <v>FVE</v>
      </c>
      <c r="K26" s="76">
        <f t="shared" si="0"/>
        <v>76410.475554509132</v>
      </c>
      <c r="L26" s="87" t="str">
        <f t="shared" si="2"/>
        <v>FVE</v>
      </c>
      <c r="M26" s="85">
        <f>K26/'6.1, 6.2'!I5</f>
        <v>5.3213702666285799E-2</v>
      </c>
      <c r="N26" s="78"/>
      <c r="O26" s="86"/>
    </row>
    <row r="27" spans="1:15">
      <c r="A27" s="427" t="s">
        <v>130</v>
      </c>
      <c r="B27" s="242">
        <v>49031.277792603578</v>
      </c>
      <c r="C27" s="353">
        <v>5.1633869786466009E-2</v>
      </c>
      <c r="D27" s="242">
        <v>50077.698790145325</v>
      </c>
      <c r="E27" s="353">
        <v>5.0150351381800219E-2</v>
      </c>
      <c r="F27" s="242">
        <v>48256.181614415189</v>
      </c>
      <c r="G27" s="353">
        <v>4.6209781109905042E-2</v>
      </c>
      <c r="H27" s="68"/>
      <c r="I27" s="68"/>
      <c r="J27" s="68"/>
      <c r="K27" s="68"/>
      <c r="L27" s="68"/>
      <c r="M27" s="68"/>
      <c r="N27" s="78"/>
      <c r="O27" s="86"/>
    </row>
    <row r="28" spans="1:15" ht="12" customHeight="1">
      <c r="A28" s="597"/>
      <c r="B28" s="597"/>
      <c r="C28" s="597"/>
      <c r="D28" s="597"/>
      <c r="E28" s="597"/>
      <c r="F28" s="48"/>
      <c r="G28" s="77" t="s">
        <v>297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8"/>
      <c r="B29" s="598"/>
      <c r="C29" s="598"/>
      <c r="D29" s="598"/>
      <c r="E29" s="598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15">
      <c r="H31" s="87" t="str">
        <f t="shared" ref="H31:H38" si="3">A9</f>
        <v>JE</v>
      </c>
      <c r="I31" s="88">
        <f t="shared" ref="I31:I38" si="4">G9</f>
        <v>0.48228255867464337</v>
      </c>
      <c r="J31" s="87" t="str">
        <f t="shared" ref="J31:J38" si="5">A9</f>
        <v>JE</v>
      </c>
      <c r="K31" s="70">
        <f t="shared" ref="K31:K38" si="6">H9</f>
        <v>1472519.42</v>
      </c>
      <c r="L31" s="70">
        <f t="shared" ref="L31:L38" si="7">J9</f>
        <v>1451124.97</v>
      </c>
      <c r="M31" s="70">
        <f t="shared" ref="M31:M38" si="8">L9</f>
        <v>1084634.3400000001</v>
      </c>
    </row>
    <row r="32" spans="1:15">
      <c r="H32" s="87" t="str">
        <f t="shared" si="3"/>
        <v>PE</v>
      </c>
      <c r="I32" s="88">
        <f t="shared" si="4"/>
        <v>1.6011135479482904E-3</v>
      </c>
      <c r="J32" s="87" t="str">
        <f t="shared" si="5"/>
        <v>PE</v>
      </c>
      <c r="K32" s="70">
        <f t="shared" si="6"/>
        <v>1805.7860000000001</v>
      </c>
      <c r="L32" s="70">
        <f t="shared" si="7"/>
        <v>3452.0059999999999</v>
      </c>
      <c r="M32" s="70">
        <f t="shared" si="8"/>
        <v>27.244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8.0790325005377681E-2</v>
      </c>
      <c r="J34" s="87" t="str">
        <f t="shared" si="5"/>
        <v>PSE</v>
      </c>
      <c r="K34" s="70">
        <f t="shared" si="6"/>
        <v>38960.604999999981</v>
      </c>
      <c r="L34" s="70">
        <f t="shared" si="7"/>
        <v>39331.17300000001</v>
      </c>
      <c r="M34" s="70">
        <f t="shared" si="8"/>
        <v>39247.177000000003</v>
      </c>
    </row>
    <row r="35" spans="8:13" ht="13.5" customHeight="1">
      <c r="H35" s="87" t="str">
        <f t="shared" si="3"/>
        <v>VE</v>
      </c>
      <c r="I35" s="88">
        <f t="shared" si="4"/>
        <v>1.5222597846981855E-2</v>
      </c>
      <c r="J35" s="87" t="str">
        <f t="shared" si="5"/>
        <v>VE</v>
      </c>
      <c r="K35" s="70">
        <f t="shared" si="6"/>
        <v>2580.0359310491021</v>
      </c>
      <c r="L35" s="70">
        <f t="shared" si="7"/>
        <v>2564.958806593429</v>
      </c>
      <c r="M35" s="70">
        <f t="shared" si="8"/>
        <v>1763.5153507228513</v>
      </c>
    </row>
    <row r="36" spans="8:13" ht="12.75" customHeight="1">
      <c r="H36" s="87" t="str">
        <f t="shared" si="3"/>
        <v>PVE</v>
      </c>
      <c r="I36" s="88">
        <f t="shared" si="4"/>
        <v>0.40546308151941957</v>
      </c>
      <c r="J36" s="87" t="str">
        <f t="shared" si="5"/>
        <v>PVE</v>
      </c>
      <c r="K36" s="70">
        <f t="shared" si="6"/>
        <v>43517.17</v>
      </c>
      <c r="L36" s="70">
        <f t="shared" si="7"/>
        <v>51705.61</v>
      </c>
      <c r="M36" s="70">
        <f t="shared" si="8"/>
        <v>48735.13</v>
      </c>
    </row>
    <row r="37" spans="8:13" ht="12.75" customHeight="1">
      <c r="H37" s="87" t="str">
        <f t="shared" si="3"/>
        <v>VTE</v>
      </c>
      <c r="I37" s="88">
        <f t="shared" si="4"/>
        <v>3.2041449281716421E-2</v>
      </c>
      <c r="J37" s="87" t="str">
        <f t="shared" si="5"/>
        <v>VTE</v>
      </c>
      <c r="K37" s="70">
        <f t="shared" si="6"/>
        <v>1341.3895764971687</v>
      </c>
      <c r="L37" s="70">
        <f t="shared" si="7"/>
        <v>1095.564154208854</v>
      </c>
      <c r="M37" s="70">
        <f t="shared" si="8"/>
        <v>1533.833456500415</v>
      </c>
    </row>
    <row r="38" spans="8:13" ht="12.75" customHeight="1">
      <c r="H38" s="87" t="str">
        <f t="shared" si="3"/>
        <v>FVE</v>
      </c>
      <c r="I38" s="88">
        <f t="shared" si="4"/>
        <v>5.2666043933626075E-2</v>
      </c>
      <c r="J38" s="87" t="str">
        <f t="shared" si="5"/>
        <v>FVE</v>
      </c>
      <c r="K38" s="70">
        <f t="shared" si="6"/>
        <v>26788.543104153228</v>
      </c>
      <c r="L38" s="70">
        <f t="shared" si="7"/>
        <v>29647.004102114013</v>
      </c>
      <c r="M38" s="70">
        <f t="shared" si="8"/>
        <v>19974.92834824189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394</v>
      </c>
      <c r="M1" s="348" t="str">
        <f>'3.1'!N1</f>
        <v>III. čtvrtletí 2025</v>
      </c>
      <c r="N1" s="6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3" t="str">
        <f>'3.1'!A4</f>
        <v>2025</v>
      </c>
      <c r="B3" s="584" t="s">
        <v>186</v>
      </c>
      <c r="C3" s="584"/>
      <c r="D3" s="584"/>
      <c r="E3" s="584"/>
      <c r="F3" s="584"/>
      <c r="G3" s="587"/>
      <c r="H3" s="591" t="s">
        <v>19</v>
      </c>
      <c r="I3" s="584"/>
      <c r="J3" s="584"/>
      <c r="K3" s="584"/>
      <c r="L3" s="584"/>
      <c r="M3" s="584"/>
      <c r="N3" s="24"/>
    </row>
    <row r="4" spans="1:21" ht="13.5" customHeight="1">
      <c r="A4" s="22"/>
      <c r="B4" s="593" t="s">
        <v>168</v>
      </c>
      <c r="C4" s="593"/>
      <c r="D4" s="593"/>
      <c r="E4" s="593"/>
      <c r="F4" s="593"/>
      <c r="G4" s="595"/>
      <c r="H4" s="592" t="s">
        <v>5</v>
      </c>
      <c r="I4" s="593"/>
      <c r="J4" s="593"/>
      <c r="K4" s="593"/>
      <c r="L4" s="593"/>
      <c r="M4" s="593"/>
      <c r="N4" s="72"/>
    </row>
    <row r="5" spans="1:21">
      <c r="A5" s="22"/>
      <c r="B5" s="586" t="s">
        <v>66</v>
      </c>
      <c r="C5" s="586"/>
      <c r="D5" s="586" t="s">
        <v>67</v>
      </c>
      <c r="E5" s="586"/>
      <c r="F5" s="586" t="s">
        <v>68</v>
      </c>
      <c r="G5" s="589"/>
      <c r="H5" s="590" t="s">
        <v>66</v>
      </c>
      <c r="I5" s="586"/>
      <c r="J5" s="586" t="s">
        <v>67</v>
      </c>
      <c r="K5" s="586"/>
      <c r="L5" s="586" t="s">
        <v>68</v>
      </c>
      <c r="M5" s="586"/>
      <c r="N5" s="84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4"/>
    </row>
    <row r="7" spans="1:21">
      <c r="A7" s="599" t="s">
        <v>53</v>
      </c>
      <c r="B7" s="594">
        <f>F8</f>
        <v>551.99453199999823</v>
      </c>
      <c r="C7" s="581"/>
      <c r="D7" s="581"/>
      <c r="E7" s="581"/>
      <c r="F7" s="581"/>
      <c r="G7" s="596"/>
      <c r="H7" s="594">
        <f>SUM(H8,J8,L8)</f>
        <v>259096.11441397539</v>
      </c>
      <c r="I7" s="581"/>
      <c r="J7" s="581"/>
      <c r="K7" s="581"/>
      <c r="L7" s="581"/>
      <c r="M7" s="581"/>
      <c r="N7" s="73"/>
    </row>
    <row r="8" spans="1:21">
      <c r="A8" s="600"/>
      <c r="B8" s="358">
        <f>SUM(B9:B16)</f>
        <v>548.42316699999628</v>
      </c>
      <c r="C8" s="353">
        <v>2.3547194620662338E-2</v>
      </c>
      <c r="D8" s="318">
        <f>SUM(D9:D16)</f>
        <v>551.23666199999673</v>
      </c>
      <c r="E8" s="353">
        <v>2.3628634979236788E-2</v>
      </c>
      <c r="F8" s="318">
        <f>SUM(F9:F16)</f>
        <v>551.99453199999823</v>
      </c>
      <c r="G8" s="359">
        <v>2.3620616345212751E-2</v>
      </c>
      <c r="H8" s="318">
        <f>SUM(H9:H16)</f>
        <v>85673.898317442392</v>
      </c>
      <c r="I8" s="353">
        <v>1.5430484814402063E-2</v>
      </c>
      <c r="J8" s="318">
        <f>SUM(J9:J16)</f>
        <v>89838.782726408681</v>
      </c>
      <c r="K8" s="353">
        <v>1.4994934013025853E-2</v>
      </c>
      <c r="L8" s="318">
        <f>SUM(L9:L16)</f>
        <v>83583.43337012433</v>
      </c>
      <c r="M8" s="353">
        <v>1.530086906457098E-2</v>
      </c>
      <c r="N8" s="10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182.64700000000002</v>
      </c>
      <c r="C10" s="352">
        <v>1.9823932369552048E-2</v>
      </c>
      <c r="D10" s="23">
        <v>182.64700000000002</v>
      </c>
      <c r="E10" s="352">
        <v>1.9814254772824134E-2</v>
      </c>
      <c r="F10" s="23">
        <v>182.64700000000002</v>
      </c>
      <c r="G10" s="360">
        <v>1.9814254772824134E-2</v>
      </c>
      <c r="H10" s="23">
        <v>28539.835000000006</v>
      </c>
      <c r="I10" s="352">
        <v>1.3816518932377278E-2</v>
      </c>
      <c r="J10" s="23">
        <v>29821.107000000004</v>
      </c>
      <c r="K10" s="352">
        <v>1.6443625520534126E-2</v>
      </c>
      <c r="L10" s="23">
        <v>34186.252</v>
      </c>
      <c r="M10" s="352">
        <v>1.8002080343952981E-2</v>
      </c>
      <c r="N10" s="76"/>
      <c r="O10" s="85"/>
    </row>
    <row r="11" spans="1:21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</row>
    <row r="12" spans="1:21">
      <c r="A12" s="56" t="s">
        <v>22</v>
      </c>
      <c r="B12" s="247">
        <v>86.814400000000006</v>
      </c>
      <c r="C12" s="352">
        <v>6.2622552669517773E-2</v>
      </c>
      <c r="D12" s="23">
        <v>86.814400000000006</v>
      </c>
      <c r="E12" s="352">
        <v>6.2422404667683451E-2</v>
      </c>
      <c r="F12" s="23">
        <v>86.774400000000014</v>
      </c>
      <c r="G12" s="360">
        <v>6.1429399914011008E-2</v>
      </c>
      <c r="H12" s="23">
        <v>24925.76100000001</v>
      </c>
      <c r="I12" s="352">
        <v>8.8062642781222347E-2</v>
      </c>
      <c r="J12" s="23">
        <v>25338.139000000006</v>
      </c>
      <c r="K12" s="352">
        <v>8.9488429193334343E-2</v>
      </c>
      <c r="L12" s="23">
        <v>23646.729000000018</v>
      </c>
      <c r="M12" s="352">
        <v>8.3729655411570611E-2</v>
      </c>
      <c r="N12" s="76"/>
      <c r="O12" s="85"/>
    </row>
    <row r="13" spans="1:21">
      <c r="A13" s="56" t="s">
        <v>43</v>
      </c>
      <c r="B13" s="247">
        <v>30.608399999999968</v>
      </c>
      <c r="C13" s="352">
        <v>2.7409550828452832E-2</v>
      </c>
      <c r="D13" s="23">
        <v>30.553399999999964</v>
      </c>
      <c r="E13" s="352">
        <v>2.7381226333445894E-2</v>
      </c>
      <c r="F13" s="23">
        <v>29.828399999999966</v>
      </c>
      <c r="G13" s="360">
        <v>2.6780165353542155E-2</v>
      </c>
      <c r="H13" s="23">
        <v>3296.3429666045545</v>
      </c>
      <c r="I13" s="352">
        <v>3.416644753419025E-2</v>
      </c>
      <c r="J13" s="23">
        <v>3648.4142288204807</v>
      </c>
      <c r="K13" s="352">
        <v>3.8648388817991111E-2</v>
      </c>
      <c r="L13" s="23">
        <v>4145.9377382963667</v>
      </c>
      <c r="M13" s="352">
        <v>3.999471187961634E-2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10.2235</v>
      </c>
      <c r="C15" s="352">
        <v>2.7690954537823179E-2</v>
      </c>
      <c r="D15" s="23">
        <v>10.2235</v>
      </c>
      <c r="E15" s="74">
        <v>2.7690954537823179E-2</v>
      </c>
      <c r="F15" s="23">
        <v>10.2235</v>
      </c>
      <c r="G15" s="361">
        <v>2.7515813249191758E-2</v>
      </c>
      <c r="H15" s="23">
        <v>1038.567253918641</v>
      </c>
      <c r="I15" s="352">
        <v>2.5825589742512742E-2</v>
      </c>
      <c r="J15" s="23">
        <v>907.69523682024987</v>
      </c>
      <c r="K15" s="74">
        <v>2.646269004127489E-2</v>
      </c>
      <c r="L15" s="23">
        <v>1703.8134431201991</v>
      </c>
      <c r="M15" s="74">
        <v>3.036839481647232E-2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238.1298669999963</v>
      </c>
      <c r="C16" s="353">
        <v>5.507414442879232E-2</v>
      </c>
      <c r="D16" s="242">
        <v>240.99836199999675</v>
      </c>
      <c r="E16" s="354">
        <v>5.5344535575344356E-2</v>
      </c>
      <c r="F16" s="242">
        <v>242.52123199999818</v>
      </c>
      <c r="G16" s="362">
        <v>5.5466860286208231E-2</v>
      </c>
      <c r="H16" s="242">
        <v>27873.392096919179</v>
      </c>
      <c r="I16" s="353">
        <v>5.5595108811841716E-2</v>
      </c>
      <c r="J16" s="242">
        <v>30123.42726076793</v>
      </c>
      <c r="K16" s="354">
        <v>5.3764144911485089E-2</v>
      </c>
      <c r="L16" s="242">
        <v>19900.701188707753</v>
      </c>
      <c r="M16" s="354">
        <v>5.3172787822540479E-2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20">
      <c r="A18" s="433" t="str">
        <f>'3.1'!A4</f>
        <v>2025</v>
      </c>
      <c r="B18" s="584" t="s">
        <v>231</v>
      </c>
      <c r="C18" s="584"/>
      <c r="D18" s="584"/>
      <c r="E18" s="584"/>
      <c r="F18" s="584"/>
      <c r="G18" s="584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85" t="s">
        <v>5</v>
      </c>
      <c r="C19" s="585"/>
      <c r="D19" s="585"/>
      <c r="E19" s="585"/>
      <c r="F19" s="585"/>
      <c r="G19" s="585"/>
      <c r="H19" s="78" t="str">
        <f>A24</f>
        <v>VO z vvn</v>
      </c>
      <c r="I19" s="86">
        <f>(B24+D24+F24)/'6.1, 6.2'!B25</f>
        <v>7.4019370176818602E-2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86" t="s">
        <v>66</v>
      </c>
      <c r="C20" s="586"/>
      <c r="D20" s="586" t="s">
        <v>67</v>
      </c>
      <c r="E20" s="586"/>
      <c r="F20" s="586" t="s">
        <v>68</v>
      </c>
      <c r="G20" s="586"/>
      <c r="H20" s="78" t="str">
        <f>A25</f>
        <v>VO z vn</v>
      </c>
      <c r="I20" s="86">
        <f>(B25+D25+F25)/'6.1, 6.2'!C25</f>
        <v>5.3444224903027894E-2</v>
      </c>
      <c r="J20" s="87" t="str">
        <f t="shared" ref="J20:J26" si="1">A10</f>
        <v>PE</v>
      </c>
      <c r="K20" s="76">
        <f t="shared" si="0"/>
        <v>92547.194000000018</v>
      </c>
      <c r="L20" s="87" t="str">
        <f t="shared" ref="L20:L26" si="2">A10</f>
        <v>PE</v>
      </c>
      <c r="M20" s="85">
        <f>K20/'6.1, 6.2'!C5</f>
        <v>1.6016657127891375E-2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6.2187964119774286E-2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79" t="s">
        <v>53</v>
      </c>
      <c r="B22" s="581">
        <f>SUM(B23,D23,F23)</f>
        <v>708205.16960397526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5.8563035174946695E-2</v>
      </c>
      <c r="J22" s="87" t="str">
        <f t="shared" si="1"/>
        <v>PSE</v>
      </c>
      <c r="K22" s="76">
        <f t="shared" si="0"/>
        <v>73910.62900000003</v>
      </c>
      <c r="L22" s="87" t="str">
        <f t="shared" si="2"/>
        <v>PSE</v>
      </c>
      <c r="M22" s="85">
        <f>K22/'6.1, 6.2'!E5</f>
        <v>8.7096343963219483E-2</v>
      </c>
      <c r="N22" s="78"/>
      <c r="O22" s="68"/>
      <c r="P22" s="89"/>
      <c r="Q22" s="71"/>
      <c r="R22" s="23"/>
      <c r="S22" s="23"/>
      <c r="T22" s="23"/>
    </row>
    <row r="23" spans="1:20">
      <c r="A23" s="580"/>
      <c r="B23" s="318">
        <f>SUM(B24:B27)</f>
        <v>226262.75007744238</v>
      </c>
      <c r="C23" s="363">
        <v>5.7919680632474241E-2</v>
      </c>
      <c r="D23" s="318">
        <f>SUM(D24:D27)</f>
        <v>235241.00042640857</v>
      </c>
      <c r="E23" s="363">
        <v>6.0826796509446571E-2</v>
      </c>
      <c r="F23" s="318">
        <f>SUM(F24:F27)</f>
        <v>246701.41910012427</v>
      </c>
      <c r="G23" s="363">
        <v>6.0621851405849005E-2</v>
      </c>
      <c r="H23" s="68"/>
      <c r="I23" s="68"/>
      <c r="J23" s="87" t="str">
        <f t="shared" si="1"/>
        <v>VE</v>
      </c>
      <c r="K23" s="76">
        <f t="shared" si="0"/>
        <v>11090.694933721403</v>
      </c>
      <c r="L23" s="87" t="str">
        <f t="shared" si="2"/>
        <v>VE</v>
      </c>
      <c r="M23" s="85">
        <f>K23/'6.1, 6.2'!F5</f>
        <v>3.7654129998574648E-2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41361.684999999998</v>
      </c>
      <c r="C24" s="352">
        <v>6.4153506224507911E-2</v>
      </c>
      <c r="D24" s="23">
        <v>47189.076999999997</v>
      </c>
      <c r="E24" s="352">
        <v>8.0188983454264215E-2</v>
      </c>
      <c r="F24" s="23">
        <v>48814.27</v>
      </c>
      <c r="G24" s="352">
        <v>7.8404506573723109E-2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92047.097999999998</v>
      </c>
      <c r="C25" s="352">
        <v>5.149561488203637E-2</v>
      </c>
      <c r="D25" s="23">
        <v>93561.103000000003</v>
      </c>
      <c r="E25" s="352">
        <v>5.3578260052418496E-2</v>
      </c>
      <c r="F25" s="23">
        <v>101786.26</v>
      </c>
      <c r="G25" s="352">
        <v>5.5206421604363988E-2</v>
      </c>
      <c r="H25" s="68"/>
      <c r="I25" s="68"/>
      <c r="J25" s="87" t="str">
        <f t="shared" si="1"/>
        <v>VTE</v>
      </c>
      <c r="K25" s="76">
        <f t="shared" si="0"/>
        <v>3650.0759338590897</v>
      </c>
      <c r="L25" s="87" t="str">
        <f t="shared" si="2"/>
        <v>VTE</v>
      </c>
      <c r="M25" s="85">
        <f>K25/'6.1, 6.2'!H5</f>
        <v>2.7944143709526571E-2</v>
      </c>
      <c r="N25" s="78"/>
      <c r="O25" s="86"/>
    </row>
    <row r="26" spans="1:20">
      <c r="A26" s="18" t="s">
        <v>132</v>
      </c>
      <c r="B26" s="23">
        <v>33578.493098307154</v>
      </c>
      <c r="C26" s="352">
        <v>6.3996578543754179E-2</v>
      </c>
      <c r="D26" s="23">
        <v>33767.430062129897</v>
      </c>
      <c r="E26" s="352">
        <v>6.3221265688918504E-2</v>
      </c>
      <c r="F26" s="23">
        <v>34759.096382582888</v>
      </c>
      <c r="G26" s="352">
        <v>6.2192712286429766E-2</v>
      </c>
      <c r="H26" s="68"/>
      <c r="I26" s="68"/>
      <c r="J26" s="87" t="str">
        <f t="shared" si="1"/>
        <v>FVE</v>
      </c>
      <c r="K26" s="76">
        <f t="shared" si="0"/>
        <v>77897.520546394866</v>
      </c>
      <c r="L26" s="87" t="str">
        <f t="shared" si="2"/>
        <v>FVE</v>
      </c>
      <c r="M26" s="85">
        <f>K26/'6.1, 6.2'!I5</f>
        <v>5.424930896863301E-2</v>
      </c>
      <c r="N26" s="78"/>
      <c r="O26" s="86"/>
    </row>
    <row r="27" spans="1:20">
      <c r="A27" s="427" t="s">
        <v>130</v>
      </c>
      <c r="B27" s="242">
        <v>59275.473979135219</v>
      </c>
      <c r="C27" s="353">
        <v>6.2421830365420747E-2</v>
      </c>
      <c r="D27" s="242">
        <v>60723.39036427869</v>
      </c>
      <c r="E27" s="353">
        <v>6.0811487696836322E-2</v>
      </c>
      <c r="F27" s="242">
        <v>61341.792717541379</v>
      </c>
      <c r="G27" s="353">
        <v>5.87404705373539E-2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7"/>
      <c r="B28" s="597"/>
      <c r="C28" s="597"/>
      <c r="D28" s="597"/>
      <c r="E28" s="597"/>
      <c r="F28" s="48"/>
      <c r="G28" s="77" t="s">
        <v>297</v>
      </c>
      <c r="H28" s="68"/>
      <c r="I28" s="68"/>
      <c r="J28" s="68"/>
      <c r="K28" s="68"/>
      <c r="L28" s="68"/>
      <c r="M28" s="68"/>
    </row>
    <row r="29" spans="1:20">
      <c r="A29" s="598"/>
      <c r="B29" s="598"/>
      <c r="C29" s="598"/>
      <c r="D29" s="598"/>
      <c r="E29" s="598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1.9814254772824134E-2</v>
      </c>
      <c r="J32" s="87" t="str">
        <f t="shared" si="5"/>
        <v>PE</v>
      </c>
      <c r="K32" s="70">
        <f t="shared" si="6"/>
        <v>28539.835000000006</v>
      </c>
      <c r="L32" s="70">
        <f t="shared" si="7"/>
        <v>29821.107000000004</v>
      </c>
      <c r="M32" s="70">
        <f t="shared" si="8"/>
        <v>34186.252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6.1429399914011008E-2</v>
      </c>
      <c r="J34" s="87" t="str">
        <f t="shared" si="5"/>
        <v>PSE</v>
      </c>
      <c r="K34" s="70">
        <f t="shared" si="6"/>
        <v>24925.76100000001</v>
      </c>
      <c r="L34" s="70">
        <f t="shared" si="7"/>
        <v>25338.139000000006</v>
      </c>
      <c r="M34" s="70">
        <f t="shared" si="8"/>
        <v>23646.729000000018</v>
      </c>
    </row>
    <row r="35" spans="8:13" ht="12.75" customHeight="1">
      <c r="H35" s="87" t="str">
        <f t="shared" si="3"/>
        <v>VE</v>
      </c>
      <c r="I35" s="88">
        <f t="shared" si="4"/>
        <v>2.6780165353542155E-2</v>
      </c>
      <c r="J35" s="87" t="str">
        <f t="shared" si="5"/>
        <v>VE</v>
      </c>
      <c r="K35" s="70">
        <f t="shared" si="6"/>
        <v>3296.3429666045545</v>
      </c>
      <c r="L35" s="70">
        <f t="shared" si="7"/>
        <v>3648.4142288204807</v>
      </c>
      <c r="M35" s="70">
        <f t="shared" si="8"/>
        <v>4145.9377382963667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2.7515813249191758E-2</v>
      </c>
      <c r="J37" s="87" t="str">
        <f t="shared" si="5"/>
        <v>VTE</v>
      </c>
      <c r="K37" s="70">
        <f t="shared" si="6"/>
        <v>1038.567253918641</v>
      </c>
      <c r="L37" s="70">
        <f t="shared" si="7"/>
        <v>907.69523682024987</v>
      </c>
      <c r="M37" s="70">
        <f t="shared" si="8"/>
        <v>1703.8134431201991</v>
      </c>
    </row>
    <row r="38" spans="8:13" ht="12.75" customHeight="1">
      <c r="H38" s="87" t="str">
        <f t="shared" si="3"/>
        <v>FVE</v>
      </c>
      <c r="I38" s="88">
        <f t="shared" si="4"/>
        <v>5.5466860286208231E-2</v>
      </c>
      <c r="J38" s="87" t="str">
        <f t="shared" si="5"/>
        <v>FVE</v>
      </c>
      <c r="K38" s="70">
        <f t="shared" si="6"/>
        <v>27873.392096919179</v>
      </c>
      <c r="L38" s="70">
        <f t="shared" si="7"/>
        <v>30123.42726076793</v>
      </c>
      <c r="M38" s="70">
        <f t="shared" si="8"/>
        <v>19900.701188707753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395</v>
      </c>
      <c r="M1" s="348" t="str">
        <f>'3.1'!N1</f>
        <v>III. čtvrtletí 2025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2025</v>
      </c>
      <c r="B3" s="584" t="s">
        <v>186</v>
      </c>
      <c r="C3" s="584"/>
      <c r="D3" s="584"/>
      <c r="E3" s="584"/>
      <c r="F3" s="584"/>
      <c r="G3" s="587"/>
      <c r="H3" s="591" t="s">
        <v>19</v>
      </c>
      <c r="I3" s="584"/>
      <c r="J3" s="584"/>
      <c r="K3" s="584"/>
      <c r="L3" s="584"/>
      <c r="M3" s="584"/>
      <c r="N3" s="24"/>
    </row>
    <row r="4" spans="1:24" ht="13.5">
      <c r="A4" s="22"/>
      <c r="B4" s="593" t="s">
        <v>168</v>
      </c>
      <c r="C4" s="593"/>
      <c r="D4" s="593"/>
      <c r="E4" s="593"/>
      <c r="F4" s="593"/>
      <c r="G4" s="595"/>
      <c r="H4" s="592" t="s">
        <v>5</v>
      </c>
      <c r="I4" s="593"/>
      <c r="J4" s="593"/>
      <c r="K4" s="593"/>
      <c r="L4" s="593"/>
      <c r="M4" s="593"/>
      <c r="N4" s="72"/>
    </row>
    <row r="5" spans="1:24">
      <c r="A5" s="22"/>
      <c r="B5" s="586" t="s">
        <v>66</v>
      </c>
      <c r="C5" s="586"/>
      <c r="D5" s="586" t="s">
        <v>67</v>
      </c>
      <c r="E5" s="586"/>
      <c r="F5" s="586" t="s">
        <v>68</v>
      </c>
      <c r="G5" s="589"/>
      <c r="H5" s="590" t="s">
        <v>66</v>
      </c>
      <c r="I5" s="586"/>
      <c r="J5" s="586" t="s">
        <v>67</v>
      </c>
      <c r="K5" s="586"/>
      <c r="L5" s="586" t="s">
        <v>68</v>
      </c>
      <c r="M5" s="586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9" t="s">
        <v>53</v>
      </c>
      <c r="B7" s="594">
        <f>F8</f>
        <v>321.3447059999977</v>
      </c>
      <c r="C7" s="581"/>
      <c r="D7" s="581"/>
      <c r="E7" s="581"/>
      <c r="F7" s="581"/>
      <c r="G7" s="596"/>
      <c r="H7" s="594">
        <f>SUM(H8,J8,L8)</f>
        <v>119297.19196064773</v>
      </c>
      <c r="I7" s="581"/>
      <c r="J7" s="581"/>
      <c r="K7" s="581"/>
      <c r="L7" s="581"/>
      <c r="M7" s="581"/>
      <c r="N7" s="73"/>
    </row>
    <row r="8" spans="1:24">
      <c r="A8" s="600"/>
      <c r="B8" s="358">
        <f>SUM(B9:B16)</f>
        <v>321.86429599999752</v>
      </c>
      <c r="C8" s="353">
        <v>1.3819622647987924E-2</v>
      </c>
      <c r="D8" s="318">
        <f>SUM(D9:D16)</f>
        <v>322.97377599999743</v>
      </c>
      <c r="E8" s="353">
        <v>1.3844197940828855E-2</v>
      </c>
      <c r="F8" s="318">
        <f>SUM(F9:F16)</f>
        <v>321.3447059999977</v>
      </c>
      <c r="G8" s="359">
        <v>1.3750788413590946E-2</v>
      </c>
      <c r="H8" s="318">
        <f>SUM(H9:H16)</f>
        <v>38245.233357470701</v>
      </c>
      <c r="I8" s="353">
        <v>6.8882413913172831E-3</v>
      </c>
      <c r="J8" s="318">
        <f>SUM(J9:J16)</f>
        <v>42769.737011805199</v>
      </c>
      <c r="K8" s="353">
        <v>7.1386695676806588E-3</v>
      </c>
      <c r="L8" s="318">
        <f>SUM(L9:L16)</f>
        <v>38282.221591371846</v>
      </c>
      <c r="M8" s="353">
        <v>7.007982759892715E-3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4.835</v>
      </c>
      <c r="C10" s="352">
        <v>5.2477573136588138E-4</v>
      </c>
      <c r="D10" s="23">
        <v>4.835</v>
      </c>
      <c r="E10" s="352">
        <v>5.2451954768818916E-4</v>
      </c>
      <c r="F10" s="23">
        <v>4.835</v>
      </c>
      <c r="G10" s="360">
        <v>5.2451954768818916E-4</v>
      </c>
      <c r="H10" s="23">
        <v>3437.8159999999998</v>
      </c>
      <c r="I10" s="352">
        <v>1.6642930784298334E-3</v>
      </c>
      <c r="J10" s="23">
        <v>3460.9289999999996</v>
      </c>
      <c r="K10" s="352">
        <v>1.9083872516589219E-3</v>
      </c>
      <c r="L10" s="23">
        <v>3195.5309999999999</v>
      </c>
      <c r="M10" s="352">
        <v>1.6827292387475649E-3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52.634000000000029</v>
      </c>
      <c r="C12" s="352">
        <v>3.796692066301674E-2</v>
      </c>
      <c r="D12" s="23">
        <v>52.634000000000029</v>
      </c>
      <c r="E12" s="352">
        <v>3.7845574550752548E-2</v>
      </c>
      <c r="F12" s="23">
        <v>52.634000000000029</v>
      </c>
      <c r="G12" s="360">
        <v>3.7260701717027792E-2</v>
      </c>
      <c r="H12" s="23">
        <v>6189.0950000000003</v>
      </c>
      <c r="I12" s="352">
        <v>2.1866055047388488E-2</v>
      </c>
      <c r="J12" s="23">
        <v>6391.6660000000011</v>
      </c>
      <c r="K12" s="352">
        <v>2.257388162044744E-2</v>
      </c>
      <c r="L12" s="23">
        <v>6691.5510000000022</v>
      </c>
      <c r="M12" s="352">
        <v>2.3693816569680757E-2</v>
      </c>
      <c r="N12" s="76"/>
      <c r="O12" s="85"/>
      <c r="X12" s="70"/>
    </row>
    <row r="13" spans="1:24">
      <c r="A13" s="56" t="s">
        <v>43</v>
      </c>
      <c r="B13" s="247">
        <v>25.746749999999981</v>
      </c>
      <c r="C13" s="352">
        <v>2.3055986356440329E-2</v>
      </c>
      <c r="D13" s="23">
        <v>25.631749999999979</v>
      </c>
      <c r="E13" s="352">
        <v>2.2970561314691721E-2</v>
      </c>
      <c r="F13" s="23">
        <v>25.631749999999979</v>
      </c>
      <c r="G13" s="360">
        <v>2.301238092893532E-2</v>
      </c>
      <c r="H13" s="23">
        <v>3194.6044679653291</v>
      </c>
      <c r="I13" s="352">
        <v>3.3111932542522093E-2</v>
      </c>
      <c r="J13" s="23">
        <v>3338.0167859534699</v>
      </c>
      <c r="K13" s="352">
        <v>3.536028601286835E-2</v>
      </c>
      <c r="L13" s="23">
        <v>4135.3731189051086</v>
      </c>
      <c r="M13" s="352">
        <v>3.9892797925441814E-2</v>
      </c>
      <c r="N13" s="76"/>
      <c r="O13" s="85"/>
      <c r="X13" s="70"/>
    </row>
    <row r="14" spans="1:24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48.845979999999997</v>
      </c>
      <c r="C15" s="352">
        <v>0.13230222639364406</v>
      </c>
      <c r="D15" s="23">
        <v>48.845979999999997</v>
      </c>
      <c r="E15" s="74">
        <v>0.13230222639364406</v>
      </c>
      <c r="F15" s="23">
        <v>48.845979999999997</v>
      </c>
      <c r="G15" s="361">
        <v>0.13146543391732338</v>
      </c>
      <c r="H15" s="23">
        <v>4018.5909265480173</v>
      </c>
      <c r="I15" s="352">
        <v>9.9928512304262709E-2</v>
      </c>
      <c r="J15" s="23">
        <v>4500.8061201255878</v>
      </c>
      <c r="K15" s="74">
        <v>0.13121522782248821</v>
      </c>
      <c r="L15" s="23">
        <v>7597.2134162432149</v>
      </c>
      <c r="M15" s="74">
        <v>0.13541105539522269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189.80256599999751</v>
      </c>
      <c r="C16" s="353">
        <v>4.3897114060200658E-2</v>
      </c>
      <c r="D16" s="242">
        <v>191.0270459999974</v>
      </c>
      <c r="E16" s="354">
        <v>4.3868775934667731E-2</v>
      </c>
      <c r="F16" s="242">
        <v>189.39797599999773</v>
      </c>
      <c r="G16" s="362">
        <v>4.3317077794172563E-2</v>
      </c>
      <c r="H16" s="242">
        <v>21405.126962957358</v>
      </c>
      <c r="I16" s="353">
        <v>4.2693776146765901E-2</v>
      </c>
      <c r="J16" s="242">
        <v>25078.319105726139</v>
      </c>
      <c r="K16" s="354">
        <v>4.4759660674226778E-2</v>
      </c>
      <c r="L16" s="242">
        <v>16662.553056223522</v>
      </c>
      <c r="M16" s="354">
        <v>4.4520762853478557E-2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15">
      <c r="A18" s="433" t="str">
        <f>'3.1'!A4</f>
        <v>2025</v>
      </c>
      <c r="B18" s="584" t="s">
        <v>231</v>
      </c>
      <c r="C18" s="584"/>
      <c r="D18" s="584"/>
      <c r="E18" s="584"/>
      <c r="F18" s="584"/>
      <c r="G18" s="584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5" t="s">
        <v>5</v>
      </c>
      <c r="C19" s="585"/>
      <c r="D19" s="585"/>
      <c r="E19" s="585"/>
      <c r="F19" s="585"/>
      <c r="G19" s="585"/>
      <c r="H19" s="78" t="str">
        <f>A24</f>
        <v>VO z vvn</v>
      </c>
      <c r="I19" s="86">
        <f>(B24+D24+F24)/'6.1, 6.2'!B25</f>
        <v>6.7263727051600011E-3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86" t="s">
        <v>66</v>
      </c>
      <c r="C20" s="586"/>
      <c r="D20" s="586" t="s">
        <v>67</v>
      </c>
      <c r="E20" s="586"/>
      <c r="F20" s="586" t="s">
        <v>68</v>
      </c>
      <c r="G20" s="586"/>
      <c r="H20" s="78" t="str">
        <f>A25</f>
        <v>VO z vn</v>
      </c>
      <c r="I20" s="86">
        <f>(B25+D25+F25)/'6.1, 6.2'!C25</f>
        <v>5.4431626917891725E-2</v>
      </c>
      <c r="J20" s="87" t="str">
        <f t="shared" ref="J20:J26" si="1">A10</f>
        <v>PE</v>
      </c>
      <c r="K20" s="76">
        <f t="shared" si="0"/>
        <v>10094.275999999998</v>
      </c>
      <c r="L20" s="87" t="str">
        <f t="shared" ref="L20:L26" si="2">A10</f>
        <v>PE</v>
      </c>
      <c r="M20" s="85">
        <f>K20/'6.1, 6.2'!C5</f>
        <v>1.7469633671043853E-3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4.3216281886756754E-2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9" t="s">
        <v>53</v>
      </c>
      <c r="B22" s="581">
        <f>SUM(B23,D23,F23)</f>
        <v>516004.07233064779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4.5167476021517272E-2</v>
      </c>
      <c r="J22" s="87" t="str">
        <f t="shared" si="1"/>
        <v>PSE</v>
      </c>
      <c r="K22" s="76">
        <f t="shared" si="0"/>
        <v>19272.312000000005</v>
      </c>
      <c r="L22" s="87" t="str">
        <f t="shared" si="2"/>
        <v>PSE</v>
      </c>
      <c r="M22" s="85">
        <f>K22/'6.1, 6.2'!E5</f>
        <v>2.2710507779855078E-2</v>
      </c>
      <c r="N22" s="78"/>
      <c r="O22" s="68"/>
    </row>
    <row r="23" spans="1:15">
      <c r="A23" s="580"/>
      <c r="B23" s="318">
        <f>SUM(B24:B27)</f>
        <v>164220.84629747074</v>
      </c>
      <c r="C23" s="363">
        <v>4.2037935840029468E-2</v>
      </c>
      <c r="D23" s="318">
        <f>SUM(D24:D27)</f>
        <v>170956.5445618052</v>
      </c>
      <c r="E23" s="363">
        <v>4.420461964185593E-2</v>
      </c>
      <c r="F23" s="318">
        <f>SUM(F24:F27)</f>
        <v>180826.68147137185</v>
      </c>
      <c r="G23" s="363">
        <v>4.4434475708959434E-2</v>
      </c>
      <c r="H23" s="68"/>
      <c r="I23" s="68"/>
      <c r="J23" s="87" t="str">
        <f t="shared" si="1"/>
        <v>VE</v>
      </c>
      <c r="K23" s="76">
        <f t="shared" si="0"/>
        <v>10667.994372823909</v>
      </c>
      <c r="L23" s="87" t="str">
        <f t="shared" si="2"/>
        <v>VE</v>
      </c>
      <c r="M23" s="85">
        <f>K23/'6.1, 6.2'!F5</f>
        <v>3.6219015069742684E-2</v>
      </c>
      <c r="N23" s="78"/>
      <c r="O23" s="68"/>
    </row>
    <row r="24" spans="1:15">
      <c r="A24" s="18" t="s">
        <v>8</v>
      </c>
      <c r="B24" s="23">
        <v>3963.578</v>
      </c>
      <c r="C24" s="352">
        <v>6.1476563610578881E-3</v>
      </c>
      <c r="D24" s="23">
        <v>3919.4540000000002</v>
      </c>
      <c r="E24" s="352">
        <v>6.6603767637953533E-3</v>
      </c>
      <c r="F24" s="23">
        <v>4599.76</v>
      </c>
      <c r="G24" s="352">
        <v>7.3880427415497288E-3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91393.646999999997</v>
      </c>
      <c r="C25" s="352">
        <v>5.1130042672032736E-2</v>
      </c>
      <c r="D25" s="23">
        <v>96744.203999999998</v>
      </c>
      <c r="E25" s="352">
        <v>5.5401079661023506E-2</v>
      </c>
      <c r="F25" s="23">
        <v>104566.33</v>
      </c>
      <c r="G25" s="352">
        <v>5.6714264770127663E-2</v>
      </c>
      <c r="H25" s="68"/>
      <c r="I25" s="68"/>
      <c r="J25" s="87" t="str">
        <f t="shared" si="1"/>
        <v>VTE</v>
      </c>
      <c r="K25" s="76">
        <f t="shared" si="0"/>
        <v>16116.610462916819</v>
      </c>
      <c r="L25" s="87" t="str">
        <f t="shared" si="2"/>
        <v>VTE</v>
      </c>
      <c r="M25" s="85">
        <f>K25/'6.1, 6.2'!H5</f>
        <v>0.12338507117304079</v>
      </c>
      <c r="N25" s="78"/>
      <c r="O25" s="86"/>
    </row>
    <row r="26" spans="1:15">
      <c r="A26" s="18" t="s">
        <v>132</v>
      </c>
      <c r="B26" s="23">
        <v>23288.673297457528</v>
      </c>
      <c r="C26" s="352">
        <v>4.4385416745688008E-2</v>
      </c>
      <c r="D26" s="23">
        <v>23471.671936596875</v>
      </c>
      <c r="E26" s="352">
        <v>4.394497315716437E-2</v>
      </c>
      <c r="F26" s="23">
        <v>24195.49596578407</v>
      </c>
      <c r="G26" s="352">
        <v>4.3291790519085493E-2</v>
      </c>
      <c r="H26" s="68"/>
      <c r="I26" s="68"/>
      <c r="J26" s="87" t="str">
        <f t="shared" si="1"/>
        <v>FVE</v>
      </c>
      <c r="K26" s="76">
        <f t="shared" si="0"/>
        <v>63145.999124907015</v>
      </c>
      <c r="L26" s="87" t="str">
        <f t="shared" si="2"/>
        <v>FVE</v>
      </c>
      <c r="M26" s="85">
        <f>K26/'6.1, 6.2'!I5</f>
        <v>4.3976070003663936E-2</v>
      </c>
      <c r="N26" s="78"/>
      <c r="O26" s="86"/>
    </row>
    <row r="27" spans="1:15">
      <c r="A27" s="427" t="s">
        <v>130</v>
      </c>
      <c r="B27" s="242">
        <v>45574.948000013203</v>
      </c>
      <c r="C27" s="353">
        <v>4.7994077178886527E-2</v>
      </c>
      <c r="D27" s="242">
        <v>46821.21462520834</v>
      </c>
      <c r="E27" s="353">
        <v>4.688914271833431E-2</v>
      </c>
      <c r="F27" s="242">
        <v>47465.095505587778</v>
      </c>
      <c r="G27" s="353">
        <v>4.54522425997076E-2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7"/>
      <c r="B28" s="597"/>
      <c r="C28" s="597"/>
      <c r="D28" s="597"/>
      <c r="E28" s="597"/>
      <c r="F28" s="48"/>
      <c r="G28" s="77" t="s">
        <v>297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8"/>
      <c r="B29" s="598"/>
      <c r="C29" s="598"/>
      <c r="D29" s="598"/>
      <c r="E29" s="598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5.2451954768818916E-4</v>
      </c>
      <c r="J32" s="87" t="str">
        <f t="shared" si="5"/>
        <v>PE</v>
      </c>
      <c r="K32" s="70">
        <f t="shared" si="6"/>
        <v>3437.8159999999998</v>
      </c>
      <c r="L32" s="70">
        <f t="shared" si="7"/>
        <v>3460.9289999999996</v>
      </c>
      <c r="M32" s="70">
        <f t="shared" si="8"/>
        <v>3195.5309999999999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3.7260701717027792E-2</v>
      </c>
      <c r="J34" s="87" t="str">
        <f t="shared" si="5"/>
        <v>PSE</v>
      </c>
      <c r="K34" s="70">
        <f t="shared" si="6"/>
        <v>6189.0950000000003</v>
      </c>
      <c r="L34" s="70">
        <f t="shared" si="7"/>
        <v>6391.6660000000011</v>
      </c>
      <c r="M34" s="70">
        <f t="shared" si="8"/>
        <v>6691.5510000000022</v>
      </c>
    </row>
    <row r="35" spans="8:13" ht="13.5" customHeight="1">
      <c r="H35" s="87" t="str">
        <f t="shared" si="3"/>
        <v>VE</v>
      </c>
      <c r="I35" s="88">
        <f t="shared" si="4"/>
        <v>2.301238092893532E-2</v>
      </c>
      <c r="J35" s="87" t="str">
        <f t="shared" si="5"/>
        <v>VE</v>
      </c>
      <c r="K35" s="70">
        <f t="shared" si="6"/>
        <v>3194.6044679653291</v>
      </c>
      <c r="L35" s="70">
        <f t="shared" si="7"/>
        <v>3338.0167859534699</v>
      </c>
      <c r="M35" s="70">
        <f t="shared" si="8"/>
        <v>4135.3731189051086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0.13146543391732338</v>
      </c>
      <c r="J37" s="87" t="str">
        <f t="shared" si="5"/>
        <v>VTE</v>
      </c>
      <c r="K37" s="70">
        <f t="shared" si="6"/>
        <v>4018.5909265480173</v>
      </c>
      <c r="L37" s="70">
        <f t="shared" si="7"/>
        <v>4500.8061201255878</v>
      </c>
      <c r="M37" s="70">
        <f t="shared" si="8"/>
        <v>7597.2134162432149</v>
      </c>
    </row>
    <row r="38" spans="8:13" ht="12.75" customHeight="1">
      <c r="H38" s="87" t="str">
        <f t="shared" si="3"/>
        <v>FVE</v>
      </c>
      <c r="I38" s="88">
        <f t="shared" si="4"/>
        <v>4.3317077794172563E-2</v>
      </c>
      <c r="J38" s="87" t="str">
        <f t="shared" si="5"/>
        <v>FVE</v>
      </c>
      <c r="K38" s="70">
        <f t="shared" si="6"/>
        <v>21405.126962957358</v>
      </c>
      <c r="L38" s="70">
        <f t="shared" si="7"/>
        <v>25078.319105726139</v>
      </c>
      <c r="M38" s="70">
        <f t="shared" si="8"/>
        <v>16662.553056223522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396</v>
      </c>
      <c r="M1" s="348" t="str">
        <f>'3.1'!N1</f>
        <v>III. čtvrtletí 2025</v>
      </c>
      <c r="N1" s="6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3" t="str">
        <f>'3.1'!A4</f>
        <v>2025</v>
      </c>
      <c r="B3" s="584" t="s">
        <v>186</v>
      </c>
      <c r="C3" s="584"/>
      <c r="D3" s="584"/>
      <c r="E3" s="584"/>
      <c r="F3" s="584"/>
      <c r="G3" s="587"/>
      <c r="H3" s="591" t="s">
        <v>19</v>
      </c>
      <c r="I3" s="584"/>
      <c r="J3" s="584"/>
      <c r="K3" s="584"/>
      <c r="L3" s="584"/>
      <c r="M3" s="584"/>
      <c r="N3" s="24"/>
    </row>
    <row r="4" spans="1:21" ht="13.5" customHeight="1">
      <c r="A4" s="22"/>
      <c r="B4" s="593" t="s">
        <v>168</v>
      </c>
      <c r="C4" s="593"/>
      <c r="D4" s="593"/>
      <c r="E4" s="593"/>
      <c r="F4" s="593"/>
      <c r="G4" s="595"/>
      <c r="H4" s="592" t="s">
        <v>5</v>
      </c>
      <c r="I4" s="593"/>
      <c r="J4" s="593"/>
      <c r="K4" s="593"/>
      <c r="L4" s="593"/>
      <c r="M4" s="593"/>
      <c r="N4" s="72"/>
    </row>
    <row r="5" spans="1:21">
      <c r="A5" s="22"/>
      <c r="B5" s="586" t="s">
        <v>66</v>
      </c>
      <c r="C5" s="586"/>
      <c r="D5" s="586" t="s">
        <v>67</v>
      </c>
      <c r="E5" s="586"/>
      <c r="F5" s="586" t="s">
        <v>68</v>
      </c>
      <c r="G5" s="589"/>
      <c r="H5" s="590" t="s">
        <v>66</v>
      </c>
      <c r="I5" s="586"/>
      <c r="J5" s="586" t="s">
        <v>67</v>
      </c>
      <c r="K5" s="586"/>
      <c r="L5" s="586" t="s">
        <v>68</v>
      </c>
      <c r="M5" s="586"/>
      <c r="N5" s="84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4"/>
    </row>
    <row r="7" spans="1:21">
      <c r="A7" s="599" t="s">
        <v>53</v>
      </c>
      <c r="B7" s="594">
        <f>F8</f>
        <v>1560.3652160000377</v>
      </c>
      <c r="C7" s="581"/>
      <c r="D7" s="581"/>
      <c r="E7" s="581"/>
      <c r="F7" s="581"/>
      <c r="G7" s="596"/>
      <c r="H7" s="594">
        <f>SUM(H8,J8,L8)</f>
        <v>532281.00810821052</v>
      </c>
      <c r="I7" s="581"/>
      <c r="J7" s="581"/>
      <c r="K7" s="581"/>
      <c r="L7" s="581"/>
      <c r="M7" s="581"/>
      <c r="N7" s="73"/>
    </row>
    <row r="8" spans="1:21">
      <c r="A8" s="600"/>
      <c r="B8" s="358">
        <f>SUM(B9:B16)</f>
        <v>1547.6695900000345</v>
      </c>
      <c r="C8" s="353">
        <v>6.6451016727766613E-2</v>
      </c>
      <c r="D8" s="318">
        <f>SUM(D9:D16)</f>
        <v>1556.3449150000358</v>
      </c>
      <c r="E8" s="353">
        <v>6.6712373166368549E-2</v>
      </c>
      <c r="F8" s="318">
        <f>SUM(F9:F16)</f>
        <v>1560.3652160000377</v>
      </c>
      <c r="G8" s="359">
        <v>6.6770205117814521E-2</v>
      </c>
      <c r="H8" s="318">
        <f>SUM(H9:H16)</f>
        <v>183148.24817050929</v>
      </c>
      <c r="I8" s="353">
        <v>3.2986315758717188E-2</v>
      </c>
      <c r="J8" s="318">
        <f>SUM(J9:J16)</f>
        <v>182479.18189519231</v>
      </c>
      <c r="K8" s="353">
        <v>3.0457484042301128E-2</v>
      </c>
      <c r="L8" s="318">
        <f>SUM(L9:L16)</f>
        <v>166653.57804250898</v>
      </c>
      <c r="M8" s="353">
        <v>3.0507774973528804E-2</v>
      </c>
      <c r="N8" s="10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1070.3100000000002</v>
      </c>
      <c r="C10" s="352">
        <v>0.11616808956322991</v>
      </c>
      <c r="D10" s="23">
        <v>1070.3100000000002</v>
      </c>
      <c r="E10" s="352">
        <v>0.11611137892164339</v>
      </c>
      <c r="F10" s="23">
        <v>1070.3100000000002</v>
      </c>
      <c r="G10" s="360">
        <v>0.11611137892164339</v>
      </c>
      <c r="H10" s="23">
        <v>105822.538</v>
      </c>
      <c r="I10" s="352">
        <v>5.1230117474372699E-2</v>
      </c>
      <c r="J10" s="23">
        <v>100595.87300000001</v>
      </c>
      <c r="K10" s="352">
        <v>5.5469465453553073E-2</v>
      </c>
      <c r="L10" s="23">
        <v>96988.926999999981</v>
      </c>
      <c r="M10" s="352">
        <v>5.1073234244215782E-2</v>
      </c>
      <c r="N10" s="76"/>
      <c r="O10" s="85"/>
    </row>
    <row r="11" spans="1:21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</row>
    <row r="12" spans="1:21">
      <c r="A12" s="56" t="s">
        <v>22</v>
      </c>
      <c r="B12" s="247">
        <v>142.07789999999997</v>
      </c>
      <c r="C12" s="352">
        <v>0.10248623242140104</v>
      </c>
      <c r="D12" s="23">
        <v>143.51689999999996</v>
      </c>
      <c r="E12" s="352">
        <v>0.10319336433185573</v>
      </c>
      <c r="F12" s="23">
        <v>144.47989999999996</v>
      </c>
      <c r="G12" s="360">
        <v>0.10228032180731085</v>
      </c>
      <c r="H12" s="23">
        <v>39213.249000000033</v>
      </c>
      <c r="I12" s="352">
        <v>0.13854029728432868</v>
      </c>
      <c r="J12" s="23">
        <v>39393.175999999985</v>
      </c>
      <c r="K12" s="352">
        <v>0.1391275594934796</v>
      </c>
      <c r="L12" s="23">
        <v>39497.85</v>
      </c>
      <c r="M12" s="352">
        <v>0.13985618772042008</v>
      </c>
      <c r="N12" s="76"/>
      <c r="O12" s="85"/>
    </row>
    <row r="13" spans="1:21">
      <c r="A13" s="56" t="s">
        <v>43</v>
      </c>
      <c r="B13" s="247">
        <v>18.026999999999987</v>
      </c>
      <c r="C13" s="352">
        <v>1.6143018674106436E-2</v>
      </c>
      <c r="D13" s="23">
        <v>18.026999999999987</v>
      </c>
      <c r="E13" s="352">
        <v>1.6155366247718073E-2</v>
      </c>
      <c r="F13" s="23">
        <v>17.916999999999987</v>
      </c>
      <c r="G13" s="360">
        <v>1.6086019452582607E-2</v>
      </c>
      <c r="H13" s="23">
        <v>2080.385335877645</v>
      </c>
      <c r="I13" s="352">
        <v>2.1563101033257669E-2</v>
      </c>
      <c r="J13" s="23">
        <v>2424.0542960777598</v>
      </c>
      <c r="K13" s="352">
        <v>2.5678496759131239E-2</v>
      </c>
      <c r="L13" s="23">
        <v>2571.795664564831</v>
      </c>
      <c r="M13" s="352">
        <v>2.4809399732998155E-2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41.744199999999985</v>
      </c>
      <c r="C15" s="352">
        <v>0.11306663514626086</v>
      </c>
      <c r="D15" s="23">
        <v>41.744199999999985</v>
      </c>
      <c r="E15" s="74">
        <v>0.11306663514626086</v>
      </c>
      <c r="F15" s="23">
        <v>41.744199999999985</v>
      </c>
      <c r="G15" s="361">
        <v>0.11235150500678927</v>
      </c>
      <c r="H15" s="23">
        <v>5213.9855223715249</v>
      </c>
      <c r="I15" s="352">
        <v>0.12965385777002025</v>
      </c>
      <c r="J15" s="23">
        <v>5165.8561120921504</v>
      </c>
      <c r="K15" s="74">
        <v>0.15060390706797444</v>
      </c>
      <c r="L15" s="23">
        <v>7450.4653964722847</v>
      </c>
      <c r="M15" s="74">
        <v>0.13279545107484717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275.51049000003434</v>
      </c>
      <c r="C16" s="353">
        <v>6.371945152898216E-2</v>
      </c>
      <c r="D16" s="242">
        <v>282.74681500003572</v>
      </c>
      <c r="E16" s="354">
        <v>6.4931939917438106E-2</v>
      </c>
      <c r="F16" s="242">
        <v>285.91411600003744</v>
      </c>
      <c r="G16" s="362">
        <v>6.5391216246291087E-2</v>
      </c>
      <c r="H16" s="242">
        <v>30818.090312260072</v>
      </c>
      <c r="I16" s="353">
        <v>6.1468481422203257E-2</v>
      </c>
      <c r="J16" s="242">
        <v>34900.222487022402</v>
      </c>
      <c r="K16" s="354">
        <v>6.2289745552263194E-2</v>
      </c>
      <c r="L16" s="242">
        <v>20144.539981471898</v>
      </c>
      <c r="M16" s="354">
        <v>5.3824301971092663E-2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20">
      <c r="A18" s="433" t="str">
        <f>'3.1'!A4</f>
        <v>2025</v>
      </c>
      <c r="B18" s="584" t="s">
        <v>231</v>
      </c>
      <c r="C18" s="584"/>
      <c r="D18" s="584"/>
      <c r="E18" s="584"/>
      <c r="F18" s="584"/>
      <c r="G18" s="584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85" t="s">
        <v>5</v>
      </c>
      <c r="C19" s="585"/>
      <c r="D19" s="585"/>
      <c r="E19" s="585"/>
      <c r="F19" s="585"/>
      <c r="G19" s="585"/>
      <c r="H19" s="78" t="str">
        <f>A24</f>
        <v>VO z vvn</v>
      </c>
      <c r="I19" s="86">
        <f>(B24+D24+F24)/'6.1, 6.2'!B25</f>
        <v>0.18507135681163442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86" t="s">
        <v>66</v>
      </c>
      <c r="C20" s="586"/>
      <c r="D20" s="586" t="s">
        <v>67</v>
      </c>
      <c r="E20" s="586"/>
      <c r="F20" s="586" t="s">
        <v>68</v>
      </c>
      <c r="G20" s="586"/>
      <c r="H20" s="78" t="str">
        <f>A25</f>
        <v>VO z vn</v>
      </c>
      <c r="I20" s="86">
        <f>(B25+D25+F25)/'6.1, 6.2'!C25</f>
        <v>0.10686919575314624</v>
      </c>
      <c r="J20" s="87" t="str">
        <f t="shared" ref="J20:J26" si="1">A10</f>
        <v>PE</v>
      </c>
      <c r="K20" s="76">
        <f t="shared" si="0"/>
        <v>303407.33799999999</v>
      </c>
      <c r="L20" s="87" t="str">
        <f t="shared" ref="L20:L26" si="2">A10</f>
        <v>PE</v>
      </c>
      <c r="M20" s="85">
        <f>K20/'6.1, 6.2'!C5</f>
        <v>5.2509115541982253E-2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8.581179680127414E-2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79" t="s">
        <v>53</v>
      </c>
      <c r="B22" s="581">
        <f>SUM(B23,D23,F23)</f>
        <v>1329801.7127782095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8.7443373887616804E-2</v>
      </c>
      <c r="J22" s="87" t="str">
        <f t="shared" si="1"/>
        <v>PSE</v>
      </c>
      <c r="K22" s="76">
        <f t="shared" si="0"/>
        <v>118104.27500000002</v>
      </c>
      <c r="L22" s="87" t="str">
        <f t="shared" si="2"/>
        <v>PSE</v>
      </c>
      <c r="M22" s="85">
        <f>K22/'6.1, 6.2'!E5</f>
        <v>0.13917417153798897</v>
      </c>
      <c r="N22" s="78"/>
      <c r="O22" s="68"/>
      <c r="P22" s="89"/>
      <c r="Q22" s="71"/>
      <c r="R22" s="23"/>
      <c r="S22" s="23"/>
      <c r="T22" s="23"/>
    </row>
    <row r="23" spans="1:20">
      <c r="A23" s="580"/>
      <c r="B23" s="318">
        <f>SUM(B24:B27)</f>
        <v>455865.83796050854</v>
      </c>
      <c r="C23" s="363">
        <v>0.11669443484131087</v>
      </c>
      <c r="D23" s="318">
        <f>SUM(D24:D27)</f>
        <v>427773.85626519192</v>
      </c>
      <c r="E23" s="363">
        <v>0.11061045166420323</v>
      </c>
      <c r="F23" s="318">
        <f>SUM(F24:F27)</f>
        <v>446162.01855250902</v>
      </c>
      <c r="G23" s="363">
        <v>0.10963523311005641</v>
      </c>
      <c r="H23" s="68"/>
      <c r="I23" s="68"/>
      <c r="J23" s="87" t="str">
        <f t="shared" si="1"/>
        <v>VE</v>
      </c>
      <c r="K23" s="76">
        <f t="shared" si="0"/>
        <v>7076.2352965202363</v>
      </c>
      <c r="L23" s="87" t="str">
        <f t="shared" si="2"/>
        <v>VE</v>
      </c>
      <c r="M23" s="85">
        <f>K23/'6.1, 6.2'!F5</f>
        <v>2.4024597678323319E-2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129191.015</v>
      </c>
      <c r="C24" s="352">
        <v>0.20038005185119984</v>
      </c>
      <c r="D24" s="23">
        <v>103687.94100000001</v>
      </c>
      <c r="E24" s="352">
        <v>0.17619820335235048</v>
      </c>
      <c r="F24" s="23">
        <v>110576.18</v>
      </c>
      <c r="G24" s="352">
        <v>0.17760525419528328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191713.76300000001</v>
      </c>
      <c r="C25" s="352">
        <v>0.10725398542204986</v>
      </c>
      <c r="D25" s="23">
        <v>186239.821</v>
      </c>
      <c r="E25" s="352">
        <v>0.10665121767166287</v>
      </c>
      <c r="F25" s="23">
        <v>196731.8</v>
      </c>
      <c r="G25" s="352">
        <v>0.1067026010562272</v>
      </c>
      <c r="H25" s="68"/>
      <c r="I25" s="68"/>
      <c r="J25" s="87" t="str">
        <f t="shared" si="1"/>
        <v>VTE</v>
      </c>
      <c r="K25" s="76">
        <f t="shared" si="0"/>
        <v>17830.307030935961</v>
      </c>
      <c r="L25" s="87" t="str">
        <f t="shared" si="2"/>
        <v>VTE</v>
      </c>
      <c r="M25" s="85">
        <f>K25/'6.1, 6.2'!H5</f>
        <v>0.13650473882900088</v>
      </c>
      <c r="N25" s="78"/>
      <c r="O25" s="86"/>
    </row>
    <row r="26" spans="1:20">
      <c r="A26" s="18" t="s">
        <v>132</v>
      </c>
      <c r="B26" s="23">
        <v>46327.815867389931</v>
      </c>
      <c r="C26" s="352">
        <v>8.8295257867526858E-2</v>
      </c>
      <c r="D26" s="23">
        <v>46677.93669645903</v>
      </c>
      <c r="E26" s="352">
        <v>8.7393036196939916E-2</v>
      </c>
      <c r="F26" s="23">
        <v>47886.706506534138</v>
      </c>
      <c r="G26" s="352">
        <v>8.568128835471979E-2</v>
      </c>
      <c r="H26" s="68"/>
      <c r="I26" s="68"/>
      <c r="J26" s="87" t="str">
        <f t="shared" si="1"/>
        <v>FVE</v>
      </c>
      <c r="K26" s="76">
        <f t="shared" si="0"/>
        <v>85862.852780754372</v>
      </c>
      <c r="L26" s="87" t="str">
        <f t="shared" si="2"/>
        <v>FVE</v>
      </c>
      <c r="M26" s="85">
        <f>K26/'6.1, 6.2'!I5</f>
        <v>5.9796517228775499E-2</v>
      </c>
      <c r="N26" s="78"/>
      <c r="O26" s="86"/>
    </row>
    <row r="27" spans="1:20">
      <c r="A27" s="427" t="s">
        <v>130</v>
      </c>
      <c r="B27" s="242">
        <v>88633.244093118556</v>
      </c>
      <c r="C27" s="353">
        <v>9.3337917963592365E-2</v>
      </c>
      <c r="D27" s="242">
        <v>91168.157568732931</v>
      </c>
      <c r="E27" s="353">
        <v>9.1300424088237492E-2</v>
      </c>
      <c r="F27" s="242">
        <v>90967.332045974894</v>
      </c>
      <c r="G27" s="353">
        <v>8.7109679244510463E-2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7"/>
      <c r="B28" s="597"/>
      <c r="C28" s="597"/>
      <c r="D28" s="597"/>
      <c r="E28" s="597"/>
      <c r="F28" s="48"/>
      <c r="G28" s="77" t="s">
        <v>297</v>
      </c>
      <c r="H28" s="68"/>
      <c r="I28" s="68"/>
      <c r="J28" s="68"/>
      <c r="K28" s="68"/>
      <c r="L28" s="68"/>
      <c r="M28" s="68"/>
    </row>
    <row r="29" spans="1:20">
      <c r="A29" s="598"/>
      <c r="B29" s="598"/>
      <c r="C29" s="598"/>
      <c r="D29" s="598"/>
      <c r="E29" s="598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0.11611137892164339</v>
      </c>
      <c r="J32" s="87" t="str">
        <f t="shared" si="5"/>
        <v>PE</v>
      </c>
      <c r="K32" s="70">
        <f t="shared" si="6"/>
        <v>105822.538</v>
      </c>
      <c r="L32" s="70">
        <f t="shared" si="7"/>
        <v>100595.87300000001</v>
      </c>
      <c r="M32" s="70">
        <f t="shared" si="8"/>
        <v>96988.926999999981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0.10228032180731085</v>
      </c>
      <c r="J34" s="87" t="str">
        <f t="shared" si="5"/>
        <v>PSE</v>
      </c>
      <c r="K34" s="70">
        <f t="shared" si="6"/>
        <v>39213.249000000033</v>
      </c>
      <c r="L34" s="70">
        <f t="shared" si="7"/>
        <v>39393.175999999985</v>
      </c>
      <c r="M34" s="70">
        <f t="shared" si="8"/>
        <v>39497.85</v>
      </c>
    </row>
    <row r="35" spans="8:13" ht="12.75" customHeight="1">
      <c r="H35" s="87" t="str">
        <f t="shared" si="3"/>
        <v>VE</v>
      </c>
      <c r="I35" s="88">
        <f t="shared" si="4"/>
        <v>1.6086019452582607E-2</v>
      </c>
      <c r="J35" s="87" t="str">
        <f t="shared" si="5"/>
        <v>VE</v>
      </c>
      <c r="K35" s="70">
        <f t="shared" si="6"/>
        <v>2080.385335877645</v>
      </c>
      <c r="L35" s="70">
        <f t="shared" si="7"/>
        <v>2424.0542960777598</v>
      </c>
      <c r="M35" s="70">
        <f t="shared" si="8"/>
        <v>2571.795664564831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0.11235150500678927</v>
      </c>
      <c r="J37" s="87" t="str">
        <f t="shared" si="5"/>
        <v>VTE</v>
      </c>
      <c r="K37" s="70">
        <f t="shared" si="6"/>
        <v>5213.9855223715249</v>
      </c>
      <c r="L37" s="70">
        <f t="shared" si="7"/>
        <v>5165.8561120921504</v>
      </c>
      <c r="M37" s="70">
        <f t="shared" si="8"/>
        <v>7450.4653964722847</v>
      </c>
    </row>
    <row r="38" spans="8:13" ht="12.75" customHeight="1">
      <c r="H38" s="87" t="str">
        <f t="shared" si="3"/>
        <v>FVE</v>
      </c>
      <c r="I38" s="88">
        <f t="shared" si="4"/>
        <v>6.5391216246291087E-2</v>
      </c>
      <c r="J38" s="87" t="str">
        <f t="shared" si="5"/>
        <v>FVE</v>
      </c>
      <c r="K38" s="70">
        <f t="shared" si="6"/>
        <v>30818.090312260072</v>
      </c>
      <c r="L38" s="70">
        <f t="shared" si="7"/>
        <v>34900.222487022402</v>
      </c>
      <c r="M38" s="70">
        <f t="shared" si="8"/>
        <v>20144.539981471898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397</v>
      </c>
      <c r="M1" s="348" t="str">
        <f>'3.1'!N1</f>
        <v>III. čtvrtletí 2025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2025</v>
      </c>
      <c r="B3" s="584" t="s">
        <v>186</v>
      </c>
      <c r="C3" s="584"/>
      <c r="D3" s="584"/>
      <c r="E3" s="584"/>
      <c r="F3" s="584"/>
      <c r="G3" s="587"/>
      <c r="H3" s="591" t="s">
        <v>19</v>
      </c>
      <c r="I3" s="584"/>
      <c r="J3" s="584"/>
      <c r="K3" s="584"/>
      <c r="L3" s="584"/>
      <c r="M3" s="584"/>
      <c r="N3" s="24"/>
    </row>
    <row r="4" spans="1:24" ht="13.5">
      <c r="A4" s="22"/>
      <c r="B4" s="593" t="s">
        <v>168</v>
      </c>
      <c r="C4" s="593"/>
      <c r="D4" s="593"/>
      <c r="E4" s="593"/>
      <c r="F4" s="593"/>
      <c r="G4" s="595"/>
      <c r="H4" s="592" t="s">
        <v>5</v>
      </c>
      <c r="I4" s="593"/>
      <c r="J4" s="593"/>
      <c r="K4" s="593"/>
      <c r="L4" s="593"/>
      <c r="M4" s="593"/>
      <c r="N4" s="72"/>
    </row>
    <row r="5" spans="1:24">
      <c r="A5" s="22"/>
      <c r="B5" s="586" t="s">
        <v>66</v>
      </c>
      <c r="C5" s="586"/>
      <c r="D5" s="586" t="s">
        <v>67</v>
      </c>
      <c r="E5" s="586"/>
      <c r="F5" s="586" t="s">
        <v>68</v>
      </c>
      <c r="G5" s="589"/>
      <c r="H5" s="590" t="s">
        <v>66</v>
      </c>
      <c r="I5" s="586"/>
      <c r="J5" s="586" t="s">
        <v>67</v>
      </c>
      <c r="K5" s="586"/>
      <c r="L5" s="586" t="s">
        <v>68</v>
      </c>
      <c r="M5" s="586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9" t="s">
        <v>53</v>
      </c>
      <c r="B7" s="594">
        <f>F8</f>
        <v>1223.499228999995</v>
      </c>
      <c r="C7" s="581"/>
      <c r="D7" s="581"/>
      <c r="E7" s="581"/>
      <c r="F7" s="581"/>
      <c r="G7" s="596"/>
      <c r="H7" s="594">
        <f>SUM(H8,J8,L8)</f>
        <v>302091.54765711754</v>
      </c>
      <c r="I7" s="581"/>
      <c r="J7" s="581"/>
      <c r="K7" s="581"/>
      <c r="L7" s="581"/>
      <c r="M7" s="581"/>
      <c r="N7" s="73"/>
    </row>
    <row r="8" spans="1:24">
      <c r="A8" s="600"/>
      <c r="B8" s="358">
        <f>SUM(B9:B16)</f>
        <v>1221.378153999995</v>
      </c>
      <c r="C8" s="353">
        <v>5.2441309609488784E-2</v>
      </c>
      <c r="D8" s="318">
        <f>SUM(D9:D16)</f>
        <v>1221.9579089999952</v>
      </c>
      <c r="E8" s="353">
        <v>5.2378949700106307E-2</v>
      </c>
      <c r="F8" s="318">
        <f>SUM(F9:F16)</f>
        <v>1223.499228999995</v>
      </c>
      <c r="G8" s="359">
        <v>5.2355239429930756E-2</v>
      </c>
      <c r="H8" s="318">
        <f>SUM(H9:H16)</f>
        <v>101929.53663634887</v>
      </c>
      <c r="I8" s="353">
        <v>1.8358242102846024E-2</v>
      </c>
      <c r="J8" s="318">
        <f>SUM(J9:J16)</f>
        <v>123044.26003721853</v>
      </c>
      <c r="K8" s="353">
        <v>2.0537239084800339E-2</v>
      </c>
      <c r="L8" s="318">
        <f>SUM(L9:L16)</f>
        <v>77117.750983550155</v>
      </c>
      <c r="M8" s="353">
        <v>1.4117254613463311E-2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70.628200000000007</v>
      </c>
      <c r="C10" s="352">
        <v>7.6657632492359348E-3</v>
      </c>
      <c r="D10" s="23">
        <v>70.628200000000007</v>
      </c>
      <c r="E10" s="352">
        <v>7.6620209964903749E-3</v>
      </c>
      <c r="F10" s="23">
        <v>70.628200000000007</v>
      </c>
      <c r="G10" s="360">
        <v>7.6620209964903749E-3</v>
      </c>
      <c r="H10" s="23">
        <v>6372.228000000001</v>
      </c>
      <c r="I10" s="352">
        <v>3.0848814929527301E-3</v>
      </c>
      <c r="J10" s="23">
        <v>6007.3380000000006</v>
      </c>
      <c r="K10" s="352">
        <v>3.312499983561121E-3</v>
      </c>
      <c r="L10" s="23">
        <v>6628.4619999999995</v>
      </c>
      <c r="M10" s="352">
        <v>3.4904705400533309E-3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184.23099999999982</v>
      </c>
      <c r="C12" s="352">
        <v>0.13289287838029079</v>
      </c>
      <c r="D12" s="23">
        <v>184.23099999999982</v>
      </c>
      <c r="E12" s="352">
        <v>0.13246813932172516</v>
      </c>
      <c r="F12" s="23">
        <v>183.20999999999984</v>
      </c>
      <c r="G12" s="360">
        <v>0.1296981639544145</v>
      </c>
      <c r="H12" s="23">
        <v>22581.946000000004</v>
      </c>
      <c r="I12" s="352">
        <v>7.9781951046664232E-2</v>
      </c>
      <c r="J12" s="23">
        <v>22404.621999999999</v>
      </c>
      <c r="K12" s="352">
        <v>7.9127927644978988E-2</v>
      </c>
      <c r="L12" s="23">
        <v>21579.46</v>
      </c>
      <c r="M12" s="352">
        <v>7.6409754168019178E-2</v>
      </c>
      <c r="N12" s="76"/>
      <c r="O12" s="85"/>
      <c r="X12" s="70"/>
    </row>
    <row r="13" spans="1:24">
      <c r="A13" s="56" t="s">
        <v>43</v>
      </c>
      <c r="B13" s="247">
        <v>13.00053999999999</v>
      </c>
      <c r="C13" s="352">
        <v>1.1641868308285775E-2</v>
      </c>
      <c r="D13" s="23">
        <v>12.925539999999993</v>
      </c>
      <c r="E13" s="352">
        <v>1.1583559807484876E-2</v>
      </c>
      <c r="F13" s="23">
        <v>12.356039999999997</v>
      </c>
      <c r="G13" s="360">
        <v>1.1093347089182835E-2</v>
      </c>
      <c r="H13" s="23">
        <v>1227.8560756618683</v>
      </c>
      <c r="I13" s="352">
        <v>1.2726673350937958E-2</v>
      </c>
      <c r="J13" s="23">
        <v>1078.3844070264795</v>
      </c>
      <c r="K13" s="352">
        <v>1.1423543831395608E-2</v>
      </c>
      <c r="L13" s="23">
        <v>1421.2511754007658</v>
      </c>
      <c r="M13" s="352">
        <v>1.3710416040178456E-2</v>
      </c>
      <c r="N13" s="76"/>
      <c r="O13" s="85"/>
      <c r="X13" s="70"/>
    </row>
    <row r="14" spans="1:24">
      <c r="A14" s="56" t="s">
        <v>44</v>
      </c>
      <c r="B14" s="247">
        <v>650</v>
      </c>
      <c r="C14" s="352">
        <v>0.55484421681604779</v>
      </c>
      <c r="D14" s="23">
        <v>650</v>
      </c>
      <c r="E14" s="352">
        <v>0.55484421681604779</v>
      </c>
      <c r="F14" s="23">
        <v>650</v>
      </c>
      <c r="G14" s="360">
        <v>0.55484421681604779</v>
      </c>
      <c r="H14" s="23">
        <v>37438.120000000003</v>
      </c>
      <c r="I14" s="352">
        <v>0.43270933683155105</v>
      </c>
      <c r="J14" s="23">
        <v>55674.17</v>
      </c>
      <c r="K14" s="352">
        <v>0.48916299997618945</v>
      </c>
      <c r="L14" s="23">
        <v>16716.36</v>
      </c>
      <c r="M14" s="352">
        <v>0.23174477348184863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57.189999999999984</v>
      </c>
      <c r="C15" s="352">
        <v>0.15490249816776125</v>
      </c>
      <c r="D15" s="23">
        <v>57.189999999999984</v>
      </c>
      <c r="E15" s="74">
        <v>0.15490249816776125</v>
      </c>
      <c r="F15" s="23">
        <v>57.189999999999984</v>
      </c>
      <c r="G15" s="361">
        <v>0.15392276223614967</v>
      </c>
      <c r="H15" s="23">
        <v>4862.5219399999996</v>
      </c>
      <c r="I15" s="352">
        <v>0.12091416926789086</v>
      </c>
      <c r="J15" s="23">
        <v>5974.2202200000002</v>
      </c>
      <c r="K15" s="74">
        <v>0.17417072548931345</v>
      </c>
      <c r="L15" s="23">
        <v>10102.820969999999</v>
      </c>
      <c r="M15" s="74">
        <v>0.18007045150156825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246.32841399999529</v>
      </c>
      <c r="C16" s="353">
        <v>5.6970286089948134E-2</v>
      </c>
      <c r="D16" s="242">
        <v>246.98316899999548</v>
      </c>
      <c r="E16" s="354">
        <v>5.6718928169444245E-2</v>
      </c>
      <c r="F16" s="242">
        <v>250.11498899999521</v>
      </c>
      <c r="G16" s="362">
        <v>5.7203623105251858E-2</v>
      </c>
      <c r="H16" s="242">
        <v>29446.864620686982</v>
      </c>
      <c r="I16" s="353">
        <v>5.8733491677735637E-2</v>
      </c>
      <c r="J16" s="242">
        <v>31905.525410192047</v>
      </c>
      <c r="K16" s="354">
        <v>5.6944824929157326E-2</v>
      </c>
      <c r="L16" s="242">
        <v>20669.396838149383</v>
      </c>
      <c r="M16" s="354">
        <v>5.5226669757668607E-2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15">
      <c r="A18" s="433" t="str">
        <f>'3.1'!A4</f>
        <v>2025</v>
      </c>
      <c r="B18" s="584" t="s">
        <v>231</v>
      </c>
      <c r="C18" s="584"/>
      <c r="D18" s="584"/>
      <c r="E18" s="584"/>
      <c r="F18" s="584"/>
      <c r="G18" s="584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5" t="s">
        <v>5</v>
      </c>
      <c r="C19" s="585"/>
      <c r="D19" s="585"/>
      <c r="E19" s="585"/>
      <c r="F19" s="585"/>
      <c r="G19" s="585"/>
      <c r="H19" s="78" t="str">
        <f>A24</f>
        <v>VO z vvn</v>
      </c>
      <c r="I19" s="86">
        <f>(B24+D24+F24)/'6.1, 6.2'!B25</f>
        <v>4.9572723426639528E-2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86" t="s">
        <v>66</v>
      </c>
      <c r="C20" s="586"/>
      <c r="D20" s="586" t="s">
        <v>67</v>
      </c>
      <c r="E20" s="586"/>
      <c r="F20" s="586" t="s">
        <v>68</v>
      </c>
      <c r="G20" s="586"/>
      <c r="H20" s="78" t="str">
        <f>A25</f>
        <v>VO z vn</v>
      </c>
      <c r="I20" s="86">
        <f>(B25+D25+F25)/'6.1, 6.2'!C25</f>
        <v>6.6216144776197541E-2</v>
      </c>
      <c r="J20" s="87" t="str">
        <f t="shared" ref="J20:J26" si="1">A10</f>
        <v>PE</v>
      </c>
      <c r="K20" s="76">
        <f t="shared" si="0"/>
        <v>19008.028000000002</v>
      </c>
      <c r="L20" s="87" t="str">
        <f t="shared" ref="L20:L26" si="2">A10</f>
        <v>PE</v>
      </c>
      <c r="M20" s="85">
        <f>K20/'6.1, 6.2'!C5</f>
        <v>3.2896196415567046E-3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5.2704527839850732E-2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9" t="s">
        <v>53</v>
      </c>
      <c r="B22" s="581">
        <f>SUM(B23,D23,F23)</f>
        <v>694019.56171223533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5.1481670172725404E-2</v>
      </c>
      <c r="J22" s="87" t="str">
        <f t="shared" si="1"/>
        <v>PSE</v>
      </c>
      <c r="K22" s="76">
        <f t="shared" si="0"/>
        <v>66566.027999999991</v>
      </c>
      <c r="L22" s="87" t="str">
        <f t="shared" si="2"/>
        <v>PSE</v>
      </c>
      <c r="M22" s="85">
        <f>K22/'6.1, 6.2'!E5</f>
        <v>7.8441460306788835E-2</v>
      </c>
      <c r="N22" s="78"/>
      <c r="O22" s="68"/>
    </row>
    <row r="23" spans="1:15">
      <c r="A23" s="580"/>
      <c r="B23" s="318">
        <f>SUM(B24:B27)</f>
        <v>231016.1224389078</v>
      </c>
      <c r="C23" s="363">
        <v>5.9136468676503032E-2</v>
      </c>
      <c r="D23" s="318">
        <f>SUM(D24:D27)</f>
        <v>229239.10348600443</v>
      </c>
      <c r="E23" s="363">
        <v>5.92748724689822E-2</v>
      </c>
      <c r="F23" s="318">
        <f>SUM(F24:F27)</f>
        <v>233764.3357873231</v>
      </c>
      <c r="G23" s="363">
        <v>5.7442826554372883E-2</v>
      </c>
      <c r="H23" s="68"/>
      <c r="I23" s="68"/>
      <c r="J23" s="87" t="str">
        <f t="shared" si="1"/>
        <v>VE</v>
      </c>
      <c r="K23" s="76">
        <f t="shared" si="0"/>
        <v>3727.4916580891131</v>
      </c>
      <c r="L23" s="87" t="str">
        <f t="shared" si="2"/>
        <v>VE</v>
      </c>
      <c r="M23" s="85">
        <f>K23/'6.1, 6.2'!F5</f>
        <v>1.2655244446002878E-2</v>
      </c>
      <c r="N23" s="78"/>
      <c r="O23" s="68"/>
    </row>
    <row r="24" spans="1:15">
      <c r="A24" s="18" t="s">
        <v>8</v>
      </c>
      <c r="B24" s="23">
        <v>31521.688999999998</v>
      </c>
      <c r="C24" s="352">
        <v>4.8891307775988879E-2</v>
      </c>
      <c r="D24" s="23">
        <v>32922.218999999997</v>
      </c>
      <c r="E24" s="352">
        <v>5.5945134817293907E-2</v>
      </c>
      <c r="F24" s="23">
        <v>27553.075000000001</v>
      </c>
      <c r="G24" s="352">
        <v>4.4255199349775919E-2</v>
      </c>
      <c r="H24" s="68"/>
      <c r="I24" s="68"/>
      <c r="J24" s="87" t="str">
        <f t="shared" si="1"/>
        <v>PVE</v>
      </c>
      <c r="K24" s="76">
        <f t="shared" si="0"/>
        <v>109828.65000000001</v>
      </c>
      <c r="L24" s="87" t="str">
        <f t="shared" si="2"/>
        <v>PVE</v>
      </c>
      <c r="M24" s="85">
        <f>K24/'6.1, 6.2'!G5</f>
        <v>0.40308817859561885</v>
      </c>
      <c r="N24" s="78"/>
      <c r="O24" s="86"/>
    </row>
    <row r="25" spans="1:15">
      <c r="A25" s="18" t="s">
        <v>9</v>
      </c>
      <c r="B25" s="23">
        <v>118773.087</v>
      </c>
      <c r="C25" s="352">
        <v>6.6447430493708784E-2</v>
      </c>
      <c r="D25" s="23">
        <v>114003.30100000001</v>
      </c>
      <c r="E25" s="352">
        <v>6.5284592763000471E-2</v>
      </c>
      <c r="F25" s="23">
        <v>123298.628</v>
      </c>
      <c r="G25" s="352">
        <v>6.6874213087381729E-2</v>
      </c>
      <c r="H25" s="68"/>
      <c r="I25" s="68"/>
      <c r="J25" s="87" t="str">
        <f t="shared" si="1"/>
        <v>VTE</v>
      </c>
      <c r="K25" s="76">
        <f t="shared" si="0"/>
        <v>20939.563129999999</v>
      </c>
      <c r="L25" s="87" t="str">
        <f t="shared" si="2"/>
        <v>VTE</v>
      </c>
      <c r="M25" s="85">
        <f>K25/'6.1, 6.2'!H5</f>
        <v>0.16030848999373531</v>
      </c>
      <c r="N25" s="78"/>
      <c r="O25" s="86"/>
    </row>
    <row r="26" spans="1:15">
      <c r="A26" s="18" t="s">
        <v>132</v>
      </c>
      <c r="B26" s="23">
        <v>28364.235123846589</v>
      </c>
      <c r="C26" s="352">
        <v>5.4058828537135062E-2</v>
      </c>
      <c r="D26" s="23">
        <v>28650.97832243926</v>
      </c>
      <c r="E26" s="352">
        <v>5.364195940992867E-2</v>
      </c>
      <c r="F26" s="23">
        <v>29519.165372242496</v>
      </c>
      <c r="G26" s="352">
        <v>5.2817165864281229E-2</v>
      </c>
      <c r="H26" s="68"/>
      <c r="I26" s="68"/>
      <c r="J26" s="87" t="str">
        <f t="shared" si="1"/>
        <v>FVE</v>
      </c>
      <c r="K26" s="76">
        <f t="shared" si="0"/>
        <v>82021.786869028409</v>
      </c>
      <c r="L26" s="87" t="str">
        <f t="shared" si="2"/>
        <v>FVE</v>
      </c>
      <c r="M26" s="85">
        <f>K26/'6.1, 6.2'!I5</f>
        <v>5.712152616420111E-2</v>
      </c>
      <c r="N26" s="78"/>
      <c r="O26" s="86"/>
    </row>
    <row r="27" spans="1:15">
      <c r="A27" s="427" t="s">
        <v>130</v>
      </c>
      <c r="B27" s="242">
        <v>52357.111315061207</v>
      </c>
      <c r="C27" s="353">
        <v>5.5136239350571999E-2</v>
      </c>
      <c r="D27" s="242">
        <v>53662.605163565175</v>
      </c>
      <c r="E27" s="353">
        <v>5.3740458727811892E-2</v>
      </c>
      <c r="F27" s="242">
        <v>53393.467415080617</v>
      </c>
      <c r="G27" s="353">
        <v>5.1129209966598047E-2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7"/>
      <c r="B28" s="597"/>
      <c r="C28" s="597"/>
      <c r="D28" s="597"/>
      <c r="E28" s="597"/>
      <c r="F28" s="48"/>
      <c r="G28" s="77" t="s">
        <v>297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8"/>
      <c r="B29" s="598"/>
      <c r="C29" s="598"/>
      <c r="D29" s="598"/>
      <c r="E29" s="598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7.6620209964903749E-3</v>
      </c>
      <c r="J32" s="87" t="str">
        <f t="shared" si="5"/>
        <v>PE</v>
      </c>
      <c r="K32" s="70">
        <f t="shared" si="6"/>
        <v>6372.228000000001</v>
      </c>
      <c r="L32" s="70">
        <f t="shared" si="7"/>
        <v>6007.3380000000006</v>
      </c>
      <c r="M32" s="70">
        <f t="shared" si="8"/>
        <v>6628.4619999999995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0.1296981639544145</v>
      </c>
      <c r="J34" s="87" t="str">
        <f t="shared" si="5"/>
        <v>PSE</v>
      </c>
      <c r="K34" s="70">
        <f t="shared" si="6"/>
        <v>22581.946000000004</v>
      </c>
      <c r="L34" s="70">
        <f t="shared" si="7"/>
        <v>22404.621999999999</v>
      </c>
      <c r="M34" s="70">
        <f t="shared" si="8"/>
        <v>21579.46</v>
      </c>
    </row>
    <row r="35" spans="8:13" ht="13.5" customHeight="1">
      <c r="H35" s="87" t="str">
        <f t="shared" si="3"/>
        <v>VE</v>
      </c>
      <c r="I35" s="88">
        <f t="shared" si="4"/>
        <v>1.1093347089182835E-2</v>
      </c>
      <c r="J35" s="87" t="str">
        <f t="shared" si="5"/>
        <v>VE</v>
      </c>
      <c r="K35" s="70">
        <f t="shared" si="6"/>
        <v>1227.8560756618683</v>
      </c>
      <c r="L35" s="70">
        <f t="shared" si="7"/>
        <v>1078.3844070264795</v>
      </c>
      <c r="M35" s="70">
        <f t="shared" si="8"/>
        <v>1421.2511754007658</v>
      </c>
    </row>
    <row r="36" spans="8:13" ht="12.75" customHeight="1">
      <c r="H36" s="87" t="str">
        <f t="shared" si="3"/>
        <v>PVE</v>
      </c>
      <c r="I36" s="88">
        <f t="shared" si="4"/>
        <v>0.55484421681604779</v>
      </c>
      <c r="J36" s="87" t="str">
        <f t="shared" si="5"/>
        <v>PVE</v>
      </c>
      <c r="K36" s="70">
        <f t="shared" si="6"/>
        <v>37438.120000000003</v>
      </c>
      <c r="L36" s="70">
        <f t="shared" si="7"/>
        <v>55674.17</v>
      </c>
      <c r="M36" s="70">
        <f t="shared" si="8"/>
        <v>16716.36</v>
      </c>
    </row>
    <row r="37" spans="8:13" ht="12.75" customHeight="1">
      <c r="H37" s="87" t="str">
        <f t="shared" si="3"/>
        <v>VTE</v>
      </c>
      <c r="I37" s="88">
        <f t="shared" si="4"/>
        <v>0.15392276223614967</v>
      </c>
      <c r="J37" s="87" t="str">
        <f t="shared" si="5"/>
        <v>VTE</v>
      </c>
      <c r="K37" s="70">
        <f t="shared" si="6"/>
        <v>4862.5219399999996</v>
      </c>
      <c r="L37" s="70">
        <f t="shared" si="7"/>
        <v>5974.2202200000002</v>
      </c>
      <c r="M37" s="70">
        <f t="shared" si="8"/>
        <v>10102.820969999999</v>
      </c>
    </row>
    <row r="38" spans="8:13" ht="12.75" customHeight="1">
      <c r="H38" s="87" t="str">
        <f t="shared" si="3"/>
        <v>FVE</v>
      </c>
      <c r="I38" s="88">
        <f t="shared" si="4"/>
        <v>5.7203623105251858E-2</v>
      </c>
      <c r="J38" s="87" t="str">
        <f t="shared" si="5"/>
        <v>FVE</v>
      </c>
      <c r="K38" s="70">
        <f t="shared" si="6"/>
        <v>29446.864620686982</v>
      </c>
      <c r="L38" s="70">
        <f t="shared" si="7"/>
        <v>31905.525410192047</v>
      </c>
      <c r="M38" s="70">
        <f t="shared" si="8"/>
        <v>20669.396838149383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398</v>
      </c>
      <c r="M1" s="348" t="str">
        <f>'3.1'!N1</f>
        <v>III. čtvrtletí 2025</v>
      </c>
      <c r="N1" s="6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3" t="str">
        <f>'3.1'!A4</f>
        <v>2025</v>
      </c>
      <c r="B3" s="584" t="s">
        <v>186</v>
      </c>
      <c r="C3" s="584"/>
      <c r="D3" s="584"/>
      <c r="E3" s="584"/>
      <c r="F3" s="584"/>
      <c r="G3" s="587"/>
      <c r="H3" s="591" t="s">
        <v>19</v>
      </c>
      <c r="I3" s="584"/>
      <c r="J3" s="584"/>
      <c r="K3" s="584"/>
      <c r="L3" s="584"/>
      <c r="M3" s="584"/>
      <c r="N3" s="24"/>
    </row>
    <row r="4" spans="1:21" ht="13.5" customHeight="1">
      <c r="A4" s="22"/>
      <c r="B4" s="593" t="s">
        <v>168</v>
      </c>
      <c r="C4" s="593"/>
      <c r="D4" s="593"/>
      <c r="E4" s="593"/>
      <c r="F4" s="593"/>
      <c r="G4" s="595"/>
      <c r="H4" s="592" t="s">
        <v>5</v>
      </c>
      <c r="I4" s="593"/>
      <c r="J4" s="593"/>
      <c r="K4" s="593"/>
      <c r="L4" s="593"/>
      <c r="M4" s="593"/>
      <c r="N4" s="72"/>
    </row>
    <row r="5" spans="1:21">
      <c r="A5" s="22"/>
      <c r="B5" s="586" t="s">
        <v>66</v>
      </c>
      <c r="C5" s="586"/>
      <c r="D5" s="586" t="s">
        <v>67</v>
      </c>
      <c r="E5" s="586"/>
      <c r="F5" s="586" t="s">
        <v>68</v>
      </c>
      <c r="G5" s="589"/>
      <c r="H5" s="590" t="s">
        <v>66</v>
      </c>
      <c r="I5" s="586"/>
      <c r="J5" s="586" t="s">
        <v>67</v>
      </c>
      <c r="K5" s="586"/>
      <c r="L5" s="586" t="s">
        <v>68</v>
      </c>
      <c r="M5" s="586"/>
      <c r="N5" s="84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4"/>
    </row>
    <row r="7" spans="1:21">
      <c r="A7" s="599" t="s">
        <v>53</v>
      </c>
      <c r="B7" s="594">
        <f>F8</f>
        <v>1655.1946519999931</v>
      </c>
      <c r="C7" s="581"/>
      <c r="D7" s="581"/>
      <c r="E7" s="581"/>
      <c r="F7" s="581"/>
      <c r="G7" s="596"/>
      <c r="H7" s="594">
        <f>SUM(H8,J8,L8)</f>
        <v>640182.95769520849</v>
      </c>
      <c r="I7" s="581"/>
      <c r="J7" s="581"/>
      <c r="K7" s="581"/>
      <c r="L7" s="581"/>
      <c r="M7" s="581"/>
      <c r="N7" s="73"/>
    </row>
    <row r="8" spans="1:21">
      <c r="A8" s="600"/>
      <c r="B8" s="358">
        <f>SUM(B9:B16)</f>
        <v>1655.5937019999926</v>
      </c>
      <c r="C8" s="353">
        <v>7.1084865592005414E-2</v>
      </c>
      <c r="D8" s="318">
        <f>SUM(D9:D16)</f>
        <v>1653.1802469999925</v>
      </c>
      <c r="E8" s="353">
        <v>7.0863197795156027E-2</v>
      </c>
      <c r="F8" s="318">
        <f>SUM(F9:F16)</f>
        <v>1655.1946519999931</v>
      </c>
      <c r="G8" s="359">
        <v>7.0828089020888885E-2</v>
      </c>
      <c r="H8" s="318">
        <f>SUM(H9:H16)</f>
        <v>206708.39265259978</v>
      </c>
      <c r="I8" s="353">
        <v>3.7229667103709056E-2</v>
      </c>
      <c r="J8" s="318">
        <f>SUM(J9:J16)</f>
        <v>208305.40055070308</v>
      </c>
      <c r="K8" s="353">
        <v>3.4768121751237085E-2</v>
      </c>
      <c r="L8" s="318">
        <f>SUM(L9:L16)</f>
        <v>225169.16449190566</v>
      </c>
      <c r="M8" s="353">
        <v>4.1219698262610016E-2</v>
      </c>
      <c r="N8" s="10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1293.7099999999998</v>
      </c>
      <c r="C10" s="352">
        <v>0.1404152247001767</v>
      </c>
      <c r="D10" s="23">
        <v>1293.7099999999998</v>
      </c>
      <c r="E10" s="352">
        <v>0.14034667715402008</v>
      </c>
      <c r="F10" s="23">
        <v>1293.7099999999998</v>
      </c>
      <c r="G10" s="360">
        <v>0.14034667715402008</v>
      </c>
      <c r="H10" s="23">
        <v>151537.9</v>
      </c>
      <c r="I10" s="352">
        <v>7.3361540608861048E-2</v>
      </c>
      <c r="J10" s="23">
        <v>151067.1</v>
      </c>
      <c r="K10" s="352">
        <v>8.3299752114268613E-2</v>
      </c>
      <c r="L10" s="23">
        <v>176633.348</v>
      </c>
      <c r="M10" s="352">
        <v>9.3013054549454757E-2</v>
      </c>
      <c r="N10" s="76"/>
      <c r="O10" s="85"/>
    </row>
    <row r="11" spans="1:21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</row>
    <row r="12" spans="1:21">
      <c r="A12" s="56" t="s">
        <v>22</v>
      </c>
      <c r="B12" s="247">
        <v>82.186500000000038</v>
      </c>
      <c r="C12" s="352">
        <v>5.9284271099878875E-2</v>
      </c>
      <c r="D12" s="23">
        <v>82.906500000000037</v>
      </c>
      <c r="E12" s="352">
        <v>5.9612496228520842E-2</v>
      </c>
      <c r="F12" s="23">
        <v>82.906500000000037</v>
      </c>
      <c r="G12" s="360">
        <v>5.8691233174426503E-2</v>
      </c>
      <c r="H12" s="23">
        <v>26454.711999999996</v>
      </c>
      <c r="I12" s="352">
        <v>9.3464422319387355E-2</v>
      </c>
      <c r="J12" s="23">
        <v>26681.73</v>
      </c>
      <c r="K12" s="352">
        <v>9.4233680929000502E-2</v>
      </c>
      <c r="L12" s="23">
        <v>25644.458999999995</v>
      </c>
      <c r="M12" s="352">
        <v>9.0803329089877441E-2</v>
      </c>
      <c r="N12" s="76"/>
      <c r="O12" s="85"/>
    </row>
    <row r="13" spans="1:21">
      <c r="A13" s="56" t="s">
        <v>43</v>
      </c>
      <c r="B13" s="247">
        <v>30.057800000000022</v>
      </c>
      <c r="C13" s="352">
        <v>2.6916493410027019E-2</v>
      </c>
      <c r="D13" s="23">
        <v>29.95780000000002</v>
      </c>
      <c r="E13" s="352">
        <v>2.6847463858428421E-2</v>
      </c>
      <c r="F13" s="23">
        <v>29.905800000000017</v>
      </c>
      <c r="G13" s="360">
        <v>2.6849655664734358E-2</v>
      </c>
      <c r="H13" s="23">
        <v>1712.2497084104391</v>
      </c>
      <c r="I13" s="352">
        <v>1.7747391706663982E-2</v>
      </c>
      <c r="J13" s="23">
        <v>1745.6318664215098</v>
      </c>
      <c r="K13" s="352">
        <v>1.8491830936737001E-2</v>
      </c>
      <c r="L13" s="23">
        <v>2924.8290075424907</v>
      </c>
      <c r="M13" s="352">
        <v>2.8215014512464474E-2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22.965399999999999</v>
      </c>
      <c r="C15" s="352">
        <v>6.2203144455707376E-2</v>
      </c>
      <c r="D15" s="23">
        <v>22.965399999999999</v>
      </c>
      <c r="E15" s="74">
        <v>6.2203144455707376E-2</v>
      </c>
      <c r="F15" s="23">
        <v>22.965399999999999</v>
      </c>
      <c r="G15" s="361">
        <v>6.1809718549712754E-2</v>
      </c>
      <c r="H15" s="23">
        <v>1004.6732532994339</v>
      </c>
      <c r="I15" s="352">
        <v>2.4982762711888217E-2</v>
      </c>
      <c r="J15" s="23">
        <v>888.74897284177075</v>
      </c>
      <c r="K15" s="74">
        <v>2.5910336023356927E-2</v>
      </c>
      <c r="L15" s="23">
        <v>1156.2761913000829</v>
      </c>
      <c r="M15" s="74">
        <v>2.060921166931454E-2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226.67400199999275</v>
      </c>
      <c r="C16" s="353">
        <v>5.2424657526895416E-2</v>
      </c>
      <c r="D16" s="242">
        <v>223.64054699999264</v>
      </c>
      <c r="E16" s="354">
        <v>5.1358366533340714E-2</v>
      </c>
      <c r="F16" s="242">
        <v>225.70695199999324</v>
      </c>
      <c r="G16" s="362">
        <v>5.1621278141163435E-2</v>
      </c>
      <c r="H16" s="242">
        <v>25998.857690889919</v>
      </c>
      <c r="I16" s="353">
        <v>5.1856240434703771E-2</v>
      </c>
      <c r="J16" s="242">
        <v>27922.18971143978</v>
      </c>
      <c r="K16" s="354">
        <v>4.9835386953030129E-2</v>
      </c>
      <c r="L16" s="242">
        <v>18810.252293063102</v>
      </c>
      <c r="M16" s="354">
        <v>5.0259211702301188E-2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20">
      <c r="A18" s="433" t="str">
        <f>'3.1'!A4</f>
        <v>2025</v>
      </c>
      <c r="B18" s="584" t="s">
        <v>231</v>
      </c>
      <c r="C18" s="584"/>
      <c r="D18" s="584"/>
      <c r="E18" s="584"/>
      <c r="F18" s="584"/>
      <c r="G18" s="584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85" t="s">
        <v>5</v>
      </c>
      <c r="C19" s="585"/>
      <c r="D19" s="585"/>
      <c r="E19" s="585"/>
      <c r="F19" s="585"/>
      <c r="G19" s="585"/>
      <c r="H19" s="78" t="str">
        <f>A24</f>
        <v>VO z vvn</v>
      </c>
      <c r="I19" s="86">
        <f>(B24+D24+F24)/'6.1, 6.2'!B25</f>
        <v>3.7391878533119399E-2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86" t="s">
        <v>66</v>
      </c>
      <c r="C20" s="586"/>
      <c r="D20" s="586" t="s">
        <v>67</v>
      </c>
      <c r="E20" s="586"/>
      <c r="F20" s="586" t="s">
        <v>68</v>
      </c>
      <c r="G20" s="586"/>
      <c r="H20" s="78" t="str">
        <f>A25</f>
        <v>VO z vn</v>
      </c>
      <c r="I20" s="86">
        <f>(B25+D25+F25)/'6.1, 6.2'!C25</f>
        <v>4.2228829646321388E-2</v>
      </c>
      <c r="J20" s="87" t="str">
        <f t="shared" ref="J20:J26" si="1">A10</f>
        <v>PE</v>
      </c>
      <c r="K20" s="76">
        <f t="shared" si="0"/>
        <v>479238.348</v>
      </c>
      <c r="L20" s="87" t="str">
        <f t="shared" ref="L20:L26" si="2">A10</f>
        <v>PE</v>
      </c>
      <c r="M20" s="85">
        <f>K20/'6.1, 6.2'!C5</f>
        <v>8.2939265586518873E-2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4.867466755807285E-2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79" t="s">
        <v>53</v>
      </c>
      <c r="B22" s="581">
        <f>SUM(B23,D23,F23)</f>
        <v>521815.53021520859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4.6963235917419098E-2</v>
      </c>
      <c r="J22" s="87" t="str">
        <f t="shared" si="1"/>
        <v>PSE</v>
      </c>
      <c r="K22" s="76">
        <f t="shared" si="0"/>
        <v>78780.900999999983</v>
      </c>
      <c r="L22" s="87" t="str">
        <f t="shared" si="2"/>
        <v>PSE</v>
      </c>
      <c r="M22" s="85">
        <f>K22/'6.1, 6.2'!E5</f>
        <v>9.2835476359270835E-2</v>
      </c>
      <c r="N22" s="78"/>
      <c r="O22" s="68"/>
      <c r="P22" s="89"/>
      <c r="Q22" s="71"/>
      <c r="R22" s="23"/>
      <c r="S22" s="23"/>
      <c r="T22" s="23"/>
    </row>
    <row r="23" spans="1:20">
      <c r="A23" s="580"/>
      <c r="B23" s="318">
        <f>SUM(B24:B27)</f>
        <v>172335.88643259986</v>
      </c>
      <c r="C23" s="363">
        <v>4.4115257594430121E-2</v>
      </c>
      <c r="D23" s="318">
        <f>SUM(D24:D27)</f>
        <v>170546.55949070302</v>
      </c>
      <c r="E23" s="363">
        <v>4.4098608876527438E-2</v>
      </c>
      <c r="F23" s="318">
        <f>SUM(F24:F27)</f>
        <v>178933.08429190569</v>
      </c>
      <c r="G23" s="363">
        <v>4.3969162751884214E-2</v>
      </c>
      <c r="H23" s="68"/>
      <c r="I23" s="68"/>
      <c r="J23" s="87" t="str">
        <f t="shared" si="1"/>
        <v>VE</v>
      </c>
      <c r="K23" s="76">
        <f t="shared" si="0"/>
        <v>6382.7105823744396</v>
      </c>
      <c r="L23" s="87" t="str">
        <f t="shared" si="2"/>
        <v>VE</v>
      </c>
      <c r="M23" s="85">
        <f>K23/'6.1, 6.2'!F5</f>
        <v>2.1670004940922347E-2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23363.960999999999</v>
      </c>
      <c r="C24" s="352">
        <v>3.6238369337290299E-2</v>
      </c>
      <c r="D24" s="23">
        <v>22868.798999999999</v>
      </c>
      <c r="E24" s="352">
        <v>3.8861233599247855E-2</v>
      </c>
      <c r="F24" s="23">
        <v>23159.03</v>
      </c>
      <c r="G24" s="352">
        <v>3.7197571936977668E-2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75053.956999999995</v>
      </c>
      <c r="C25" s="352">
        <v>4.1988826905166719E-2</v>
      </c>
      <c r="D25" s="23">
        <v>72522.525999999998</v>
      </c>
      <c r="E25" s="352">
        <v>4.1530407755948337E-2</v>
      </c>
      <c r="F25" s="23">
        <v>79507.58</v>
      </c>
      <c r="G25" s="352">
        <v>4.3123000906239196E-2</v>
      </c>
      <c r="H25" s="68"/>
      <c r="I25" s="68"/>
      <c r="J25" s="87" t="str">
        <f t="shared" si="1"/>
        <v>VTE</v>
      </c>
      <c r="K25" s="76">
        <f t="shared" si="0"/>
        <v>3049.6984174412873</v>
      </c>
      <c r="L25" s="87" t="str">
        <f t="shared" si="2"/>
        <v>VTE</v>
      </c>
      <c r="M25" s="85">
        <f>K25/'6.1, 6.2'!H5</f>
        <v>2.3347791221864762E-2</v>
      </c>
      <c r="N25" s="78"/>
      <c r="O25" s="86"/>
    </row>
    <row r="26" spans="1:20">
      <c r="A26" s="18" t="s">
        <v>132</v>
      </c>
      <c r="B26" s="23">
        <v>26285.655892280847</v>
      </c>
      <c r="C26" s="352">
        <v>5.0097305944001795E-2</v>
      </c>
      <c r="D26" s="23">
        <v>26396.885949649997</v>
      </c>
      <c r="E26" s="352">
        <v>4.9421721964399895E-2</v>
      </c>
      <c r="F26" s="23">
        <v>27235.300020441817</v>
      </c>
      <c r="G26" s="352">
        <v>4.8730759843765147E-2</v>
      </c>
      <c r="H26" s="68"/>
      <c r="I26" s="68"/>
      <c r="J26" s="87" t="str">
        <f t="shared" si="1"/>
        <v>FVE</v>
      </c>
      <c r="K26" s="76">
        <f t="shared" si="0"/>
        <v>72731.299695392809</v>
      </c>
      <c r="L26" s="87" t="str">
        <f t="shared" si="2"/>
        <v>FVE</v>
      </c>
      <c r="M26" s="85">
        <f>K26/'6.1, 6.2'!I5</f>
        <v>5.065145490113053E-2</v>
      </c>
      <c r="N26" s="78"/>
      <c r="O26" s="86"/>
    </row>
    <row r="27" spans="1:20">
      <c r="A27" s="427" t="s">
        <v>130</v>
      </c>
      <c r="B27" s="242">
        <v>47632.312540319006</v>
      </c>
      <c r="C27" s="353">
        <v>5.0160647122806427E-2</v>
      </c>
      <c r="D27" s="242">
        <v>48758.348541053019</v>
      </c>
      <c r="E27" s="353">
        <v>4.8829087022890308E-2</v>
      </c>
      <c r="F27" s="242">
        <v>49031.17427146386</v>
      </c>
      <c r="G27" s="353">
        <v>4.6951908643537023E-2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7"/>
      <c r="B28" s="597"/>
      <c r="C28" s="597"/>
      <c r="D28" s="597"/>
      <c r="E28" s="597"/>
      <c r="F28" s="48"/>
      <c r="G28" s="77" t="s">
        <v>297</v>
      </c>
      <c r="H28" s="68"/>
      <c r="I28" s="68"/>
      <c r="J28" s="68"/>
      <c r="K28" s="68"/>
      <c r="L28" s="68"/>
      <c r="M28" s="68"/>
    </row>
    <row r="29" spans="1:20">
      <c r="A29" s="598"/>
      <c r="B29" s="598"/>
      <c r="C29" s="598"/>
      <c r="D29" s="598"/>
      <c r="E29" s="598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0.14034667715402008</v>
      </c>
      <c r="J32" s="87" t="str">
        <f t="shared" si="5"/>
        <v>PE</v>
      </c>
      <c r="K32" s="70">
        <f t="shared" si="6"/>
        <v>151537.9</v>
      </c>
      <c r="L32" s="70">
        <f t="shared" si="7"/>
        <v>151067.1</v>
      </c>
      <c r="M32" s="70">
        <f t="shared" si="8"/>
        <v>176633.348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5.8691233174426503E-2</v>
      </c>
      <c r="J34" s="87" t="str">
        <f t="shared" si="5"/>
        <v>PSE</v>
      </c>
      <c r="K34" s="70">
        <f t="shared" si="6"/>
        <v>26454.711999999996</v>
      </c>
      <c r="L34" s="70">
        <f t="shared" si="7"/>
        <v>26681.73</v>
      </c>
      <c r="M34" s="70">
        <f t="shared" si="8"/>
        <v>25644.458999999995</v>
      </c>
    </row>
    <row r="35" spans="8:13" ht="12.75" customHeight="1">
      <c r="H35" s="87" t="str">
        <f t="shared" si="3"/>
        <v>VE</v>
      </c>
      <c r="I35" s="88">
        <f t="shared" si="4"/>
        <v>2.6849655664734358E-2</v>
      </c>
      <c r="J35" s="87" t="str">
        <f t="shared" si="5"/>
        <v>VE</v>
      </c>
      <c r="K35" s="70">
        <f t="shared" si="6"/>
        <v>1712.2497084104391</v>
      </c>
      <c r="L35" s="70">
        <f t="shared" si="7"/>
        <v>1745.6318664215098</v>
      </c>
      <c r="M35" s="70">
        <f t="shared" si="8"/>
        <v>2924.8290075424907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6.1809718549712754E-2</v>
      </c>
      <c r="J37" s="87" t="str">
        <f t="shared" si="5"/>
        <v>VTE</v>
      </c>
      <c r="K37" s="70">
        <f t="shared" si="6"/>
        <v>1004.6732532994339</v>
      </c>
      <c r="L37" s="70">
        <f t="shared" si="7"/>
        <v>888.74897284177075</v>
      </c>
      <c r="M37" s="70">
        <f t="shared" si="8"/>
        <v>1156.2761913000829</v>
      </c>
    </row>
    <row r="38" spans="8:13" ht="12.75" customHeight="1">
      <c r="H38" s="87" t="str">
        <f t="shared" si="3"/>
        <v>FVE</v>
      </c>
      <c r="I38" s="88">
        <f t="shared" si="4"/>
        <v>5.1621278141163435E-2</v>
      </c>
      <c r="J38" s="87" t="str">
        <f t="shared" si="5"/>
        <v>FVE</v>
      </c>
      <c r="K38" s="70">
        <f t="shared" si="6"/>
        <v>25998.857690889919</v>
      </c>
      <c r="L38" s="70">
        <f t="shared" si="7"/>
        <v>27922.18971143978</v>
      </c>
      <c r="M38" s="70">
        <f t="shared" si="8"/>
        <v>18810.252293063102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399</v>
      </c>
      <c r="M1" s="348" t="str">
        <f>'3.1'!N1</f>
        <v>III. čtvrtletí 2025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2025</v>
      </c>
      <c r="B3" s="584" t="s">
        <v>186</v>
      </c>
      <c r="C3" s="584"/>
      <c r="D3" s="584"/>
      <c r="E3" s="584"/>
      <c r="F3" s="584"/>
      <c r="G3" s="587"/>
      <c r="H3" s="591" t="s">
        <v>19</v>
      </c>
      <c r="I3" s="584"/>
      <c r="J3" s="584"/>
      <c r="K3" s="584"/>
      <c r="L3" s="584"/>
      <c r="M3" s="584"/>
      <c r="N3" s="24"/>
    </row>
    <row r="4" spans="1:24" ht="13.5">
      <c r="A4" s="22"/>
      <c r="B4" s="593" t="s">
        <v>168</v>
      </c>
      <c r="C4" s="593"/>
      <c r="D4" s="593"/>
      <c r="E4" s="593"/>
      <c r="F4" s="593"/>
      <c r="G4" s="595"/>
      <c r="H4" s="592" t="s">
        <v>5</v>
      </c>
      <c r="I4" s="593"/>
      <c r="J4" s="593"/>
      <c r="K4" s="593"/>
      <c r="L4" s="593"/>
      <c r="M4" s="593"/>
      <c r="N4" s="72"/>
    </row>
    <row r="5" spans="1:24">
      <c r="A5" s="22"/>
      <c r="B5" s="586" t="s">
        <v>66</v>
      </c>
      <c r="C5" s="586"/>
      <c r="D5" s="586" t="s">
        <v>67</v>
      </c>
      <c r="E5" s="586"/>
      <c r="F5" s="586" t="s">
        <v>68</v>
      </c>
      <c r="G5" s="589"/>
      <c r="H5" s="590" t="s">
        <v>66</v>
      </c>
      <c r="I5" s="586"/>
      <c r="J5" s="586" t="s">
        <v>67</v>
      </c>
      <c r="K5" s="586"/>
      <c r="L5" s="586" t="s">
        <v>68</v>
      </c>
      <c r="M5" s="586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9" t="s">
        <v>53</v>
      </c>
      <c r="B7" s="594">
        <f>F8</f>
        <v>722.81866399999581</v>
      </c>
      <c r="C7" s="581"/>
      <c r="D7" s="581"/>
      <c r="E7" s="581"/>
      <c r="F7" s="581"/>
      <c r="G7" s="596"/>
      <c r="H7" s="594">
        <f>SUM(H8,J8,L8)</f>
        <v>271508.60680108709</v>
      </c>
      <c r="I7" s="581"/>
      <c r="J7" s="581"/>
      <c r="K7" s="581"/>
      <c r="L7" s="581"/>
      <c r="M7" s="581"/>
      <c r="N7" s="73"/>
    </row>
    <row r="8" spans="1:24">
      <c r="A8" s="600"/>
      <c r="B8" s="358">
        <f>SUM(B9:B16)</f>
        <v>720.79650399999389</v>
      </c>
      <c r="C8" s="353">
        <v>3.0948246870068839E-2</v>
      </c>
      <c r="D8" s="318">
        <f>SUM(D9:D16)</f>
        <v>723.53166299999475</v>
      </c>
      <c r="E8" s="353">
        <v>3.1014021271587956E-2</v>
      </c>
      <c r="F8" s="318">
        <f>SUM(F9:F16)</f>
        <v>722.81866399999581</v>
      </c>
      <c r="G8" s="359">
        <v>3.0930419342456821E-2</v>
      </c>
      <c r="H8" s="318">
        <f>SUM(H9:H16)</f>
        <v>93087.313706956105</v>
      </c>
      <c r="I8" s="353">
        <v>1.6765694205328734E-2</v>
      </c>
      <c r="J8" s="318">
        <f>SUM(J9:J16)</f>
        <v>94974.849883839299</v>
      </c>
      <c r="K8" s="353">
        <v>1.5852191711481983E-2</v>
      </c>
      <c r="L8" s="318">
        <f>SUM(L9:L16)</f>
        <v>83446.443210291676</v>
      </c>
      <c r="M8" s="353">
        <v>1.5275791505367923E-2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262.08500000000004</v>
      </c>
      <c r="C10" s="352">
        <v>2.8445883672187599E-2</v>
      </c>
      <c r="D10" s="23">
        <v>262.08500000000004</v>
      </c>
      <c r="E10" s="352">
        <v>2.8431997033269714E-2</v>
      </c>
      <c r="F10" s="23">
        <v>262.08500000000004</v>
      </c>
      <c r="G10" s="360">
        <v>2.8431997033269714E-2</v>
      </c>
      <c r="H10" s="23">
        <v>31728.624000000003</v>
      </c>
      <c r="I10" s="352">
        <v>1.5360254682421253E-2</v>
      </c>
      <c r="J10" s="23">
        <v>28373.4</v>
      </c>
      <c r="K10" s="352">
        <v>1.56453469129876E-2</v>
      </c>
      <c r="L10" s="23">
        <v>31876.509000000005</v>
      </c>
      <c r="M10" s="352">
        <v>1.6785796702801479E-2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74.008500000000012</v>
      </c>
      <c r="C12" s="352">
        <v>5.3385166392234548E-2</v>
      </c>
      <c r="D12" s="23">
        <v>74.008500000000012</v>
      </c>
      <c r="E12" s="352">
        <v>5.3214542009715565E-2</v>
      </c>
      <c r="F12" s="23">
        <v>74.008500000000012</v>
      </c>
      <c r="G12" s="360">
        <v>5.2392154178376157E-2</v>
      </c>
      <c r="H12" s="23">
        <v>19192.508999999991</v>
      </c>
      <c r="I12" s="352">
        <v>6.7807079757460309E-2</v>
      </c>
      <c r="J12" s="23">
        <v>18444.120999999996</v>
      </c>
      <c r="K12" s="352">
        <v>6.5140356840799954E-2</v>
      </c>
      <c r="L12" s="23">
        <v>18589.695999999993</v>
      </c>
      <c r="M12" s="352">
        <v>6.5823431235916427E-2</v>
      </c>
      <c r="N12" s="76"/>
      <c r="O12" s="85"/>
      <c r="X12" s="70"/>
    </row>
    <row r="13" spans="1:24">
      <c r="A13" s="56" t="s">
        <v>43</v>
      </c>
      <c r="B13" s="247">
        <v>21.596799999999995</v>
      </c>
      <c r="C13" s="352">
        <v>1.9339742924554391E-2</v>
      </c>
      <c r="D13" s="23">
        <v>21.596799999999995</v>
      </c>
      <c r="E13" s="352">
        <v>1.9354535628707929E-2</v>
      </c>
      <c r="F13" s="23">
        <v>21.616</v>
      </c>
      <c r="G13" s="360">
        <v>1.9407009906068307E-2</v>
      </c>
      <c r="H13" s="23">
        <v>3191.2783248502292</v>
      </c>
      <c r="I13" s="352">
        <v>3.3077457217780527E-2</v>
      </c>
      <c r="J13" s="23">
        <v>2957.4255699612631</v>
      </c>
      <c r="K13" s="352">
        <v>3.1328606391573185E-2</v>
      </c>
      <c r="L13" s="23">
        <v>2002.0034068581942</v>
      </c>
      <c r="M13" s="352">
        <v>1.9312771800621804E-2</v>
      </c>
      <c r="N13" s="76"/>
      <c r="O13" s="85"/>
      <c r="X13" s="70"/>
    </row>
    <row r="14" spans="1:24">
      <c r="A14" s="56" t="s">
        <v>44</v>
      </c>
      <c r="B14" s="247">
        <v>1.5</v>
      </c>
      <c r="C14" s="352">
        <v>1.2804097311139564E-3</v>
      </c>
      <c r="D14" s="23">
        <v>1.5</v>
      </c>
      <c r="E14" s="352">
        <v>1.2804097311139564E-3</v>
      </c>
      <c r="F14" s="23">
        <v>1.5</v>
      </c>
      <c r="G14" s="360">
        <v>1.2804097311139564E-3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5.3249999999999993</v>
      </c>
      <c r="C15" s="352">
        <v>1.4423077509063275E-2</v>
      </c>
      <c r="D15" s="23">
        <v>5.3249999999999993</v>
      </c>
      <c r="E15" s="74">
        <v>1.4423077509063275E-2</v>
      </c>
      <c r="F15" s="23">
        <v>5.3249999999999993</v>
      </c>
      <c r="G15" s="361">
        <v>1.4331853626639222E-2</v>
      </c>
      <c r="H15" s="23">
        <v>600.10519329943384</v>
      </c>
      <c r="I15" s="352">
        <v>1.4922548795974813E-2</v>
      </c>
      <c r="J15" s="23">
        <v>365.44670284177073</v>
      </c>
      <c r="K15" s="74">
        <v>1.0654129747100075E-2</v>
      </c>
      <c r="L15" s="23">
        <v>712.55925000000002</v>
      </c>
      <c r="M15" s="74">
        <v>1.2700498826034216E-2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356.28120399999386</v>
      </c>
      <c r="C16" s="353">
        <v>8.2399922082684346E-2</v>
      </c>
      <c r="D16" s="242">
        <v>359.01636299999473</v>
      </c>
      <c r="E16" s="354">
        <v>8.2447007976694131E-2</v>
      </c>
      <c r="F16" s="242">
        <v>358.28416399999571</v>
      </c>
      <c r="G16" s="362">
        <v>8.19429189908982E-2</v>
      </c>
      <c r="H16" s="242">
        <v>38374.797188806442</v>
      </c>
      <c r="I16" s="353">
        <v>7.6540774726153976E-2</v>
      </c>
      <c r="J16" s="242">
        <v>44834.456611036272</v>
      </c>
      <c r="K16" s="354">
        <v>8.0020317787770703E-2</v>
      </c>
      <c r="L16" s="242">
        <v>30265.675553433473</v>
      </c>
      <c r="M16" s="354">
        <v>8.0867017159261645E-2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15">
      <c r="A18" s="433" t="str">
        <f>'3.1'!A4</f>
        <v>2025</v>
      </c>
      <c r="B18" s="584" t="s">
        <v>231</v>
      </c>
      <c r="C18" s="584"/>
      <c r="D18" s="584"/>
      <c r="E18" s="584"/>
      <c r="F18" s="584"/>
      <c r="G18" s="584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5" t="s">
        <v>5</v>
      </c>
      <c r="C19" s="585"/>
      <c r="D19" s="585"/>
      <c r="E19" s="585"/>
      <c r="F19" s="585"/>
      <c r="G19" s="585"/>
      <c r="H19" s="78" t="str">
        <f>A24</f>
        <v>VO z vvn</v>
      </c>
      <c r="I19" s="86">
        <f>(B24+D24+F24)/'6.1, 6.2'!B25</f>
        <v>1.7412427575028186E-2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86" t="s">
        <v>66</v>
      </c>
      <c r="C20" s="586"/>
      <c r="D20" s="586" t="s">
        <v>67</v>
      </c>
      <c r="E20" s="586"/>
      <c r="F20" s="586" t="s">
        <v>68</v>
      </c>
      <c r="G20" s="586"/>
      <c r="H20" s="78" t="str">
        <f>A25</f>
        <v>VO z vn</v>
      </c>
      <c r="I20" s="86">
        <f>(B25+D25+F25)/'6.1, 6.2'!C25</f>
        <v>6.5970924408545684E-2</v>
      </c>
      <c r="J20" s="87" t="str">
        <f t="shared" ref="J20:J26" si="1">A10</f>
        <v>PE</v>
      </c>
      <c r="K20" s="76">
        <f t="shared" si="0"/>
        <v>91978.53300000001</v>
      </c>
      <c r="L20" s="87" t="str">
        <f t="shared" ref="L20:L26" si="2">A10</f>
        <v>PE</v>
      </c>
      <c r="M20" s="85">
        <f>K20/'6.1, 6.2'!C5</f>
        <v>1.5918241953261619E-2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6.1020296180492158E-2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9" t="s">
        <v>53</v>
      </c>
      <c r="B22" s="581">
        <f>SUM(B23,D23,F23)</f>
        <v>664863.53608108708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5.7356745398357362E-2</v>
      </c>
      <c r="J22" s="87" t="str">
        <f t="shared" si="1"/>
        <v>PSE</v>
      </c>
      <c r="K22" s="76">
        <f t="shared" si="0"/>
        <v>56226.325999999986</v>
      </c>
      <c r="L22" s="87" t="str">
        <f t="shared" si="2"/>
        <v>PSE</v>
      </c>
      <c r="M22" s="85">
        <f>K22/'6.1, 6.2'!E5</f>
        <v>6.6257147251231052E-2</v>
      </c>
      <c r="N22" s="78"/>
      <c r="O22" s="68"/>
    </row>
    <row r="23" spans="1:15">
      <c r="A23" s="580"/>
      <c r="B23" s="318">
        <f>SUM(B24:B27)</f>
        <v>222338.98027695605</v>
      </c>
      <c r="C23" s="363">
        <v>5.6915257705405023E-2</v>
      </c>
      <c r="D23" s="318">
        <f>SUM(D24:D27)</f>
        <v>213400.86654383939</v>
      </c>
      <c r="E23" s="363">
        <v>5.5179543789869341E-2</v>
      </c>
      <c r="F23" s="318">
        <f>SUM(F24:F27)</f>
        <v>229123.68926029163</v>
      </c>
      <c r="G23" s="363">
        <v>5.6302482144458502E-2</v>
      </c>
      <c r="H23" s="68"/>
      <c r="I23" s="68"/>
      <c r="J23" s="87" t="str">
        <f t="shared" si="1"/>
        <v>VE</v>
      </c>
      <c r="K23" s="76">
        <f t="shared" si="0"/>
        <v>8150.7073016696868</v>
      </c>
      <c r="L23" s="87" t="str">
        <f t="shared" si="2"/>
        <v>VE</v>
      </c>
      <c r="M23" s="85">
        <f>K23/'6.1, 6.2'!F5</f>
        <v>2.7672548397688304E-2</v>
      </c>
      <c r="N23" s="78"/>
      <c r="O23" s="68"/>
    </row>
    <row r="24" spans="1:15">
      <c r="A24" s="18" t="s">
        <v>8</v>
      </c>
      <c r="B24" s="23">
        <v>11743.196</v>
      </c>
      <c r="C24" s="352">
        <v>1.8214132177681263E-2</v>
      </c>
      <c r="D24" s="23">
        <v>9827.2800000000007</v>
      </c>
      <c r="E24" s="352">
        <v>1.6699618713042888E-2</v>
      </c>
      <c r="F24" s="23">
        <v>10743.48</v>
      </c>
      <c r="G24" s="352">
        <v>1.7255963231339173E-2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119780.618</v>
      </c>
      <c r="C25" s="352">
        <v>6.701109224388925E-2</v>
      </c>
      <c r="D25" s="23">
        <v>110839.68399999999</v>
      </c>
      <c r="E25" s="352">
        <v>6.3472930769957775E-2</v>
      </c>
      <c r="F25" s="23">
        <v>124136.05</v>
      </c>
      <c r="G25" s="352">
        <v>6.7328410657788287E-2</v>
      </c>
      <c r="H25" s="68"/>
      <c r="I25" s="68"/>
      <c r="J25" s="87" t="str">
        <f t="shared" si="1"/>
        <v>VTE</v>
      </c>
      <c r="K25" s="76">
        <f t="shared" si="0"/>
        <v>1678.1111461412047</v>
      </c>
      <c r="L25" s="87" t="str">
        <f t="shared" si="2"/>
        <v>VTE</v>
      </c>
      <c r="M25" s="85">
        <f>K25/'6.1, 6.2'!H5</f>
        <v>1.2847233832406752E-2</v>
      </c>
      <c r="N25" s="78"/>
      <c r="O25" s="86"/>
    </row>
    <row r="26" spans="1:15">
      <c r="A26" s="18" t="s">
        <v>132</v>
      </c>
      <c r="B26" s="23">
        <v>32862.858586397015</v>
      </c>
      <c r="C26" s="352">
        <v>6.2632665037689578E-2</v>
      </c>
      <c r="D26" s="23">
        <v>33138.066223915353</v>
      </c>
      <c r="E26" s="352">
        <v>6.2042935612938499E-2</v>
      </c>
      <c r="F26" s="23">
        <v>34186.927006641927</v>
      </c>
      <c r="G26" s="352">
        <v>6.1168958245607433E-2</v>
      </c>
      <c r="H26" s="68"/>
      <c r="I26" s="68"/>
      <c r="J26" s="87" t="str">
        <f t="shared" si="1"/>
        <v>FVE</v>
      </c>
      <c r="K26" s="76">
        <f t="shared" si="0"/>
        <v>113474.92935327618</v>
      </c>
      <c r="L26" s="87" t="str">
        <f t="shared" si="2"/>
        <v>FVE</v>
      </c>
      <c r="M26" s="85">
        <f>K26/'6.1, 6.2'!I5</f>
        <v>7.9026090426245046E-2</v>
      </c>
      <c r="N26" s="78"/>
      <c r="O26" s="86"/>
    </row>
    <row r="27" spans="1:15">
      <c r="A27" s="427" t="s">
        <v>130</v>
      </c>
      <c r="B27" s="242">
        <v>57952.307690559006</v>
      </c>
      <c r="C27" s="353">
        <v>6.1028430092656655E-2</v>
      </c>
      <c r="D27" s="242">
        <v>59595.836319924027</v>
      </c>
      <c r="E27" s="353">
        <v>5.9682297800085639E-2</v>
      </c>
      <c r="F27" s="242">
        <v>60057.232253649716</v>
      </c>
      <c r="G27" s="353">
        <v>5.7510384445313416E-2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7"/>
      <c r="B28" s="597"/>
      <c r="C28" s="597"/>
      <c r="D28" s="597"/>
      <c r="E28" s="597"/>
      <c r="F28" s="48"/>
      <c r="G28" s="77" t="s">
        <v>297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8"/>
      <c r="B29" s="598"/>
      <c r="C29" s="598"/>
      <c r="D29" s="598"/>
      <c r="E29" s="598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2.8431997033269714E-2</v>
      </c>
      <c r="J32" s="87" t="str">
        <f t="shared" si="5"/>
        <v>PE</v>
      </c>
      <c r="K32" s="70">
        <f t="shared" si="6"/>
        <v>31728.624000000003</v>
      </c>
      <c r="L32" s="70">
        <f t="shared" si="7"/>
        <v>28373.4</v>
      </c>
      <c r="M32" s="70">
        <f t="shared" si="8"/>
        <v>31876.509000000005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5.2392154178376157E-2</v>
      </c>
      <c r="J34" s="87" t="str">
        <f t="shared" si="5"/>
        <v>PSE</v>
      </c>
      <c r="K34" s="70">
        <f t="shared" si="6"/>
        <v>19192.508999999991</v>
      </c>
      <c r="L34" s="70">
        <f t="shared" si="7"/>
        <v>18444.120999999996</v>
      </c>
      <c r="M34" s="70">
        <f t="shared" si="8"/>
        <v>18589.695999999993</v>
      </c>
    </row>
    <row r="35" spans="8:13" ht="13.5" customHeight="1">
      <c r="H35" s="87" t="str">
        <f t="shared" si="3"/>
        <v>VE</v>
      </c>
      <c r="I35" s="88">
        <f t="shared" si="4"/>
        <v>1.9407009906068307E-2</v>
      </c>
      <c r="J35" s="87" t="str">
        <f t="shared" si="5"/>
        <v>VE</v>
      </c>
      <c r="K35" s="70">
        <f t="shared" si="6"/>
        <v>3191.2783248502292</v>
      </c>
      <c r="L35" s="70">
        <f t="shared" si="7"/>
        <v>2957.4255699612631</v>
      </c>
      <c r="M35" s="70">
        <f t="shared" si="8"/>
        <v>2002.0034068581942</v>
      </c>
    </row>
    <row r="36" spans="8:13" ht="12.75" customHeight="1">
      <c r="H36" s="87" t="str">
        <f t="shared" si="3"/>
        <v>PVE</v>
      </c>
      <c r="I36" s="88">
        <f t="shared" si="4"/>
        <v>1.2804097311139564E-3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1.4331853626639222E-2</v>
      </c>
      <c r="J37" s="87" t="str">
        <f t="shared" si="5"/>
        <v>VTE</v>
      </c>
      <c r="K37" s="70">
        <f t="shared" si="6"/>
        <v>600.10519329943384</v>
      </c>
      <c r="L37" s="70">
        <f t="shared" si="7"/>
        <v>365.44670284177073</v>
      </c>
      <c r="M37" s="70">
        <f t="shared" si="8"/>
        <v>712.55925000000002</v>
      </c>
    </row>
    <row r="38" spans="8:13" ht="12.75" customHeight="1">
      <c r="H38" s="87" t="str">
        <f t="shared" si="3"/>
        <v>FVE</v>
      </c>
      <c r="I38" s="88">
        <f t="shared" si="4"/>
        <v>8.19429189908982E-2</v>
      </c>
      <c r="J38" s="87" t="str">
        <f t="shared" si="5"/>
        <v>FVE</v>
      </c>
      <c r="K38" s="70">
        <f t="shared" si="6"/>
        <v>38374.797188806442</v>
      </c>
      <c r="L38" s="70">
        <f t="shared" si="7"/>
        <v>44834.456611036272</v>
      </c>
      <c r="M38" s="70">
        <f t="shared" si="8"/>
        <v>30265.675553433473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/>
  <cols>
    <col min="1" max="8" width="11" style="119" customWidth="1"/>
    <col min="9" max="9" width="11.42578125" style="119" customWidth="1"/>
    <col min="10" max="16384" width="9.140625" style="119"/>
  </cols>
  <sheetData>
    <row r="1" spans="1:9" ht="20.25">
      <c r="A1" s="191" t="s">
        <v>371</v>
      </c>
      <c r="I1" s="120"/>
    </row>
    <row r="2" spans="1:9" s="108" customFormat="1" ht="6" customHeight="1">
      <c r="A2" s="121"/>
    </row>
    <row r="3" spans="1:9" ht="12.75" customHeight="1">
      <c r="A3" s="475" t="s">
        <v>430</v>
      </c>
      <c r="B3" s="475"/>
      <c r="C3" s="475"/>
      <c r="D3" s="475"/>
      <c r="E3" s="475"/>
      <c r="F3" s="475"/>
      <c r="G3" s="475"/>
      <c r="H3" s="475"/>
      <c r="I3" s="475"/>
    </row>
    <row r="4" spans="1:9">
      <c r="A4" s="475"/>
      <c r="B4" s="475"/>
      <c r="C4" s="475"/>
      <c r="D4" s="475"/>
      <c r="E4" s="475"/>
      <c r="F4" s="475"/>
      <c r="G4" s="475"/>
      <c r="H4" s="475"/>
      <c r="I4" s="475"/>
    </row>
    <row r="5" spans="1:9">
      <c r="A5" s="475"/>
      <c r="B5" s="475"/>
      <c r="C5" s="475"/>
      <c r="D5" s="475"/>
      <c r="E5" s="475"/>
      <c r="F5" s="475"/>
      <c r="G5" s="475"/>
      <c r="H5" s="475"/>
      <c r="I5" s="475"/>
    </row>
    <row r="6" spans="1:9">
      <c r="A6" s="475"/>
      <c r="B6" s="475"/>
      <c r="C6" s="475"/>
      <c r="D6" s="475"/>
      <c r="E6" s="475"/>
      <c r="F6" s="475"/>
      <c r="G6" s="475"/>
      <c r="H6" s="475"/>
      <c r="I6" s="475"/>
    </row>
    <row r="7" spans="1:9">
      <c r="A7" s="475"/>
      <c r="B7" s="475"/>
      <c r="C7" s="475"/>
      <c r="D7" s="475"/>
      <c r="E7" s="475"/>
      <c r="F7" s="475"/>
      <c r="G7" s="475"/>
      <c r="H7" s="475"/>
      <c r="I7" s="475"/>
    </row>
    <row r="8" spans="1:9">
      <c r="A8" s="475"/>
      <c r="B8" s="475"/>
      <c r="C8" s="475"/>
      <c r="D8" s="475"/>
      <c r="E8" s="475"/>
      <c r="F8" s="475"/>
      <c r="G8" s="475"/>
      <c r="H8" s="475"/>
      <c r="I8" s="475"/>
    </row>
    <row r="9" spans="1:9">
      <c r="A9" s="475"/>
      <c r="B9" s="475"/>
      <c r="C9" s="475"/>
      <c r="D9" s="475"/>
      <c r="E9" s="475"/>
      <c r="F9" s="475"/>
      <c r="G9" s="475"/>
      <c r="H9" s="475"/>
      <c r="I9" s="475"/>
    </row>
    <row r="10" spans="1:9">
      <c r="A10" s="475"/>
      <c r="B10" s="475"/>
      <c r="C10" s="475"/>
      <c r="D10" s="475"/>
      <c r="E10" s="475"/>
      <c r="F10" s="475"/>
      <c r="G10" s="475"/>
      <c r="H10" s="475"/>
      <c r="I10" s="475"/>
    </row>
    <row r="11" spans="1:9">
      <c r="A11" s="475"/>
      <c r="B11" s="475"/>
      <c r="C11" s="475"/>
      <c r="D11" s="475"/>
      <c r="E11" s="475"/>
      <c r="F11" s="475"/>
      <c r="G11" s="475"/>
      <c r="H11" s="475"/>
      <c r="I11" s="475"/>
    </row>
    <row r="12" spans="1:9">
      <c r="A12" s="475"/>
      <c r="B12" s="475"/>
      <c r="C12" s="475"/>
      <c r="D12" s="475"/>
      <c r="E12" s="475"/>
      <c r="F12" s="475"/>
      <c r="G12" s="475"/>
      <c r="H12" s="475"/>
      <c r="I12" s="475"/>
    </row>
    <row r="13" spans="1:9">
      <c r="A13" s="475"/>
      <c r="B13" s="475"/>
      <c r="C13" s="475"/>
      <c r="D13" s="475"/>
      <c r="E13" s="475"/>
      <c r="F13" s="475"/>
      <c r="G13" s="475"/>
      <c r="H13" s="475"/>
      <c r="I13" s="475"/>
    </row>
    <row r="14" spans="1:9">
      <c r="A14" s="475"/>
      <c r="B14" s="475"/>
      <c r="C14" s="475"/>
      <c r="D14" s="475"/>
      <c r="E14" s="475"/>
      <c r="F14" s="475"/>
      <c r="G14" s="475"/>
      <c r="H14" s="475"/>
      <c r="I14" s="475"/>
    </row>
    <row r="15" spans="1:9">
      <c r="A15" s="475"/>
      <c r="B15" s="475"/>
      <c r="C15" s="475"/>
      <c r="D15" s="475"/>
      <c r="E15" s="475"/>
      <c r="F15" s="475"/>
      <c r="G15" s="475"/>
      <c r="H15" s="475"/>
      <c r="I15" s="475"/>
    </row>
    <row r="16" spans="1:9">
      <c r="A16" s="475"/>
      <c r="B16" s="475"/>
      <c r="C16" s="475"/>
      <c r="D16" s="475"/>
      <c r="E16" s="475"/>
      <c r="F16" s="475"/>
      <c r="G16" s="475"/>
      <c r="H16" s="475"/>
      <c r="I16" s="475"/>
    </row>
    <row r="17" spans="1:9">
      <c r="A17" s="475"/>
      <c r="B17" s="475"/>
      <c r="C17" s="475"/>
      <c r="D17" s="475"/>
      <c r="E17" s="475"/>
      <c r="F17" s="475"/>
      <c r="G17" s="475"/>
      <c r="H17" s="475"/>
      <c r="I17" s="475"/>
    </row>
    <row r="18" spans="1:9">
      <c r="A18" s="475"/>
      <c r="B18" s="475"/>
      <c r="C18" s="475"/>
      <c r="D18" s="475"/>
      <c r="E18" s="475"/>
      <c r="F18" s="475"/>
      <c r="G18" s="475"/>
      <c r="H18" s="475"/>
      <c r="I18" s="475"/>
    </row>
    <row r="19" spans="1:9">
      <c r="A19" s="475"/>
      <c r="B19" s="475"/>
      <c r="C19" s="475"/>
      <c r="D19" s="475"/>
      <c r="E19" s="475"/>
      <c r="F19" s="475"/>
      <c r="G19" s="475"/>
      <c r="H19" s="475"/>
      <c r="I19" s="475"/>
    </row>
    <row r="20" spans="1:9">
      <c r="A20" s="475"/>
      <c r="B20" s="475"/>
      <c r="C20" s="475"/>
      <c r="D20" s="475"/>
      <c r="E20" s="475"/>
      <c r="F20" s="475"/>
      <c r="G20" s="475"/>
      <c r="H20" s="475"/>
      <c r="I20" s="475"/>
    </row>
    <row r="21" spans="1:9">
      <c r="A21" s="475"/>
      <c r="B21" s="475"/>
      <c r="C21" s="475"/>
      <c r="D21" s="475"/>
      <c r="E21" s="475"/>
      <c r="F21" s="475"/>
      <c r="G21" s="475"/>
      <c r="H21" s="475"/>
      <c r="I21" s="475"/>
    </row>
    <row r="22" spans="1:9">
      <c r="A22" s="475"/>
      <c r="B22" s="475"/>
      <c r="C22" s="475"/>
      <c r="D22" s="475"/>
      <c r="E22" s="475"/>
      <c r="F22" s="475"/>
      <c r="G22" s="475"/>
      <c r="H22" s="475"/>
      <c r="I22" s="475"/>
    </row>
    <row r="23" spans="1:9">
      <c r="A23" s="475"/>
      <c r="B23" s="475"/>
      <c r="C23" s="475"/>
      <c r="D23" s="475"/>
      <c r="E23" s="475"/>
      <c r="F23" s="475"/>
      <c r="G23" s="475"/>
      <c r="H23" s="475"/>
      <c r="I23" s="475"/>
    </row>
    <row r="24" spans="1:9">
      <c r="A24" s="475"/>
      <c r="B24" s="475"/>
      <c r="C24" s="475"/>
      <c r="D24" s="475"/>
      <c r="E24" s="475"/>
      <c r="F24" s="475"/>
      <c r="G24" s="475"/>
      <c r="H24" s="475"/>
      <c r="I24" s="475"/>
    </row>
    <row r="25" spans="1:9">
      <c r="A25" s="475"/>
      <c r="B25" s="475"/>
      <c r="C25" s="475"/>
      <c r="D25" s="475"/>
      <c r="E25" s="475"/>
      <c r="F25" s="475"/>
      <c r="G25" s="475"/>
      <c r="H25" s="475"/>
      <c r="I25" s="475"/>
    </row>
    <row r="26" spans="1:9">
      <c r="A26" s="475"/>
      <c r="B26" s="475"/>
      <c r="C26" s="475"/>
      <c r="D26" s="475"/>
      <c r="E26" s="475"/>
      <c r="F26" s="475"/>
      <c r="G26" s="475"/>
      <c r="H26" s="475"/>
      <c r="I26" s="475"/>
    </row>
    <row r="27" spans="1:9">
      <c r="A27" s="475"/>
      <c r="B27" s="475"/>
      <c r="C27" s="475"/>
      <c r="D27" s="475"/>
      <c r="E27" s="475"/>
      <c r="F27" s="475"/>
      <c r="G27" s="475"/>
      <c r="H27" s="475"/>
      <c r="I27" s="475"/>
    </row>
    <row r="28" spans="1:9">
      <c r="A28" s="475"/>
      <c r="B28" s="475"/>
      <c r="C28" s="475"/>
      <c r="D28" s="475"/>
      <c r="E28" s="475"/>
      <c r="F28" s="475"/>
      <c r="G28" s="475"/>
      <c r="H28" s="475"/>
      <c r="I28" s="475"/>
    </row>
    <row r="29" spans="1:9">
      <c r="A29" s="475"/>
      <c r="B29" s="475"/>
      <c r="C29" s="475"/>
      <c r="D29" s="475"/>
      <c r="E29" s="475"/>
      <c r="F29" s="475"/>
      <c r="G29" s="475"/>
      <c r="H29" s="475"/>
      <c r="I29" s="475"/>
    </row>
    <row r="30" spans="1:9">
      <c r="A30" s="475"/>
      <c r="B30" s="475"/>
      <c r="C30" s="475"/>
      <c r="D30" s="475"/>
      <c r="E30" s="475"/>
      <c r="F30" s="475"/>
      <c r="G30" s="475"/>
      <c r="H30" s="475"/>
      <c r="I30" s="475"/>
    </row>
    <row r="31" spans="1:9">
      <c r="A31" s="475"/>
      <c r="B31" s="475"/>
      <c r="C31" s="475"/>
      <c r="D31" s="475"/>
      <c r="E31" s="475"/>
      <c r="F31" s="475"/>
      <c r="G31" s="475"/>
      <c r="H31" s="475"/>
      <c r="I31" s="475"/>
    </row>
    <row r="32" spans="1:9">
      <c r="A32" s="475"/>
      <c r="B32" s="475"/>
      <c r="C32" s="475"/>
      <c r="D32" s="475"/>
      <c r="E32" s="475"/>
      <c r="F32" s="475"/>
      <c r="G32" s="475"/>
      <c r="H32" s="475"/>
      <c r="I32" s="475"/>
    </row>
    <row r="33" spans="1:9">
      <c r="A33" s="475"/>
      <c r="B33" s="475"/>
      <c r="C33" s="475"/>
      <c r="D33" s="475"/>
      <c r="E33" s="475"/>
      <c r="F33" s="475"/>
      <c r="G33" s="475"/>
      <c r="H33" s="475"/>
      <c r="I33" s="475"/>
    </row>
    <row r="34" spans="1:9">
      <c r="A34" s="475"/>
      <c r="B34" s="475"/>
      <c r="C34" s="475"/>
      <c r="D34" s="475"/>
      <c r="E34" s="475"/>
      <c r="F34" s="475"/>
      <c r="G34" s="475"/>
      <c r="H34" s="475"/>
      <c r="I34" s="475"/>
    </row>
    <row r="35" spans="1:9">
      <c r="A35" s="475"/>
      <c r="B35" s="475"/>
      <c r="C35" s="475"/>
      <c r="D35" s="475"/>
      <c r="E35" s="475"/>
      <c r="F35" s="475"/>
      <c r="G35" s="475"/>
      <c r="H35" s="475"/>
      <c r="I35" s="475"/>
    </row>
    <row r="36" spans="1:9">
      <c r="A36" s="475"/>
      <c r="B36" s="475"/>
      <c r="C36" s="475"/>
      <c r="D36" s="475"/>
      <c r="E36" s="475"/>
      <c r="F36" s="475"/>
      <c r="G36" s="475"/>
      <c r="H36" s="475"/>
      <c r="I36" s="475"/>
    </row>
    <row r="37" spans="1:9">
      <c r="A37" s="475"/>
      <c r="B37" s="475"/>
      <c r="C37" s="475"/>
      <c r="D37" s="475"/>
      <c r="E37" s="475"/>
      <c r="F37" s="475"/>
      <c r="G37" s="475"/>
      <c r="H37" s="475"/>
      <c r="I37" s="475"/>
    </row>
    <row r="38" spans="1:9">
      <c r="A38" s="475"/>
      <c r="B38" s="475"/>
      <c r="C38" s="475"/>
      <c r="D38" s="475"/>
      <c r="E38" s="475"/>
      <c r="F38" s="475"/>
      <c r="G38" s="475"/>
      <c r="H38" s="475"/>
      <c r="I38" s="475"/>
    </row>
    <row r="39" spans="1:9">
      <c r="A39" s="475"/>
      <c r="B39" s="475"/>
      <c r="C39" s="475"/>
      <c r="D39" s="475"/>
      <c r="E39" s="475"/>
      <c r="F39" s="475"/>
      <c r="G39" s="475"/>
      <c r="H39" s="475"/>
      <c r="I39" s="475"/>
    </row>
    <row r="40" spans="1:9">
      <c r="A40" s="475"/>
      <c r="B40" s="475"/>
      <c r="C40" s="475"/>
      <c r="D40" s="475"/>
      <c r="E40" s="475"/>
      <c r="F40" s="475"/>
      <c r="G40" s="475"/>
      <c r="H40" s="475"/>
      <c r="I40" s="475"/>
    </row>
    <row r="41" spans="1:9">
      <c r="A41" s="475"/>
      <c r="B41" s="475"/>
      <c r="C41" s="475"/>
      <c r="D41" s="475"/>
      <c r="E41" s="475"/>
      <c r="F41" s="475"/>
      <c r="G41" s="475"/>
      <c r="H41" s="475"/>
      <c r="I41" s="475"/>
    </row>
    <row r="42" spans="1:9">
      <c r="A42" s="475"/>
      <c r="B42" s="475"/>
      <c r="C42" s="475"/>
      <c r="D42" s="475"/>
      <c r="E42" s="475"/>
      <c r="F42" s="475"/>
      <c r="G42" s="475"/>
      <c r="H42" s="475"/>
      <c r="I42" s="475"/>
    </row>
    <row r="43" spans="1:9">
      <c r="A43" s="475"/>
      <c r="B43" s="475"/>
      <c r="C43" s="475"/>
      <c r="D43" s="475"/>
      <c r="E43" s="475"/>
      <c r="F43" s="475"/>
      <c r="G43" s="475"/>
      <c r="H43" s="475"/>
      <c r="I43" s="475"/>
    </row>
    <row r="44" spans="1:9">
      <c r="A44" s="475"/>
      <c r="B44" s="475"/>
      <c r="C44" s="475"/>
      <c r="D44" s="475"/>
      <c r="E44" s="475"/>
      <c r="F44" s="475"/>
      <c r="G44" s="475"/>
      <c r="H44" s="475"/>
      <c r="I44" s="475"/>
    </row>
    <row r="45" spans="1:9">
      <c r="A45" s="475"/>
      <c r="B45" s="475"/>
      <c r="C45" s="475"/>
      <c r="D45" s="475"/>
      <c r="E45" s="475"/>
      <c r="F45" s="475"/>
      <c r="G45" s="475"/>
      <c r="H45" s="475"/>
      <c r="I45" s="475"/>
    </row>
    <row r="46" spans="1:9">
      <c r="A46" s="475"/>
      <c r="B46" s="475"/>
      <c r="C46" s="475"/>
      <c r="D46" s="475"/>
      <c r="E46" s="475"/>
      <c r="F46" s="475"/>
      <c r="G46" s="475"/>
      <c r="H46" s="475"/>
      <c r="I46" s="475"/>
    </row>
    <row r="47" spans="1:9">
      <c r="A47" s="475"/>
      <c r="B47" s="475"/>
      <c r="C47" s="475"/>
      <c r="D47" s="475"/>
      <c r="E47" s="475"/>
      <c r="F47" s="475"/>
      <c r="G47" s="475"/>
      <c r="H47" s="475"/>
      <c r="I47" s="475"/>
    </row>
    <row r="48" spans="1:9">
      <c r="A48" s="475"/>
      <c r="B48" s="475"/>
      <c r="C48" s="475"/>
      <c r="D48" s="475"/>
      <c r="E48" s="475"/>
      <c r="F48" s="475"/>
      <c r="G48" s="475"/>
      <c r="H48" s="475"/>
      <c r="I48" s="475"/>
    </row>
    <row r="49" spans="1:9">
      <c r="A49" s="475"/>
      <c r="B49" s="475"/>
      <c r="C49" s="475"/>
      <c r="D49" s="475"/>
      <c r="E49" s="475"/>
      <c r="F49" s="475"/>
      <c r="G49" s="475"/>
      <c r="H49" s="475"/>
      <c r="I49" s="475"/>
    </row>
    <row r="50" spans="1:9">
      <c r="A50" s="475"/>
      <c r="B50" s="475"/>
      <c r="C50" s="475"/>
      <c r="D50" s="475"/>
      <c r="E50" s="475"/>
      <c r="F50" s="475"/>
      <c r="G50" s="475"/>
      <c r="H50" s="475"/>
      <c r="I50" s="475"/>
    </row>
    <row r="51" spans="1:9">
      <c r="A51" s="475"/>
      <c r="B51" s="475"/>
      <c r="C51" s="475"/>
      <c r="D51" s="475"/>
      <c r="E51" s="475"/>
      <c r="F51" s="475"/>
      <c r="G51" s="475"/>
      <c r="H51" s="475"/>
      <c r="I51" s="475"/>
    </row>
    <row r="52" spans="1:9">
      <c r="A52" s="475"/>
      <c r="B52" s="475"/>
      <c r="C52" s="475"/>
      <c r="D52" s="475"/>
      <c r="E52" s="475"/>
      <c r="F52" s="475"/>
      <c r="G52" s="475"/>
      <c r="H52" s="475"/>
      <c r="I52" s="475"/>
    </row>
    <row r="53" spans="1:9">
      <c r="A53" s="475"/>
      <c r="B53" s="475"/>
      <c r="C53" s="475"/>
      <c r="D53" s="475"/>
      <c r="E53" s="475"/>
      <c r="F53" s="475"/>
      <c r="G53" s="475"/>
      <c r="H53" s="475"/>
      <c r="I53" s="475"/>
    </row>
    <row r="54" spans="1:9">
      <c r="A54" s="475"/>
      <c r="B54" s="475"/>
      <c r="C54" s="475"/>
      <c r="D54" s="475"/>
      <c r="E54" s="475"/>
      <c r="F54" s="475"/>
      <c r="G54" s="475"/>
      <c r="H54" s="475"/>
      <c r="I54" s="475"/>
    </row>
    <row r="55" spans="1:9">
      <c r="A55" s="475"/>
      <c r="B55" s="475"/>
      <c r="C55" s="475"/>
      <c r="D55" s="475"/>
      <c r="E55" s="475"/>
      <c r="F55" s="475"/>
      <c r="G55" s="475"/>
      <c r="H55" s="475"/>
      <c r="I55" s="475"/>
    </row>
    <row r="56" spans="1:9">
      <c r="A56" s="475"/>
      <c r="B56" s="475"/>
      <c r="C56" s="475"/>
      <c r="D56" s="475"/>
      <c r="E56" s="475"/>
      <c r="F56" s="475"/>
      <c r="G56" s="475"/>
      <c r="H56" s="475"/>
      <c r="I56" s="475"/>
    </row>
    <row r="57" spans="1:9">
      <c r="A57" s="475"/>
      <c r="B57" s="475"/>
      <c r="C57" s="475"/>
      <c r="D57" s="475"/>
      <c r="E57" s="475"/>
      <c r="F57" s="475"/>
      <c r="G57" s="475"/>
      <c r="H57" s="475"/>
      <c r="I57" s="475"/>
    </row>
    <row r="58" spans="1:9">
      <c r="A58" s="475"/>
      <c r="B58" s="475"/>
      <c r="C58" s="475"/>
      <c r="D58" s="475"/>
      <c r="E58" s="475"/>
      <c r="F58" s="475"/>
      <c r="G58" s="475"/>
      <c r="H58" s="475"/>
      <c r="I58" s="475"/>
    </row>
    <row r="59" spans="1:9">
      <c r="A59" s="475"/>
      <c r="B59" s="475"/>
      <c r="C59" s="475"/>
      <c r="D59" s="475"/>
      <c r="E59" s="475"/>
      <c r="F59" s="475"/>
      <c r="G59" s="475"/>
      <c r="H59" s="475"/>
      <c r="I59" s="475"/>
    </row>
    <row r="60" spans="1:9">
      <c r="A60" s="475"/>
      <c r="B60" s="475"/>
      <c r="C60" s="475"/>
      <c r="D60" s="475"/>
      <c r="E60" s="475"/>
      <c r="F60" s="475"/>
      <c r="G60" s="475"/>
      <c r="H60" s="475"/>
      <c r="I60" s="475"/>
    </row>
    <row r="61" spans="1:9">
      <c r="A61" s="475"/>
      <c r="B61" s="475"/>
      <c r="C61" s="475"/>
      <c r="D61" s="475"/>
      <c r="E61" s="475"/>
      <c r="F61" s="475"/>
      <c r="G61" s="475"/>
      <c r="H61" s="475"/>
      <c r="I61" s="475"/>
    </row>
    <row r="62" spans="1:9">
      <c r="A62" s="475"/>
      <c r="B62" s="475"/>
      <c r="C62" s="475"/>
      <c r="D62" s="475"/>
      <c r="E62" s="475"/>
      <c r="F62" s="475"/>
      <c r="G62" s="475"/>
      <c r="H62" s="475"/>
      <c r="I62" s="475"/>
    </row>
    <row r="63" spans="1:9">
      <c r="A63" s="475"/>
      <c r="B63" s="475"/>
      <c r="C63" s="475"/>
      <c r="D63" s="475"/>
      <c r="E63" s="475"/>
      <c r="F63" s="475"/>
      <c r="G63" s="475"/>
      <c r="H63" s="475"/>
      <c r="I63" s="475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400</v>
      </c>
      <c r="M1" s="348" t="str">
        <f>'3.1'!N1</f>
        <v>III. čtvrtletí 2025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2025</v>
      </c>
      <c r="B3" s="584" t="s">
        <v>186</v>
      </c>
      <c r="C3" s="584"/>
      <c r="D3" s="584"/>
      <c r="E3" s="584"/>
      <c r="F3" s="584"/>
      <c r="G3" s="587"/>
      <c r="H3" s="591" t="s">
        <v>19</v>
      </c>
      <c r="I3" s="584"/>
      <c r="J3" s="584"/>
      <c r="K3" s="584"/>
      <c r="L3" s="584"/>
      <c r="M3" s="584"/>
      <c r="N3" s="24"/>
    </row>
    <row r="4" spans="1:24" ht="13.5">
      <c r="A4" s="22"/>
      <c r="B4" s="593" t="s">
        <v>168</v>
      </c>
      <c r="C4" s="593"/>
      <c r="D4" s="593"/>
      <c r="E4" s="593"/>
      <c r="F4" s="593"/>
      <c r="G4" s="595"/>
      <c r="H4" s="592" t="s">
        <v>5</v>
      </c>
      <c r="I4" s="593"/>
      <c r="J4" s="593"/>
      <c r="K4" s="593"/>
      <c r="L4" s="593"/>
      <c r="M4" s="593"/>
      <c r="N4" s="72"/>
    </row>
    <row r="5" spans="1:24">
      <c r="A5" s="22"/>
      <c r="B5" s="586" t="s">
        <v>66</v>
      </c>
      <c r="C5" s="586"/>
      <c r="D5" s="586" t="s">
        <v>67</v>
      </c>
      <c r="E5" s="586"/>
      <c r="F5" s="586" t="s">
        <v>68</v>
      </c>
      <c r="G5" s="589"/>
      <c r="H5" s="590" t="s">
        <v>66</v>
      </c>
      <c r="I5" s="586"/>
      <c r="J5" s="586" t="s">
        <v>67</v>
      </c>
      <c r="K5" s="586"/>
      <c r="L5" s="586" t="s">
        <v>68</v>
      </c>
      <c r="M5" s="586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9" t="s">
        <v>53</v>
      </c>
      <c r="B7" s="594">
        <f>F8</f>
        <v>2773.3234370000528</v>
      </c>
      <c r="C7" s="581"/>
      <c r="D7" s="581"/>
      <c r="E7" s="581"/>
      <c r="F7" s="581"/>
      <c r="G7" s="596"/>
      <c r="H7" s="594">
        <f>SUM(H8,J8,L8)</f>
        <v>1106822.8768964433</v>
      </c>
      <c r="I7" s="581"/>
      <c r="J7" s="581"/>
      <c r="K7" s="581"/>
      <c r="L7" s="581"/>
      <c r="M7" s="581"/>
      <c r="N7" s="73"/>
    </row>
    <row r="8" spans="1:24">
      <c r="A8" s="600"/>
      <c r="B8" s="358">
        <f>SUM(B9:B16)</f>
        <v>2762.4797370000688</v>
      </c>
      <c r="C8" s="353">
        <v>0.11861032122076121</v>
      </c>
      <c r="D8" s="318">
        <f>SUM(D9:D16)</f>
        <v>2769.7120720000557</v>
      </c>
      <c r="E8" s="353">
        <v>0.11872308222284988</v>
      </c>
      <c r="F8" s="318">
        <f>SUM(F9:F16)</f>
        <v>2773.3234370000528</v>
      </c>
      <c r="G8" s="359">
        <v>0.11867438010520956</v>
      </c>
      <c r="H8" s="318">
        <f>SUM(H9:H16)</f>
        <v>303244.37419741263</v>
      </c>
      <c r="I8" s="353">
        <v>5.4616491171773723E-2</v>
      </c>
      <c r="J8" s="318">
        <f>SUM(J9:J16)</f>
        <v>412460.81952313764</v>
      </c>
      <c r="K8" s="353">
        <v>6.8843572720069218E-2</v>
      </c>
      <c r="L8" s="318">
        <f>SUM(L9:L16)</f>
        <v>391117.68317589292</v>
      </c>
      <c r="M8" s="353">
        <v>7.1598404346617142E-2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1151.7282</v>
      </c>
      <c r="C10" s="352">
        <v>0.12500496556147056</v>
      </c>
      <c r="D10" s="23">
        <v>1151.7282</v>
      </c>
      <c r="E10" s="352">
        <v>0.1249439409563045</v>
      </c>
      <c r="F10" s="23">
        <v>1151.7282</v>
      </c>
      <c r="G10" s="360">
        <v>0.1249439409563045</v>
      </c>
      <c r="H10" s="23">
        <v>148568.318</v>
      </c>
      <c r="I10" s="352">
        <v>7.1923925923133306E-2</v>
      </c>
      <c r="J10" s="23">
        <v>248142.48100000003</v>
      </c>
      <c r="K10" s="352">
        <v>0.13682798674443086</v>
      </c>
      <c r="L10" s="23">
        <v>250525.83900000001</v>
      </c>
      <c r="M10" s="352">
        <v>0.13192397581092627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278.68595999999997</v>
      </c>
      <c r="C12" s="352">
        <v>0.20102685969557033</v>
      </c>
      <c r="D12" s="23">
        <v>280.07896</v>
      </c>
      <c r="E12" s="352">
        <v>0.20138597030013367</v>
      </c>
      <c r="F12" s="23">
        <v>283.40396000000004</v>
      </c>
      <c r="G12" s="360">
        <v>0.20062754909344668</v>
      </c>
      <c r="H12" s="23">
        <v>29457.381999999991</v>
      </c>
      <c r="I12" s="352">
        <v>0.10407284689667078</v>
      </c>
      <c r="J12" s="23">
        <v>29802.269999999997</v>
      </c>
      <c r="K12" s="352">
        <v>0.10525470432913922</v>
      </c>
      <c r="L12" s="23">
        <v>30364.087</v>
      </c>
      <c r="M12" s="352">
        <v>0.10751485084456919</v>
      </c>
      <c r="N12" s="76"/>
      <c r="O12" s="85"/>
      <c r="X12" s="70"/>
    </row>
    <row r="13" spans="1:24">
      <c r="A13" s="56" t="s">
        <v>43</v>
      </c>
      <c r="B13" s="247">
        <v>645.01105999999993</v>
      </c>
      <c r="C13" s="352">
        <v>0.57760168561519898</v>
      </c>
      <c r="D13" s="23">
        <v>644.89105999999992</v>
      </c>
      <c r="E13" s="352">
        <v>0.57793594409381133</v>
      </c>
      <c r="F13" s="23">
        <v>644.75206000000003</v>
      </c>
      <c r="G13" s="360">
        <v>0.57886332417551567</v>
      </c>
      <c r="H13" s="23">
        <v>47471.041882645346</v>
      </c>
      <c r="I13" s="352">
        <v>0.49203522761693358</v>
      </c>
      <c r="J13" s="23">
        <v>46336.796181191858</v>
      </c>
      <c r="K13" s="352">
        <v>0.49085504086790105</v>
      </c>
      <c r="L13" s="23">
        <v>46656.29788255813</v>
      </c>
      <c r="M13" s="352">
        <v>0.45008036998385759</v>
      </c>
      <c r="N13" s="76"/>
      <c r="O13" s="85"/>
      <c r="X13" s="70"/>
    </row>
    <row r="14" spans="1:24">
      <c r="A14" s="56" t="s">
        <v>44</v>
      </c>
      <c r="B14" s="247">
        <v>45</v>
      </c>
      <c r="C14" s="352">
        <v>3.8412291933418691E-2</v>
      </c>
      <c r="D14" s="23">
        <v>45</v>
      </c>
      <c r="E14" s="352">
        <v>3.8412291933418691E-2</v>
      </c>
      <c r="F14" s="23">
        <v>45</v>
      </c>
      <c r="G14" s="360">
        <v>3.8412291933418691E-2</v>
      </c>
      <c r="H14" s="23">
        <v>5564.96</v>
      </c>
      <c r="I14" s="352">
        <v>6.4319740176432688E-2</v>
      </c>
      <c r="J14" s="23">
        <v>6435.39</v>
      </c>
      <c r="K14" s="352">
        <v>5.65424626611725E-2</v>
      </c>
      <c r="L14" s="23">
        <v>6681.14</v>
      </c>
      <c r="M14" s="352">
        <v>9.2622991841556312E-2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6.0606</v>
      </c>
      <c r="C15" s="352">
        <v>1.6415493624681483E-2</v>
      </c>
      <c r="D15" s="23">
        <v>6.0606</v>
      </c>
      <c r="E15" s="74">
        <v>1.6415493624681483E-2</v>
      </c>
      <c r="F15" s="23">
        <v>6.0606</v>
      </c>
      <c r="G15" s="361">
        <v>1.6311667998048767E-2</v>
      </c>
      <c r="H15" s="23">
        <v>648.99052515525261</v>
      </c>
      <c r="I15" s="352">
        <v>1.6138158589342963E-2</v>
      </c>
      <c r="J15" s="23">
        <v>373.5171577511374</v>
      </c>
      <c r="K15" s="74">
        <v>1.0889413505453593E-2</v>
      </c>
      <c r="L15" s="23">
        <v>624.50769771610942</v>
      </c>
      <c r="M15" s="74">
        <v>1.1131087389143819E-2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635.99391700006913</v>
      </c>
      <c r="C16" s="353">
        <v>0.1470912543729582</v>
      </c>
      <c r="D16" s="242">
        <v>641.95325200005573</v>
      </c>
      <c r="E16" s="354">
        <v>0.1474225978059783</v>
      </c>
      <c r="F16" s="242">
        <v>642.37861700005283</v>
      </c>
      <c r="G16" s="362">
        <v>0.1469179613931281</v>
      </c>
      <c r="H16" s="242">
        <v>71533.681789612048</v>
      </c>
      <c r="I16" s="353">
        <v>0.14267810709858697</v>
      </c>
      <c r="J16" s="242">
        <v>81370.365184194554</v>
      </c>
      <c r="K16" s="354">
        <v>0.14522942782679804</v>
      </c>
      <c r="L16" s="242">
        <v>56265.811595618688</v>
      </c>
      <c r="M16" s="354">
        <v>0.15033691693911327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15">
      <c r="A18" s="433" t="str">
        <f>'3.1'!A4</f>
        <v>2025</v>
      </c>
      <c r="B18" s="584" t="s">
        <v>231</v>
      </c>
      <c r="C18" s="584"/>
      <c r="D18" s="584"/>
      <c r="E18" s="584"/>
      <c r="F18" s="584"/>
      <c r="G18" s="584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5" t="s">
        <v>5</v>
      </c>
      <c r="C19" s="585"/>
      <c r="D19" s="585"/>
      <c r="E19" s="585"/>
      <c r="F19" s="585"/>
      <c r="G19" s="585"/>
      <c r="H19" s="78" t="str">
        <f>A24</f>
        <v>VO z vvn</v>
      </c>
      <c r="I19" s="86">
        <f>(B24+D24+F24)/'6.1, 6.2'!B25</f>
        <v>0.123334198678744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86" t="s">
        <v>66</v>
      </c>
      <c r="C20" s="586"/>
      <c r="D20" s="586" t="s">
        <v>67</v>
      </c>
      <c r="E20" s="586"/>
      <c r="F20" s="586" t="s">
        <v>68</v>
      </c>
      <c r="G20" s="586"/>
      <c r="H20" s="78" t="str">
        <f>A25</f>
        <v>VO z vn</v>
      </c>
      <c r="I20" s="86">
        <f>(B25+D25+F25)/'6.1, 6.2'!C25</f>
        <v>0.12850228961601426</v>
      </c>
      <c r="J20" s="87" t="str">
        <f t="shared" ref="J20:J26" si="1">A10</f>
        <v>PE</v>
      </c>
      <c r="K20" s="76">
        <f t="shared" si="0"/>
        <v>647236.63800000004</v>
      </c>
      <c r="L20" s="87" t="str">
        <f t="shared" ref="L20:L26" si="2">A10</f>
        <v>PE</v>
      </c>
      <c r="M20" s="85">
        <f>K20/'6.1, 6.2'!C5</f>
        <v>0.11201384789100303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0.13274583228118342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9" t="s">
        <v>53</v>
      </c>
      <c r="B22" s="581">
        <f>SUM(B23,D23,F23)</f>
        <v>1695845.1572564412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0.18020089785642815</v>
      </c>
      <c r="J22" s="87" t="str">
        <f t="shared" si="1"/>
        <v>PSE</v>
      </c>
      <c r="K22" s="76">
        <f t="shared" si="0"/>
        <v>89623.738999999987</v>
      </c>
      <c r="L22" s="87" t="str">
        <f t="shared" si="2"/>
        <v>PSE</v>
      </c>
      <c r="M22" s="85">
        <f>K22/'6.1, 6.2'!E5</f>
        <v>0.10561268527715824</v>
      </c>
      <c r="N22" s="78"/>
      <c r="O22" s="68"/>
    </row>
    <row r="23" spans="1:15">
      <c r="A23" s="580"/>
      <c r="B23" s="318">
        <f>SUM(B24:B27)</f>
        <v>568677.82696741167</v>
      </c>
      <c r="C23" s="363">
        <v>0.14557251739160976</v>
      </c>
      <c r="D23" s="318">
        <f>SUM(D24:D27)</f>
        <v>558280.66551313689</v>
      </c>
      <c r="E23" s="363">
        <v>0.14435589193538284</v>
      </c>
      <c r="F23" s="318">
        <f>SUM(F24:F27)</f>
        <v>568886.66477589251</v>
      </c>
      <c r="G23" s="363">
        <v>0.13979231649582277</v>
      </c>
      <c r="H23" s="68"/>
      <c r="I23" s="68"/>
      <c r="J23" s="87" t="str">
        <f t="shared" si="1"/>
        <v>VE</v>
      </c>
      <c r="K23" s="76">
        <f t="shared" si="0"/>
        <v>140464.13594639534</v>
      </c>
      <c r="L23" s="87" t="str">
        <f t="shared" si="2"/>
        <v>VE</v>
      </c>
      <c r="M23" s="85">
        <f>K23/'6.1, 6.2'!F5</f>
        <v>0.47689120173899946</v>
      </c>
      <c r="N23" s="78"/>
      <c r="O23" s="68"/>
    </row>
    <row r="24" spans="1:15">
      <c r="A24" s="18" t="s">
        <v>8</v>
      </c>
      <c r="B24" s="23">
        <v>84633.672999999995</v>
      </c>
      <c r="C24" s="352">
        <v>0.13126996319440243</v>
      </c>
      <c r="D24" s="23">
        <v>70839.421000000002</v>
      </c>
      <c r="E24" s="352">
        <v>0.12037830615925497</v>
      </c>
      <c r="F24" s="23">
        <v>73410.320000000007</v>
      </c>
      <c r="G24" s="352">
        <v>0.1179101913645153</v>
      </c>
      <c r="H24" s="68"/>
      <c r="I24" s="68"/>
      <c r="J24" s="87" t="str">
        <f t="shared" si="1"/>
        <v>PVE</v>
      </c>
      <c r="K24" s="76">
        <f t="shared" si="0"/>
        <v>18681.490000000002</v>
      </c>
      <c r="L24" s="87" t="str">
        <f t="shared" si="2"/>
        <v>PVE</v>
      </c>
      <c r="M24" s="85">
        <f>K24/'6.1, 6.2'!G5</f>
        <v>6.8563965573211247E-2</v>
      </c>
      <c r="N24" s="78"/>
      <c r="O24" s="86"/>
    </row>
    <row r="25" spans="1:15">
      <c r="A25" s="18" t="s">
        <v>9</v>
      </c>
      <c r="B25" s="23">
        <v>230131.83499999999</v>
      </c>
      <c r="C25" s="352">
        <v>0.12874691983506464</v>
      </c>
      <c r="D25" s="23">
        <v>228065.239</v>
      </c>
      <c r="E25" s="352">
        <v>0.13060276431391554</v>
      </c>
      <c r="F25" s="23">
        <v>232819.52</v>
      </c>
      <c r="G25" s="352">
        <v>0.12627571323325618</v>
      </c>
      <c r="H25" s="68"/>
      <c r="I25" s="68"/>
      <c r="J25" s="87" t="str">
        <f t="shared" si="1"/>
        <v>VTE</v>
      </c>
      <c r="K25" s="76">
        <f t="shared" si="0"/>
        <v>1647.0153806224994</v>
      </c>
      <c r="L25" s="87" t="str">
        <f t="shared" si="2"/>
        <v>VTE</v>
      </c>
      <c r="M25" s="85">
        <f>K25/'6.1, 6.2'!H5</f>
        <v>1.2609171787627936E-2</v>
      </c>
      <c r="N25" s="78"/>
      <c r="O25" s="86"/>
    </row>
    <row r="26" spans="1:15">
      <c r="A26" s="18" t="s">
        <v>132</v>
      </c>
      <c r="B26" s="23">
        <v>71560.674559837862</v>
      </c>
      <c r="C26" s="352">
        <v>0.13638605868062542</v>
      </c>
      <c r="D26" s="23">
        <v>72138.025424032283</v>
      </c>
      <c r="E26" s="352">
        <v>0.13506083415928863</v>
      </c>
      <c r="F26" s="23">
        <v>74253.696290424778</v>
      </c>
      <c r="G26" s="352">
        <v>0.13285842413062082</v>
      </c>
      <c r="H26" s="68"/>
      <c r="I26" s="68"/>
      <c r="J26" s="87" t="str">
        <f t="shared" si="1"/>
        <v>FVE</v>
      </c>
      <c r="K26" s="76">
        <f t="shared" si="0"/>
        <v>209169.8585694253</v>
      </c>
      <c r="L26" s="87" t="str">
        <f t="shared" si="2"/>
        <v>FVE</v>
      </c>
      <c r="M26" s="85">
        <f>K26/'6.1, 6.2'!I5</f>
        <v>0.14566985193963508</v>
      </c>
      <c r="N26" s="78"/>
      <c r="O26" s="86"/>
    </row>
    <row r="27" spans="1:15">
      <c r="A27" s="427" t="s">
        <v>130</v>
      </c>
      <c r="B27" s="242">
        <v>182351.64440757391</v>
      </c>
      <c r="C27" s="353">
        <v>0.19203091346130419</v>
      </c>
      <c r="D27" s="242">
        <v>187237.98008910459</v>
      </c>
      <c r="E27" s="353">
        <v>0.18750962445053393</v>
      </c>
      <c r="F27" s="242">
        <v>188403.12848546775</v>
      </c>
      <c r="G27" s="353">
        <v>0.18041351463113039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7"/>
      <c r="B28" s="597"/>
      <c r="C28" s="597"/>
      <c r="D28" s="597"/>
      <c r="E28" s="597"/>
      <c r="F28" s="48"/>
      <c r="G28" s="77" t="s">
        <v>297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8"/>
      <c r="B29" s="598"/>
      <c r="C29" s="598"/>
      <c r="D29" s="598"/>
      <c r="E29" s="598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0.1249439409563045</v>
      </c>
      <c r="J32" s="87" t="str">
        <f t="shared" si="5"/>
        <v>PE</v>
      </c>
      <c r="K32" s="70">
        <f t="shared" si="6"/>
        <v>148568.318</v>
      </c>
      <c r="L32" s="70">
        <f t="shared" si="7"/>
        <v>248142.48100000003</v>
      </c>
      <c r="M32" s="70">
        <f t="shared" si="8"/>
        <v>250525.83900000001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0.20062754909344668</v>
      </c>
      <c r="J34" s="87" t="str">
        <f t="shared" si="5"/>
        <v>PSE</v>
      </c>
      <c r="K34" s="70">
        <f t="shared" si="6"/>
        <v>29457.381999999991</v>
      </c>
      <c r="L34" s="70">
        <f t="shared" si="7"/>
        <v>29802.269999999997</v>
      </c>
      <c r="M34" s="70">
        <f t="shared" si="8"/>
        <v>30364.087</v>
      </c>
    </row>
    <row r="35" spans="8:13" ht="13.5" customHeight="1">
      <c r="H35" s="87" t="str">
        <f t="shared" si="3"/>
        <v>VE</v>
      </c>
      <c r="I35" s="88">
        <f t="shared" si="4"/>
        <v>0.57886332417551567</v>
      </c>
      <c r="J35" s="87" t="str">
        <f t="shared" si="5"/>
        <v>VE</v>
      </c>
      <c r="K35" s="70">
        <f t="shared" si="6"/>
        <v>47471.041882645346</v>
      </c>
      <c r="L35" s="70">
        <f t="shared" si="7"/>
        <v>46336.796181191858</v>
      </c>
      <c r="M35" s="70">
        <f t="shared" si="8"/>
        <v>46656.29788255813</v>
      </c>
    </row>
    <row r="36" spans="8:13" ht="12.75" customHeight="1">
      <c r="H36" s="87" t="str">
        <f t="shared" si="3"/>
        <v>PVE</v>
      </c>
      <c r="I36" s="88">
        <f t="shared" si="4"/>
        <v>3.8412291933418691E-2</v>
      </c>
      <c r="J36" s="87" t="str">
        <f t="shared" si="5"/>
        <v>PVE</v>
      </c>
      <c r="K36" s="70">
        <f t="shared" si="6"/>
        <v>5564.96</v>
      </c>
      <c r="L36" s="70">
        <f t="shared" si="7"/>
        <v>6435.39</v>
      </c>
      <c r="M36" s="70">
        <f t="shared" si="8"/>
        <v>6681.14</v>
      </c>
    </row>
    <row r="37" spans="8:13" ht="12.75" customHeight="1">
      <c r="H37" s="87" t="str">
        <f t="shared" si="3"/>
        <v>VTE</v>
      </c>
      <c r="I37" s="88">
        <f t="shared" si="4"/>
        <v>1.6311667998048767E-2</v>
      </c>
      <c r="J37" s="87" t="str">
        <f t="shared" si="5"/>
        <v>VTE</v>
      </c>
      <c r="K37" s="70">
        <f t="shared" si="6"/>
        <v>648.99052515525261</v>
      </c>
      <c r="L37" s="70">
        <f t="shared" si="7"/>
        <v>373.5171577511374</v>
      </c>
      <c r="M37" s="70">
        <f t="shared" si="8"/>
        <v>624.50769771610942</v>
      </c>
    </row>
    <row r="38" spans="8:13" ht="12.75" customHeight="1">
      <c r="H38" s="87" t="str">
        <f t="shared" si="3"/>
        <v>FVE</v>
      </c>
      <c r="I38" s="88">
        <f t="shared" si="4"/>
        <v>0.1469179613931281</v>
      </c>
      <c r="J38" s="87" t="str">
        <f t="shared" si="5"/>
        <v>FVE</v>
      </c>
      <c r="K38" s="70">
        <f t="shared" si="6"/>
        <v>71533.681789612048</v>
      </c>
      <c r="L38" s="70">
        <f t="shared" si="7"/>
        <v>81370.365184194554</v>
      </c>
      <c r="M38" s="70">
        <f t="shared" si="8"/>
        <v>56265.811595618688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401</v>
      </c>
      <c r="M1" s="348" t="str">
        <f>'3.1'!N1</f>
        <v>III. čtvrtletí 2025</v>
      </c>
      <c r="N1" s="6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3" t="str">
        <f>'3.1'!A4</f>
        <v>2025</v>
      </c>
      <c r="B3" s="584" t="s">
        <v>186</v>
      </c>
      <c r="C3" s="584"/>
      <c r="D3" s="584"/>
      <c r="E3" s="584"/>
      <c r="F3" s="584"/>
      <c r="G3" s="587"/>
      <c r="H3" s="591" t="s">
        <v>19</v>
      </c>
      <c r="I3" s="584"/>
      <c r="J3" s="584"/>
      <c r="K3" s="584"/>
      <c r="L3" s="584"/>
      <c r="M3" s="584"/>
      <c r="N3" s="24"/>
    </row>
    <row r="4" spans="1:21" ht="13.5" customHeight="1">
      <c r="A4" s="22"/>
      <c r="B4" s="593" t="s">
        <v>168</v>
      </c>
      <c r="C4" s="593"/>
      <c r="D4" s="593"/>
      <c r="E4" s="593"/>
      <c r="F4" s="593"/>
      <c r="G4" s="595"/>
      <c r="H4" s="592" t="s">
        <v>5</v>
      </c>
      <c r="I4" s="593"/>
      <c r="J4" s="593"/>
      <c r="K4" s="593"/>
      <c r="L4" s="593"/>
      <c r="M4" s="593"/>
      <c r="N4" s="72"/>
    </row>
    <row r="5" spans="1:21">
      <c r="A5" s="22"/>
      <c r="B5" s="586" t="s">
        <v>66</v>
      </c>
      <c r="C5" s="586"/>
      <c r="D5" s="586" t="s">
        <v>67</v>
      </c>
      <c r="E5" s="586"/>
      <c r="F5" s="586" t="s">
        <v>68</v>
      </c>
      <c r="G5" s="589"/>
      <c r="H5" s="590" t="s">
        <v>66</v>
      </c>
      <c r="I5" s="586"/>
      <c r="J5" s="586" t="s">
        <v>67</v>
      </c>
      <c r="K5" s="586"/>
      <c r="L5" s="586" t="s">
        <v>68</v>
      </c>
      <c r="M5" s="586"/>
      <c r="N5" s="84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4"/>
    </row>
    <row r="7" spans="1:21">
      <c r="A7" s="599" t="s">
        <v>53</v>
      </c>
      <c r="B7" s="594">
        <f>F8</f>
        <v>5467.9409999999953</v>
      </c>
      <c r="C7" s="581"/>
      <c r="D7" s="581"/>
      <c r="E7" s="581"/>
      <c r="F7" s="581"/>
      <c r="G7" s="596"/>
      <c r="H7" s="594">
        <f>SUM(H8,J8,L8)</f>
        <v>4230895.4180999929</v>
      </c>
      <c r="I7" s="581"/>
      <c r="J7" s="581"/>
      <c r="K7" s="581"/>
      <c r="L7" s="581"/>
      <c r="M7" s="581"/>
      <c r="N7" s="73"/>
    </row>
    <row r="8" spans="1:21">
      <c r="A8" s="600"/>
      <c r="B8" s="358">
        <f>SUM(B9:B16)</f>
        <v>5454.1386789999951</v>
      </c>
      <c r="C8" s="353">
        <v>0.23417986819381748</v>
      </c>
      <c r="D8" s="318">
        <f>SUM(D9:D16)</f>
        <v>5459.1831589999956</v>
      </c>
      <c r="E8" s="353">
        <v>0.23400665275200519</v>
      </c>
      <c r="F8" s="318">
        <f>SUM(F9:F16)</f>
        <v>5467.9409999999953</v>
      </c>
      <c r="G8" s="359">
        <v>0.23398082602611589</v>
      </c>
      <c r="H8" s="318">
        <f>SUM(H9:H16)</f>
        <v>1751344.5277660927</v>
      </c>
      <c r="I8" s="353">
        <v>0.3154297361414567</v>
      </c>
      <c r="J8" s="318">
        <f>SUM(J9:J16)</f>
        <v>1253475.7853677475</v>
      </c>
      <c r="K8" s="353">
        <v>0.20921684508743896</v>
      </c>
      <c r="L8" s="318">
        <f>SUM(L9:L16)</f>
        <v>1226075.1049661522</v>
      </c>
      <c r="M8" s="353">
        <v>0.22444656659824061</v>
      </c>
      <c r="N8" s="10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4043.9124999999995</v>
      </c>
      <c r="C10" s="352">
        <v>0.43891357596010949</v>
      </c>
      <c r="D10" s="23">
        <v>4048.4124999999995</v>
      </c>
      <c r="E10" s="352">
        <v>0.43918748569911287</v>
      </c>
      <c r="F10" s="23">
        <v>4048.4124999999995</v>
      </c>
      <c r="G10" s="360">
        <v>0.43918748569911287</v>
      </c>
      <c r="H10" s="23">
        <v>1489353.554</v>
      </c>
      <c r="I10" s="352">
        <v>0.72101613677319365</v>
      </c>
      <c r="J10" s="23">
        <v>1137781.1670000001</v>
      </c>
      <c r="K10" s="352">
        <v>0.62738272708871268</v>
      </c>
      <c r="L10" s="23">
        <v>1156817.8589999997</v>
      </c>
      <c r="M10" s="352">
        <v>0.60916675045388613</v>
      </c>
      <c r="N10" s="76"/>
      <c r="O10" s="85"/>
    </row>
    <row r="11" spans="1:21">
      <c r="A11" s="56" t="s">
        <v>21</v>
      </c>
      <c r="B11" s="247">
        <v>844.9</v>
      </c>
      <c r="C11" s="352">
        <v>0.61970074812967579</v>
      </c>
      <c r="D11" s="23">
        <v>844.9</v>
      </c>
      <c r="E11" s="352">
        <v>0.61970074812967579</v>
      </c>
      <c r="F11" s="23">
        <v>844.9</v>
      </c>
      <c r="G11" s="360">
        <v>0.61970074812967579</v>
      </c>
      <c r="H11" s="23">
        <v>187961.4</v>
      </c>
      <c r="I11" s="352">
        <v>0.9599573201128917</v>
      </c>
      <c r="J11" s="23">
        <v>51383.87</v>
      </c>
      <c r="K11" s="352">
        <v>0.84044767724005864</v>
      </c>
      <c r="L11" s="23">
        <v>0</v>
      </c>
      <c r="M11" s="352">
        <v>0</v>
      </c>
      <c r="N11" s="76"/>
      <c r="O11" s="85"/>
    </row>
    <row r="12" spans="1:21">
      <c r="A12" s="56" t="s">
        <v>22</v>
      </c>
      <c r="B12" s="247">
        <v>57.28300000000003</v>
      </c>
      <c r="C12" s="352">
        <v>4.1320422471018498E-2</v>
      </c>
      <c r="D12" s="23">
        <v>57.28300000000003</v>
      </c>
      <c r="E12" s="352">
        <v>4.1188358228345906E-2</v>
      </c>
      <c r="F12" s="23">
        <v>64.155400000000043</v>
      </c>
      <c r="G12" s="360">
        <v>4.5416940056552897E-2</v>
      </c>
      <c r="H12" s="23">
        <v>9476.0750000000025</v>
      </c>
      <c r="I12" s="352">
        <v>3.3478946046745429E-2</v>
      </c>
      <c r="J12" s="23">
        <v>9616.086000000003</v>
      </c>
      <c r="K12" s="352">
        <v>3.3961785083269677E-2</v>
      </c>
      <c r="L12" s="23">
        <v>10483.374999999998</v>
      </c>
      <c r="M12" s="352">
        <v>3.7120118232854667E-2</v>
      </c>
      <c r="N12" s="76"/>
      <c r="O12" s="85"/>
    </row>
    <row r="13" spans="1:21">
      <c r="A13" s="56" t="s">
        <v>43</v>
      </c>
      <c r="B13" s="247">
        <v>77.442640000000011</v>
      </c>
      <c r="C13" s="352">
        <v>6.934919751994803E-2</v>
      </c>
      <c r="D13" s="23">
        <v>77.059640000000002</v>
      </c>
      <c r="E13" s="352">
        <v>6.9059006330354819E-2</v>
      </c>
      <c r="F13" s="23">
        <v>77.059640000000002</v>
      </c>
      <c r="G13" s="360">
        <v>6.9184733384440117E-2</v>
      </c>
      <c r="H13" s="23">
        <v>14320.351644797298</v>
      </c>
      <c r="I13" s="352">
        <v>0.14842980481703552</v>
      </c>
      <c r="J13" s="23">
        <v>14136.548727747255</v>
      </c>
      <c r="K13" s="352">
        <v>0.14975131591652849</v>
      </c>
      <c r="L13" s="23">
        <v>16950.57448239264</v>
      </c>
      <c r="M13" s="352">
        <v>0.16351749240109051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86.8</v>
      </c>
      <c r="C15" s="352">
        <v>0.235102934795623</v>
      </c>
      <c r="D15" s="23">
        <v>86.8</v>
      </c>
      <c r="E15" s="74">
        <v>0.235102934795623</v>
      </c>
      <c r="F15" s="23">
        <v>86.8</v>
      </c>
      <c r="G15" s="361">
        <v>0.2336159426839971</v>
      </c>
      <c r="H15" s="23">
        <v>13789.994079999999</v>
      </c>
      <c r="I15" s="352">
        <v>0.3429096462631761</v>
      </c>
      <c r="J15" s="23">
        <v>8760.1152599999987</v>
      </c>
      <c r="K15" s="74">
        <v>0.25538992103043123</v>
      </c>
      <c r="L15" s="23">
        <v>12751.501600000003</v>
      </c>
      <c r="M15" s="74">
        <v>0.22727995054582964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343.80053899999501</v>
      </c>
      <c r="C16" s="353">
        <v>7.951342172287304E-2</v>
      </c>
      <c r="D16" s="242">
        <v>344.7280189999953</v>
      </c>
      <c r="E16" s="354">
        <v>7.9165733547033337E-2</v>
      </c>
      <c r="F16" s="242">
        <v>346.61345999999611</v>
      </c>
      <c r="G16" s="362">
        <v>7.9273720492806801E-2</v>
      </c>
      <c r="H16" s="242">
        <v>36443.153041295438</v>
      </c>
      <c r="I16" s="353">
        <v>7.2687997633462023E-2</v>
      </c>
      <c r="J16" s="242">
        <v>31797.998380000005</v>
      </c>
      <c r="K16" s="354">
        <v>5.6752911214190509E-2</v>
      </c>
      <c r="L16" s="242">
        <v>29071.794883759711</v>
      </c>
      <c r="M16" s="354">
        <v>7.7677081139820428E-2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77"/>
      <c r="O17" s="69"/>
    </row>
    <row r="18" spans="1:20">
      <c r="A18" s="433" t="str">
        <f>'3.1'!A4</f>
        <v>2025</v>
      </c>
      <c r="B18" s="584" t="s">
        <v>231</v>
      </c>
      <c r="C18" s="584"/>
      <c r="D18" s="584"/>
      <c r="E18" s="584"/>
      <c r="F18" s="584"/>
      <c r="G18" s="584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85" t="s">
        <v>5</v>
      </c>
      <c r="C19" s="585"/>
      <c r="D19" s="585"/>
      <c r="E19" s="585"/>
      <c r="F19" s="585"/>
      <c r="G19" s="585"/>
      <c r="H19" s="78" t="str">
        <f>A24</f>
        <v>VO z vvn</v>
      </c>
      <c r="I19" s="86">
        <f>(B24+D24+F24)/'6.1, 6.2'!B25</f>
        <v>0.24614239088132353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86" t="s">
        <v>66</v>
      </c>
      <c r="C20" s="586"/>
      <c r="D20" s="586" t="s">
        <v>67</v>
      </c>
      <c r="E20" s="586"/>
      <c r="F20" s="586" t="s">
        <v>68</v>
      </c>
      <c r="G20" s="586"/>
      <c r="H20" s="78" t="str">
        <f>A25</f>
        <v>VO z vn</v>
      </c>
      <c r="I20" s="86">
        <f>(B25+D25+F25)/'6.1, 6.2'!C25</f>
        <v>6.7891763421718168E-2</v>
      </c>
      <c r="J20" s="87" t="str">
        <f t="shared" ref="J20:J26" si="1">A10</f>
        <v>PE</v>
      </c>
      <c r="K20" s="76">
        <f t="shared" si="0"/>
        <v>3783952.5799999996</v>
      </c>
      <c r="L20" s="87" t="str">
        <f t="shared" ref="L20:L26" si="2">A10</f>
        <v>PE</v>
      </c>
      <c r="M20" s="85">
        <f>K20/'6.1, 6.2'!C5</f>
        <v>0.65486881279252984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6.8782271327094885E-2</v>
      </c>
      <c r="J21" s="87" t="str">
        <f t="shared" si="1"/>
        <v>PPE</v>
      </c>
      <c r="K21" s="76">
        <f t="shared" si="0"/>
        <v>239345.27</v>
      </c>
      <c r="L21" s="87" t="str">
        <f t="shared" si="2"/>
        <v>PPE</v>
      </c>
      <c r="M21" s="85">
        <f>K21/'6.1, 6.2'!D5</f>
        <v>0.83552529677443166</v>
      </c>
      <c r="N21" s="78"/>
      <c r="O21" s="68"/>
      <c r="P21" s="89"/>
      <c r="Q21" s="71"/>
      <c r="R21" s="23"/>
      <c r="S21" s="23"/>
      <c r="T21" s="23"/>
    </row>
    <row r="22" spans="1:20">
      <c r="A22" s="579" t="s">
        <v>53</v>
      </c>
      <c r="B22" s="581">
        <f>SUM(B23,D23,F23)</f>
        <v>1141508.9820254152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6.6752916383370012E-2</v>
      </c>
      <c r="J22" s="87" t="str">
        <f t="shared" si="1"/>
        <v>PSE</v>
      </c>
      <c r="K22" s="76">
        <f t="shared" si="0"/>
        <v>29575.536000000007</v>
      </c>
      <c r="L22" s="87" t="str">
        <f t="shared" si="2"/>
        <v>PSE</v>
      </c>
      <c r="M22" s="85">
        <f>K22/'6.1, 6.2'!E5</f>
        <v>3.4851835131217465E-2</v>
      </c>
      <c r="N22" s="78"/>
      <c r="O22" s="68"/>
      <c r="P22" s="89"/>
      <c r="Q22" s="71"/>
      <c r="R22" s="23"/>
      <c r="S22" s="23"/>
      <c r="T22" s="23"/>
    </row>
    <row r="23" spans="1:20">
      <c r="A23" s="580"/>
      <c r="B23" s="318">
        <f>SUM(B24:B27)</f>
        <v>376050.86707609281</v>
      </c>
      <c r="C23" s="363">
        <v>9.6263066347233361E-2</v>
      </c>
      <c r="D23" s="318">
        <f>SUM(D24:D27)</f>
        <v>368641.64000316983</v>
      </c>
      <c r="E23" s="363">
        <v>9.5320501021233503E-2</v>
      </c>
      <c r="F23" s="318">
        <f>SUM(F24:F27)</f>
        <v>396816.47494615242</v>
      </c>
      <c r="G23" s="363">
        <v>9.7509570343474114E-2</v>
      </c>
      <c r="H23" s="68"/>
      <c r="I23" s="68"/>
      <c r="J23" s="87" t="str">
        <f t="shared" si="1"/>
        <v>VE</v>
      </c>
      <c r="K23" s="76">
        <f t="shared" si="0"/>
        <v>45407.474854937187</v>
      </c>
      <c r="L23" s="87" t="str">
        <f t="shared" si="2"/>
        <v>VE</v>
      </c>
      <c r="M23" s="85">
        <f>K23/'6.1, 6.2'!F5</f>
        <v>0.15416337491136006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152174.92800000001</v>
      </c>
      <c r="C24" s="352">
        <v>0.23602895265659618</v>
      </c>
      <c r="D24" s="23">
        <v>144844.93799999999</v>
      </c>
      <c r="E24" s="352">
        <v>0.24613679849504</v>
      </c>
      <c r="F24" s="23">
        <v>159770.79999999999</v>
      </c>
      <c r="G24" s="352">
        <v>0.25662067135059075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119540.467</v>
      </c>
      <c r="C25" s="352">
        <v>6.6876740116790845E-2</v>
      </c>
      <c r="D25" s="23">
        <v>117197.1</v>
      </c>
      <c r="E25" s="352">
        <v>6.7113538637838588E-2</v>
      </c>
      <c r="F25" s="23">
        <v>128348.03</v>
      </c>
      <c r="G25" s="352">
        <v>6.9612887400220397E-2</v>
      </c>
      <c r="H25" s="68"/>
      <c r="I25" s="68"/>
      <c r="J25" s="87" t="str">
        <f t="shared" si="1"/>
        <v>VTE</v>
      </c>
      <c r="K25" s="76">
        <f t="shared" si="0"/>
        <v>35301.610939999999</v>
      </c>
      <c r="L25" s="87" t="str">
        <f t="shared" si="2"/>
        <v>VTE</v>
      </c>
      <c r="M25" s="85">
        <f>K25/'6.1, 6.2'!H5</f>
        <v>0.27026103214302005</v>
      </c>
      <c r="N25" s="78"/>
      <c r="O25" s="86"/>
    </row>
    <row r="26" spans="1:20">
      <c r="A26" s="18" t="s">
        <v>132</v>
      </c>
      <c r="B26" s="23">
        <v>37059.674691227374</v>
      </c>
      <c r="C26" s="352">
        <v>7.0631292930255996E-2</v>
      </c>
      <c r="D26" s="23">
        <v>37355.305745679259</v>
      </c>
      <c r="E26" s="352">
        <v>6.9938686630670127E-2</v>
      </c>
      <c r="F26" s="23">
        <v>38517.083789218617</v>
      </c>
      <c r="G26" s="352">
        <v>6.8916691154707665E-2</v>
      </c>
      <c r="H26" s="68"/>
      <c r="I26" s="68"/>
      <c r="J26" s="87" t="str">
        <f t="shared" si="1"/>
        <v>FVE</v>
      </c>
      <c r="K26" s="76">
        <f t="shared" si="0"/>
        <v>97312.946305055157</v>
      </c>
      <c r="L26" s="87" t="str">
        <f t="shared" si="2"/>
        <v>FVE</v>
      </c>
      <c r="M26" s="85">
        <f>K26/'6.1, 6.2'!I5</f>
        <v>6.7770579265186287E-2</v>
      </c>
      <c r="N26" s="78"/>
      <c r="O26" s="86"/>
    </row>
    <row r="27" spans="1:20">
      <c r="A27" s="427" t="s">
        <v>130</v>
      </c>
      <c r="B27" s="242">
        <v>67275.797384865407</v>
      </c>
      <c r="C27" s="353">
        <v>7.0846812857788169E-2</v>
      </c>
      <c r="D27" s="242">
        <v>69244.296257490598</v>
      </c>
      <c r="E27" s="353">
        <v>6.9344755697560073E-2</v>
      </c>
      <c r="F27" s="242">
        <v>70180.561156933865</v>
      </c>
      <c r="G27" s="353">
        <v>6.7204413211663094E-2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7"/>
      <c r="B28" s="597"/>
      <c r="C28" s="597"/>
      <c r="D28" s="597"/>
      <c r="E28" s="597"/>
      <c r="F28" s="48"/>
      <c r="G28" s="77" t="s">
        <v>297</v>
      </c>
      <c r="H28" s="68"/>
      <c r="I28" s="68"/>
      <c r="J28" s="68"/>
      <c r="K28" s="68"/>
      <c r="L28" s="68"/>
      <c r="M28" s="68"/>
    </row>
    <row r="29" spans="1:20">
      <c r="A29" s="598"/>
      <c r="B29" s="598"/>
      <c r="C29" s="598"/>
      <c r="D29" s="598"/>
      <c r="E29" s="598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0.43918748569911287</v>
      </c>
      <c r="J32" s="87" t="str">
        <f t="shared" si="5"/>
        <v>PE</v>
      </c>
      <c r="K32" s="70">
        <f t="shared" si="6"/>
        <v>1489353.554</v>
      </c>
      <c r="L32" s="70">
        <f t="shared" si="7"/>
        <v>1137781.1670000001</v>
      </c>
      <c r="M32" s="70">
        <f t="shared" si="8"/>
        <v>1156817.8589999997</v>
      </c>
    </row>
    <row r="33" spans="8:13">
      <c r="H33" s="87" t="str">
        <f t="shared" si="3"/>
        <v>PPE</v>
      </c>
      <c r="I33" s="88">
        <f t="shared" si="4"/>
        <v>0.61970074812967579</v>
      </c>
      <c r="J33" s="87" t="str">
        <f t="shared" si="5"/>
        <v>PPE</v>
      </c>
      <c r="K33" s="70">
        <f t="shared" si="6"/>
        <v>187961.4</v>
      </c>
      <c r="L33" s="70">
        <f t="shared" si="7"/>
        <v>51383.87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4.5416940056552897E-2</v>
      </c>
      <c r="J34" s="87" t="str">
        <f t="shared" si="5"/>
        <v>PSE</v>
      </c>
      <c r="K34" s="70">
        <f t="shared" si="6"/>
        <v>9476.0750000000025</v>
      </c>
      <c r="L34" s="70">
        <f t="shared" si="7"/>
        <v>9616.086000000003</v>
      </c>
      <c r="M34" s="70">
        <f t="shared" si="8"/>
        <v>10483.374999999998</v>
      </c>
    </row>
    <row r="35" spans="8:13" ht="12.75" customHeight="1">
      <c r="H35" s="87" t="str">
        <f t="shared" si="3"/>
        <v>VE</v>
      </c>
      <c r="I35" s="88">
        <f t="shared" si="4"/>
        <v>6.9184733384440117E-2</v>
      </c>
      <c r="J35" s="87" t="str">
        <f t="shared" si="5"/>
        <v>VE</v>
      </c>
      <c r="K35" s="70">
        <f t="shared" si="6"/>
        <v>14320.351644797298</v>
      </c>
      <c r="L35" s="70">
        <f t="shared" si="7"/>
        <v>14136.548727747255</v>
      </c>
      <c r="M35" s="70">
        <f t="shared" si="8"/>
        <v>16950.57448239264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0.2336159426839971</v>
      </c>
      <c r="J37" s="87" t="str">
        <f t="shared" si="5"/>
        <v>VTE</v>
      </c>
      <c r="K37" s="70">
        <f t="shared" si="6"/>
        <v>13789.994079999999</v>
      </c>
      <c r="L37" s="70">
        <f t="shared" si="7"/>
        <v>8760.1152599999987</v>
      </c>
      <c r="M37" s="70">
        <f t="shared" si="8"/>
        <v>12751.501600000003</v>
      </c>
    </row>
    <row r="38" spans="8:13" ht="12.75" customHeight="1">
      <c r="H38" s="87" t="str">
        <f t="shared" si="3"/>
        <v>FVE</v>
      </c>
      <c r="I38" s="88">
        <f t="shared" si="4"/>
        <v>7.9273720492806801E-2</v>
      </c>
      <c r="J38" s="87" t="str">
        <f t="shared" si="5"/>
        <v>FVE</v>
      </c>
      <c r="K38" s="70">
        <f t="shared" si="6"/>
        <v>36443.153041295438</v>
      </c>
      <c r="L38" s="70">
        <f t="shared" si="7"/>
        <v>31797.998380000005</v>
      </c>
      <c r="M38" s="70">
        <f t="shared" si="8"/>
        <v>29071.794883759711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45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402</v>
      </c>
      <c r="M1" s="348" t="str">
        <f>'3.1'!N1</f>
        <v>III. čtvrtletí 2025</v>
      </c>
      <c r="N1" s="91"/>
      <c r="O1" s="91"/>
      <c r="P1" s="92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91"/>
      <c r="O2" s="91"/>
      <c r="P2" s="92"/>
    </row>
    <row r="3" spans="1:21">
      <c r="A3" s="433" t="str">
        <f>'3.1'!A4</f>
        <v>2025</v>
      </c>
      <c r="B3" s="584" t="s">
        <v>186</v>
      </c>
      <c r="C3" s="584"/>
      <c r="D3" s="584"/>
      <c r="E3" s="584"/>
      <c r="F3" s="584"/>
      <c r="G3" s="587"/>
      <c r="H3" s="591" t="s">
        <v>19</v>
      </c>
      <c r="I3" s="584"/>
      <c r="J3" s="584"/>
      <c r="K3" s="584"/>
      <c r="L3" s="584"/>
      <c r="M3" s="584"/>
      <c r="N3" s="61"/>
      <c r="O3" s="92"/>
      <c r="P3" s="92"/>
    </row>
    <row r="4" spans="1:21" ht="13.5" customHeight="1">
      <c r="A4" s="22"/>
      <c r="B4" s="593" t="s">
        <v>168</v>
      </c>
      <c r="C4" s="593"/>
      <c r="D4" s="593"/>
      <c r="E4" s="593"/>
      <c r="F4" s="593"/>
      <c r="G4" s="595"/>
      <c r="H4" s="592" t="s">
        <v>5</v>
      </c>
      <c r="I4" s="593"/>
      <c r="J4" s="593"/>
      <c r="K4" s="593"/>
      <c r="L4" s="593"/>
      <c r="M4" s="593"/>
      <c r="N4" s="61"/>
      <c r="O4" s="92"/>
      <c r="P4" s="92"/>
    </row>
    <row r="5" spans="1:21">
      <c r="A5" s="22"/>
      <c r="B5" s="586" t="s">
        <v>66</v>
      </c>
      <c r="C5" s="586"/>
      <c r="D5" s="586" t="s">
        <v>67</v>
      </c>
      <c r="E5" s="586"/>
      <c r="F5" s="586" t="s">
        <v>68</v>
      </c>
      <c r="G5" s="589"/>
      <c r="H5" s="590" t="s">
        <v>66</v>
      </c>
      <c r="I5" s="586"/>
      <c r="J5" s="586" t="s">
        <v>67</v>
      </c>
      <c r="K5" s="586"/>
      <c r="L5" s="586" t="s">
        <v>68</v>
      </c>
      <c r="M5" s="586"/>
      <c r="N5" s="61"/>
      <c r="O5" s="92"/>
      <c r="P5" s="92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1"/>
      <c r="O6" s="92"/>
      <c r="P6" s="92"/>
    </row>
    <row r="7" spans="1:21">
      <c r="A7" s="599" t="s">
        <v>53</v>
      </c>
      <c r="B7" s="594">
        <f>F8</f>
        <v>485.46972200000005</v>
      </c>
      <c r="C7" s="581"/>
      <c r="D7" s="581"/>
      <c r="E7" s="581"/>
      <c r="F7" s="581"/>
      <c r="G7" s="596"/>
      <c r="H7" s="594">
        <f>SUM(H8,J8,L8)</f>
        <v>159395.59024925114</v>
      </c>
      <c r="I7" s="581"/>
      <c r="J7" s="581"/>
      <c r="K7" s="581"/>
      <c r="L7" s="581"/>
      <c r="M7" s="581"/>
      <c r="N7" s="61"/>
      <c r="O7" s="92"/>
      <c r="P7" s="92"/>
    </row>
    <row r="8" spans="1:21">
      <c r="A8" s="600"/>
      <c r="B8" s="358">
        <f>SUM(B9:B16)</f>
        <v>484.24349300000023</v>
      </c>
      <c r="C8" s="353">
        <v>2.0791564725164906E-2</v>
      </c>
      <c r="D8" s="318">
        <f>SUM(D9:D16)</f>
        <v>486.54968400000024</v>
      </c>
      <c r="E8" s="353">
        <v>2.0855842281584457E-2</v>
      </c>
      <c r="F8" s="318">
        <f>SUM(F9:F16)</f>
        <v>485.46972200000005</v>
      </c>
      <c r="G8" s="359">
        <v>2.0773926888426365E-2</v>
      </c>
      <c r="H8" s="318">
        <f>SUM(H9:H16)</f>
        <v>51299.287546006904</v>
      </c>
      <c r="I8" s="353">
        <v>9.2393703685028621E-3</v>
      </c>
      <c r="J8" s="318">
        <f>SUM(J9:J16)</f>
        <v>59251.612828113037</v>
      </c>
      <c r="K8" s="353">
        <v>9.8896489640630282E-3</v>
      </c>
      <c r="L8" s="318">
        <f>SUM(L9:L16)</f>
        <v>48844.689875131196</v>
      </c>
      <c r="M8" s="353">
        <v>8.9415590404078021E-3</v>
      </c>
      <c r="N8" s="61"/>
      <c r="O8" s="92"/>
      <c r="P8" s="92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90"/>
      <c r="O9" s="93"/>
      <c r="P9" s="92"/>
    </row>
    <row r="10" spans="1:21">
      <c r="A10" s="56" t="s">
        <v>20</v>
      </c>
      <c r="B10" s="247">
        <v>131.66200000000001</v>
      </c>
      <c r="C10" s="352">
        <v>1.4290180422563532E-2</v>
      </c>
      <c r="D10" s="23">
        <v>131.66200000000001</v>
      </c>
      <c r="E10" s="352">
        <v>1.4283204278742991E-2</v>
      </c>
      <c r="F10" s="23">
        <v>131.66200000000001</v>
      </c>
      <c r="G10" s="360">
        <v>1.4283204278742991E-2</v>
      </c>
      <c r="H10" s="23">
        <v>2797.7420000000002</v>
      </c>
      <c r="I10" s="352">
        <v>1.3544246247712034E-3</v>
      </c>
      <c r="J10" s="23">
        <v>8529.1740000000009</v>
      </c>
      <c r="K10" s="352">
        <v>4.7030629431521814E-3</v>
      </c>
      <c r="L10" s="23">
        <v>12313.377</v>
      </c>
      <c r="M10" s="352">
        <v>6.4840802688572808E-3</v>
      </c>
      <c r="N10" s="90"/>
      <c r="O10" s="93"/>
      <c r="P10" s="92"/>
    </row>
    <row r="11" spans="1:21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90"/>
      <c r="O11" s="93"/>
      <c r="P11" s="92"/>
    </row>
    <row r="12" spans="1:21">
      <c r="A12" s="56" t="s">
        <v>22</v>
      </c>
      <c r="B12" s="247">
        <v>41.527400000000021</v>
      </c>
      <c r="C12" s="352">
        <v>2.9955304577675292E-2</v>
      </c>
      <c r="D12" s="23">
        <v>41.520400000000016</v>
      </c>
      <c r="E12" s="352">
        <v>2.9854531169530456E-2</v>
      </c>
      <c r="F12" s="23">
        <v>42.519400000000019</v>
      </c>
      <c r="G12" s="360">
        <v>3.0100366314302379E-2</v>
      </c>
      <c r="H12" s="23">
        <v>9083.4239999999991</v>
      </c>
      <c r="I12" s="352">
        <v>3.2091711179545589E-2</v>
      </c>
      <c r="J12" s="23">
        <v>8999.7549999999974</v>
      </c>
      <c r="K12" s="352">
        <v>3.1785046963190795E-2</v>
      </c>
      <c r="L12" s="23">
        <v>9206.2630000000008</v>
      </c>
      <c r="M12" s="352">
        <v>3.2598048914853794E-2</v>
      </c>
      <c r="N12" s="90"/>
      <c r="O12" s="93"/>
      <c r="P12" s="92"/>
    </row>
    <row r="13" spans="1:21">
      <c r="A13" s="56" t="s">
        <v>43</v>
      </c>
      <c r="B13" s="247">
        <v>7.7564999999999991</v>
      </c>
      <c r="C13" s="352">
        <v>6.9458769815114348E-3</v>
      </c>
      <c r="D13" s="23">
        <v>7.7564999999999991</v>
      </c>
      <c r="E13" s="352">
        <v>6.9511897875645032E-3</v>
      </c>
      <c r="F13" s="23">
        <v>7.7565</v>
      </c>
      <c r="G13" s="360">
        <v>6.9638449452451342E-3</v>
      </c>
      <c r="H13" s="23">
        <v>1323.1500667804878</v>
      </c>
      <c r="I13" s="352">
        <v>1.3714391310162222E-2</v>
      </c>
      <c r="J13" s="23">
        <v>904.74524204188469</v>
      </c>
      <c r="K13" s="352">
        <v>9.5841490857705939E-3</v>
      </c>
      <c r="L13" s="23">
        <v>1494.735265504087</v>
      </c>
      <c r="M13" s="352">
        <v>1.4419296683578029E-2</v>
      </c>
      <c r="N13" s="90"/>
      <c r="O13" s="93"/>
      <c r="P13" s="92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90"/>
      <c r="O14" s="93"/>
      <c r="P14" s="61"/>
      <c r="Q14" s="71"/>
      <c r="R14" s="48"/>
      <c r="S14" s="48"/>
      <c r="T14" s="48"/>
      <c r="U14" s="48"/>
    </row>
    <row r="15" spans="1:21">
      <c r="A15" s="56" t="s">
        <v>45</v>
      </c>
      <c r="B15" s="247">
        <v>0.27500000000000002</v>
      </c>
      <c r="C15" s="352">
        <v>7.4485376807369044E-4</v>
      </c>
      <c r="D15" s="23">
        <v>0.27500000000000002</v>
      </c>
      <c r="E15" s="74">
        <v>7.4485376807369044E-4</v>
      </c>
      <c r="F15" s="23">
        <v>0.27500000000000002</v>
      </c>
      <c r="G15" s="361">
        <v>7.401426755541384E-4</v>
      </c>
      <c r="H15" s="23">
        <v>0</v>
      </c>
      <c r="I15" s="352">
        <v>0</v>
      </c>
      <c r="J15" s="23">
        <v>7.8179999999999996</v>
      </c>
      <c r="K15" s="74">
        <v>2.2792375937481801E-4</v>
      </c>
      <c r="L15" s="23">
        <v>4.1890000000000001</v>
      </c>
      <c r="M15" s="74">
        <v>7.4663811580941977E-5</v>
      </c>
      <c r="N15" s="90"/>
      <c r="O15" s="93"/>
      <c r="P15" s="61"/>
      <c r="Q15" s="71"/>
      <c r="R15" s="48"/>
      <c r="S15" s="48"/>
      <c r="T15" s="48"/>
      <c r="U15" s="48"/>
    </row>
    <row r="16" spans="1:21">
      <c r="A16" s="276" t="s">
        <v>46</v>
      </c>
      <c r="B16" s="248">
        <v>303.0225930000002</v>
      </c>
      <c r="C16" s="353">
        <v>7.0082389337870934E-2</v>
      </c>
      <c r="D16" s="242">
        <v>305.33578400000022</v>
      </c>
      <c r="E16" s="354">
        <v>7.0119427450772057E-2</v>
      </c>
      <c r="F16" s="242">
        <v>303.25682200000006</v>
      </c>
      <c r="G16" s="362">
        <v>6.9357654329884194E-2</v>
      </c>
      <c r="H16" s="242">
        <v>38094.97147922642</v>
      </c>
      <c r="I16" s="353">
        <v>7.5982646001872461E-2</v>
      </c>
      <c r="J16" s="242">
        <v>40810.120586071156</v>
      </c>
      <c r="K16" s="354">
        <v>7.2837702630944801E-2</v>
      </c>
      <c r="L16" s="242">
        <v>25826.12560962711</v>
      </c>
      <c r="M16" s="354">
        <v>6.9004960392963555E-2</v>
      </c>
      <c r="N16" s="90"/>
      <c r="O16" s="93"/>
      <c r="P16" s="61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296</v>
      </c>
      <c r="N17" s="94"/>
      <c r="O17" s="92"/>
      <c r="P17" s="92"/>
    </row>
    <row r="18" spans="1:20">
      <c r="A18" s="433" t="str">
        <f>'3.1'!A4</f>
        <v>2025</v>
      </c>
      <c r="B18" s="584" t="s">
        <v>231</v>
      </c>
      <c r="C18" s="584"/>
      <c r="D18" s="584"/>
      <c r="E18" s="584"/>
      <c r="F18" s="584"/>
      <c r="G18" s="584"/>
      <c r="H18" s="68"/>
      <c r="I18" s="68"/>
      <c r="J18" s="68"/>
      <c r="K18" s="68"/>
      <c r="L18" s="68"/>
      <c r="M18" s="68"/>
      <c r="N18" s="95"/>
      <c r="O18" s="91"/>
      <c r="P18" s="97"/>
      <c r="Q18" s="71"/>
      <c r="R18" s="23"/>
      <c r="S18" s="23"/>
      <c r="T18" s="23"/>
    </row>
    <row r="19" spans="1:20">
      <c r="A19" s="355"/>
      <c r="B19" s="585" t="s">
        <v>5</v>
      </c>
      <c r="C19" s="585"/>
      <c r="D19" s="585"/>
      <c r="E19" s="585"/>
      <c r="F19" s="585"/>
      <c r="G19" s="585"/>
      <c r="H19" s="78" t="str">
        <f>A24</f>
        <v>VO z vvn</v>
      </c>
      <c r="I19" s="86">
        <f>(B24+D24+F24)/'6.1, 6.2'!B25</f>
        <v>8.4528261949550376E-2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95"/>
      <c r="O19" s="91"/>
      <c r="P19" s="97"/>
      <c r="Q19" s="71"/>
      <c r="R19" s="23"/>
      <c r="S19" s="23"/>
      <c r="T19" s="23"/>
    </row>
    <row r="20" spans="1:20">
      <c r="A20" s="351"/>
      <c r="B20" s="586" t="s">
        <v>66</v>
      </c>
      <c r="C20" s="586"/>
      <c r="D20" s="586" t="s">
        <v>67</v>
      </c>
      <c r="E20" s="586"/>
      <c r="F20" s="586" t="s">
        <v>68</v>
      </c>
      <c r="G20" s="586"/>
      <c r="H20" s="78" t="str">
        <f>A25</f>
        <v>VO z vn</v>
      </c>
      <c r="I20" s="86">
        <f>(B25+D25+F25)/'6.1, 6.2'!C25</f>
        <v>4.3245425713284665E-2</v>
      </c>
      <c r="J20" s="87" t="str">
        <f t="shared" ref="J20:J26" si="1">A10</f>
        <v>PE</v>
      </c>
      <c r="K20" s="76">
        <f t="shared" si="0"/>
        <v>23640.293000000001</v>
      </c>
      <c r="L20" s="87" t="str">
        <f t="shared" ref="L20:L26" si="2">A10</f>
        <v>PE</v>
      </c>
      <c r="M20" s="85">
        <f>K20/'6.1, 6.2'!C5</f>
        <v>4.0913014324766078E-3</v>
      </c>
      <c r="N20" s="95"/>
      <c r="O20" s="91"/>
      <c r="P20" s="97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5.7088363480965056E-2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95"/>
      <c r="O21" s="91"/>
      <c r="P21" s="97"/>
      <c r="Q21" s="71"/>
      <c r="R21" s="23"/>
      <c r="S21" s="23"/>
      <c r="T21" s="23"/>
    </row>
    <row r="22" spans="1:20">
      <c r="A22" s="579" t="s">
        <v>53</v>
      </c>
      <c r="B22" s="581">
        <f>SUM(B23,D23,F23)</f>
        <v>633603.36984428915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4.8588050537090817E-2</v>
      </c>
      <c r="J22" s="87" t="str">
        <f t="shared" si="1"/>
        <v>PSE</v>
      </c>
      <c r="K22" s="76">
        <f t="shared" si="0"/>
        <v>27289.441999999995</v>
      </c>
      <c r="L22" s="87" t="str">
        <f t="shared" si="2"/>
        <v>PSE</v>
      </c>
      <c r="M22" s="85">
        <f>K22/'6.1, 6.2'!E5</f>
        <v>3.2157900144461321E-2</v>
      </c>
      <c r="N22" s="95"/>
      <c r="O22" s="91"/>
      <c r="P22" s="97"/>
      <c r="Q22" s="71"/>
      <c r="R22" s="23"/>
      <c r="S22" s="23"/>
      <c r="T22" s="23"/>
    </row>
    <row r="23" spans="1:20">
      <c r="A23" s="580"/>
      <c r="B23" s="318">
        <f>SUM(B24:B27)</f>
        <v>216514.2194816079</v>
      </c>
      <c r="C23" s="363">
        <v>5.5424211190184772E-2</v>
      </c>
      <c r="D23" s="318">
        <f>SUM(D24:D27)</f>
        <v>201936.71485621703</v>
      </c>
      <c r="E23" s="363">
        <v>5.2215232209012148E-2</v>
      </c>
      <c r="F23" s="318">
        <f>SUM(F24:F27)</f>
        <v>215152.43550646421</v>
      </c>
      <c r="G23" s="363">
        <v>5.286933096070226E-2</v>
      </c>
      <c r="H23" s="68"/>
      <c r="I23" s="68"/>
      <c r="J23" s="87" t="str">
        <f t="shared" si="1"/>
        <v>VE</v>
      </c>
      <c r="K23" s="76">
        <f t="shared" si="0"/>
        <v>3722.6305743264593</v>
      </c>
      <c r="L23" s="87" t="str">
        <f t="shared" si="2"/>
        <v>VE</v>
      </c>
      <c r="M23" s="85">
        <f>K23/'6.1, 6.2'!F5</f>
        <v>1.2638740531592934E-2</v>
      </c>
      <c r="N23" s="95"/>
      <c r="O23" s="91"/>
      <c r="P23" s="97"/>
      <c r="Q23" s="71"/>
      <c r="R23" s="74"/>
      <c r="S23" s="75"/>
      <c r="T23" s="75"/>
    </row>
    <row r="24" spans="1:20">
      <c r="A24" s="18" t="s">
        <v>8</v>
      </c>
      <c r="B24" s="23">
        <v>57997.544000000002</v>
      </c>
      <c r="C24" s="352">
        <v>8.9956340028462853E-2</v>
      </c>
      <c r="D24" s="23">
        <v>44955.146000000001</v>
      </c>
      <c r="E24" s="352">
        <v>7.6392836816410556E-2</v>
      </c>
      <c r="F24" s="23">
        <v>53914.726999999999</v>
      </c>
      <c r="G24" s="352">
        <v>8.6596758847197489E-2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95"/>
      <c r="O24" s="96"/>
      <c r="P24" s="92"/>
      <c r="T24" s="69"/>
    </row>
    <row r="25" spans="1:20">
      <c r="A25" s="18" t="s">
        <v>9</v>
      </c>
      <c r="B25" s="23">
        <v>76755.155999999988</v>
      </c>
      <c r="C25" s="352">
        <v>4.2940560207412763E-2</v>
      </c>
      <c r="D25" s="23">
        <v>74682.381999999998</v>
      </c>
      <c r="E25" s="352">
        <v>4.2767260708010867E-2</v>
      </c>
      <c r="F25" s="23">
        <v>81113.235000000001</v>
      </c>
      <c r="G25" s="352">
        <v>4.3993869595993149E-2</v>
      </c>
      <c r="H25" s="68"/>
      <c r="I25" s="68"/>
      <c r="J25" s="87" t="str">
        <f t="shared" si="1"/>
        <v>VTE</v>
      </c>
      <c r="K25" s="76">
        <f t="shared" si="0"/>
        <v>12.007</v>
      </c>
      <c r="L25" s="87" t="str">
        <f t="shared" si="2"/>
        <v>VTE</v>
      </c>
      <c r="M25" s="85">
        <f>K25/'6.1, 6.2'!H5</f>
        <v>9.1922836565634682E-5</v>
      </c>
      <c r="N25" s="95"/>
      <c r="O25" s="96"/>
      <c r="P25" s="92"/>
    </row>
    <row r="26" spans="1:20">
      <c r="A26" s="18" t="s">
        <v>132</v>
      </c>
      <c r="B26" s="23">
        <v>31659.740664782184</v>
      </c>
      <c r="C26" s="352">
        <v>6.0339666649030392E-2</v>
      </c>
      <c r="D26" s="23">
        <v>31292.135902222635</v>
      </c>
      <c r="E26" s="352">
        <v>5.8586881921667298E-2</v>
      </c>
      <c r="F26" s="23">
        <v>30780.223388482824</v>
      </c>
      <c r="G26" s="352">
        <v>5.5073513886602934E-2</v>
      </c>
      <c r="H26" s="68"/>
      <c r="I26" s="68"/>
      <c r="J26" s="87" t="str">
        <f t="shared" si="1"/>
        <v>FVE</v>
      </c>
      <c r="K26" s="76">
        <f t="shared" si="0"/>
        <v>104731.21767492469</v>
      </c>
      <c r="L26" s="87" t="str">
        <f t="shared" si="2"/>
        <v>FVE</v>
      </c>
      <c r="M26" s="85">
        <f>K26/'6.1, 6.2'!I5</f>
        <v>7.2936803975991185E-2</v>
      </c>
      <c r="N26" s="95"/>
      <c r="O26" s="96"/>
      <c r="P26" s="92"/>
    </row>
    <row r="27" spans="1:20">
      <c r="A27" s="427" t="s">
        <v>130</v>
      </c>
      <c r="B27" s="242">
        <v>50101.778816825739</v>
      </c>
      <c r="C27" s="353">
        <v>5.2761193261998671E-2</v>
      </c>
      <c r="D27" s="242">
        <v>51007.050953994425</v>
      </c>
      <c r="E27" s="353">
        <v>5.1081051847286472E-2</v>
      </c>
      <c r="F27" s="242">
        <v>49344.250117981384</v>
      </c>
      <c r="G27" s="353">
        <v>4.7251707878668614E-2</v>
      </c>
      <c r="H27" s="68"/>
      <c r="I27" s="68"/>
      <c r="J27" s="68"/>
      <c r="K27" s="68"/>
      <c r="L27" s="68"/>
      <c r="M27" s="68"/>
      <c r="N27" s="95"/>
      <c r="O27" s="96"/>
      <c r="P27" s="92"/>
    </row>
    <row r="28" spans="1:20" ht="12" customHeight="1">
      <c r="A28" s="597"/>
      <c r="B28" s="597"/>
      <c r="C28" s="597"/>
      <c r="D28" s="597"/>
      <c r="E28" s="597"/>
      <c r="F28" s="48"/>
      <c r="G28" s="77" t="s">
        <v>297</v>
      </c>
      <c r="H28" s="68"/>
      <c r="I28" s="68"/>
      <c r="J28" s="68"/>
      <c r="K28" s="68"/>
      <c r="L28" s="68"/>
      <c r="M28" s="68"/>
      <c r="N28" s="92"/>
      <c r="O28" s="92"/>
      <c r="P28" s="92"/>
    </row>
    <row r="29" spans="1:20">
      <c r="A29" s="598"/>
      <c r="B29" s="598"/>
      <c r="C29" s="598"/>
      <c r="D29" s="598"/>
      <c r="E29" s="598"/>
      <c r="F29" s="48"/>
      <c r="G29" s="69"/>
      <c r="H29" s="68"/>
      <c r="I29" s="68"/>
      <c r="J29" s="68"/>
      <c r="K29" s="68"/>
      <c r="L29" s="68"/>
      <c r="M29" s="68"/>
      <c r="N29" s="92"/>
      <c r="O29" s="92"/>
      <c r="P29" s="92"/>
    </row>
    <row r="30" spans="1:20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  <c r="N30" s="92"/>
      <c r="O30" s="92"/>
      <c r="P30" s="92"/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  <c r="N31" s="92"/>
      <c r="O31" s="92"/>
      <c r="P31" s="92"/>
    </row>
    <row r="32" spans="1:20" ht="12.75" customHeight="1">
      <c r="H32" s="87" t="str">
        <f t="shared" si="3"/>
        <v>PE</v>
      </c>
      <c r="I32" s="88">
        <f t="shared" si="4"/>
        <v>1.4283204278742991E-2</v>
      </c>
      <c r="J32" s="87" t="str">
        <f t="shared" si="5"/>
        <v>PE</v>
      </c>
      <c r="K32" s="70">
        <f t="shared" si="6"/>
        <v>2797.7420000000002</v>
      </c>
      <c r="L32" s="70">
        <f t="shared" si="7"/>
        <v>8529.1740000000009</v>
      </c>
      <c r="M32" s="70">
        <f t="shared" si="8"/>
        <v>12313.377</v>
      </c>
      <c r="N32" s="92"/>
      <c r="O32" s="92"/>
      <c r="P32" s="92"/>
    </row>
    <row r="33" spans="8:16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  <c r="N33" s="92"/>
      <c r="O33" s="92"/>
      <c r="P33" s="92"/>
    </row>
    <row r="34" spans="8:16" ht="13.5" customHeight="1">
      <c r="H34" s="87" t="str">
        <f t="shared" si="3"/>
        <v>PSE</v>
      </c>
      <c r="I34" s="88">
        <f t="shared" si="4"/>
        <v>3.0100366314302379E-2</v>
      </c>
      <c r="J34" s="87" t="str">
        <f t="shared" si="5"/>
        <v>PSE</v>
      </c>
      <c r="K34" s="70">
        <f t="shared" si="6"/>
        <v>9083.4239999999991</v>
      </c>
      <c r="L34" s="70">
        <f t="shared" si="7"/>
        <v>8999.7549999999974</v>
      </c>
      <c r="M34" s="70">
        <f t="shared" si="8"/>
        <v>9206.2630000000008</v>
      </c>
      <c r="N34" s="92"/>
      <c r="O34" s="92"/>
      <c r="P34" s="92"/>
    </row>
    <row r="35" spans="8:16" ht="12.75" customHeight="1">
      <c r="H35" s="87" t="str">
        <f t="shared" si="3"/>
        <v>VE</v>
      </c>
      <c r="I35" s="88">
        <f t="shared" si="4"/>
        <v>6.9638449452451342E-3</v>
      </c>
      <c r="J35" s="87" t="str">
        <f t="shared" si="5"/>
        <v>VE</v>
      </c>
      <c r="K35" s="70">
        <f t="shared" si="6"/>
        <v>1323.1500667804878</v>
      </c>
      <c r="L35" s="70">
        <f t="shared" si="7"/>
        <v>904.74524204188469</v>
      </c>
      <c r="M35" s="70">
        <f t="shared" si="8"/>
        <v>1494.735265504087</v>
      </c>
      <c r="N35" s="92"/>
      <c r="O35" s="92"/>
      <c r="P35" s="92"/>
    </row>
    <row r="36" spans="8:16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  <c r="N36" s="92"/>
      <c r="O36" s="92"/>
      <c r="P36" s="92"/>
    </row>
    <row r="37" spans="8:16" ht="12.75" customHeight="1">
      <c r="H37" s="87" t="str">
        <f t="shared" si="3"/>
        <v>VTE</v>
      </c>
      <c r="I37" s="88">
        <f t="shared" si="4"/>
        <v>7.401426755541384E-4</v>
      </c>
      <c r="J37" s="87" t="str">
        <f t="shared" si="5"/>
        <v>VTE</v>
      </c>
      <c r="K37" s="70">
        <f t="shared" si="6"/>
        <v>0</v>
      </c>
      <c r="L37" s="70">
        <f t="shared" si="7"/>
        <v>7.8179999999999996</v>
      </c>
      <c r="M37" s="70">
        <f t="shared" si="8"/>
        <v>4.1890000000000001</v>
      </c>
      <c r="N37" s="92"/>
      <c r="O37" s="92"/>
      <c r="P37" s="92"/>
    </row>
    <row r="38" spans="8:16" ht="12.75" customHeight="1">
      <c r="H38" s="87" t="str">
        <f t="shared" si="3"/>
        <v>FVE</v>
      </c>
      <c r="I38" s="88">
        <f t="shared" si="4"/>
        <v>6.9357654329884194E-2</v>
      </c>
      <c r="J38" s="87" t="str">
        <f t="shared" si="5"/>
        <v>FVE</v>
      </c>
      <c r="K38" s="70">
        <f t="shared" si="6"/>
        <v>38094.97147922642</v>
      </c>
      <c r="L38" s="70">
        <f t="shared" si="7"/>
        <v>40810.120586071156</v>
      </c>
      <c r="M38" s="70">
        <f t="shared" si="8"/>
        <v>25826.12560962711</v>
      </c>
      <c r="N38" s="92"/>
      <c r="O38" s="92"/>
      <c r="P38" s="92"/>
    </row>
    <row r="39" spans="8:16">
      <c r="N39" s="92"/>
      <c r="O39" s="92"/>
      <c r="P39" s="92"/>
    </row>
    <row r="40" spans="8:16">
      <c r="N40" s="92"/>
      <c r="O40" s="92"/>
      <c r="P40" s="92"/>
    </row>
    <row r="41" spans="8:16">
      <c r="N41" s="92"/>
      <c r="O41" s="92"/>
      <c r="P41" s="92"/>
    </row>
    <row r="42" spans="8:16">
      <c r="N42" s="92"/>
      <c r="O42" s="92"/>
      <c r="P42" s="92"/>
    </row>
    <row r="43" spans="8:16">
      <c r="N43" s="92"/>
      <c r="O43" s="92"/>
      <c r="P43" s="92"/>
    </row>
    <row r="44" spans="8:16">
      <c r="N44" s="92"/>
      <c r="O44" s="92"/>
      <c r="P44" s="92"/>
    </row>
    <row r="45" spans="8:16">
      <c r="N45" s="92"/>
      <c r="O45" s="92"/>
      <c r="P45" s="92"/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/>
  <cols>
    <col min="1" max="1" width="16.140625" style="11" customWidth="1"/>
    <col min="2" max="10" width="9.85546875" style="11" customWidth="1"/>
    <col min="11" max="11" width="10" style="22" customWidth="1"/>
    <col min="12" max="13" width="9.85546875" style="22" customWidth="1"/>
    <col min="14" max="14" width="9.5703125" style="11" customWidth="1"/>
    <col min="15" max="15" width="10.7109375" style="11" customWidth="1"/>
    <col min="16" max="16384" width="9.140625" style="11"/>
  </cols>
  <sheetData>
    <row r="1" spans="1:14" ht="20.25">
      <c r="A1" s="368" t="s">
        <v>404</v>
      </c>
      <c r="M1" s="51"/>
      <c r="N1" s="209" t="str">
        <f>'3.1'!N1</f>
        <v>III. čtvrtletí 2025</v>
      </c>
    </row>
    <row r="2" spans="1:14" ht="6" customHeight="1"/>
    <row r="3" spans="1:14" ht="12.75" customHeight="1">
      <c r="A3" s="550" t="str">
        <f>'3.1'!A4</f>
        <v>2025</v>
      </c>
      <c r="B3" s="561" t="s">
        <v>179</v>
      </c>
      <c r="C3" s="540"/>
      <c r="D3" s="541"/>
      <c r="E3" s="561" t="s">
        <v>181</v>
      </c>
      <c r="F3" s="540"/>
      <c r="G3" s="541"/>
      <c r="H3" s="561" t="s">
        <v>182</v>
      </c>
      <c r="I3" s="540"/>
      <c r="J3" s="541"/>
      <c r="K3" s="561" t="s">
        <v>183</v>
      </c>
      <c r="L3" s="540"/>
      <c r="M3" s="541"/>
      <c r="N3" s="540" t="s">
        <v>53</v>
      </c>
    </row>
    <row r="4" spans="1:14">
      <c r="A4" s="551"/>
      <c r="B4" s="374" t="s">
        <v>60</v>
      </c>
      <c r="C4" s="373" t="s">
        <v>61</v>
      </c>
      <c r="D4" s="378" t="s">
        <v>62</v>
      </c>
      <c r="E4" s="374" t="s">
        <v>63</v>
      </c>
      <c r="F4" s="373" t="s">
        <v>64</v>
      </c>
      <c r="G4" s="378" t="s">
        <v>65</v>
      </c>
      <c r="H4" s="374" t="s">
        <v>66</v>
      </c>
      <c r="I4" s="373" t="s">
        <v>67</v>
      </c>
      <c r="J4" s="378" t="s">
        <v>68</v>
      </c>
      <c r="K4" s="374" t="s">
        <v>69</v>
      </c>
      <c r="L4" s="373" t="s">
        <v>70</v>
      </c>
      <c r="M4" s="378" t="s">
        <v>71</v>
      </c>
      <c r="N4" s="555"/>
    </row>
    <row r="5" spans="1:14" ht="12.75" customHeight="1">
      <c r="A5" s="552" t="s">
        <v>269</v>
      </c>
      <c r="B5" s="565">
        <f>SUM(B6:D6)</f>
        <v>-2945.6829487409132</v>
      </c>
      <c r="C5" s="566"/>
      <c r="D5" s="567"/>
      <c r="E5" s="565">
        <f>SUM(E6:G6)</f>
        <v>-935.77588849215067</v>
      </c>
      <c r="F5" s="566"/>
      <c r="G5" s="567"/>
      <c r="H5" s="565">
        <f>SUM(H6:J6)</f>
        <v>-1699.5763921868445</v>
      </c>
      <c r="I5" s="566"/>
      <c r="J5" s="567"/>
      <c r="K5" s="565">
        <f>SUM(K6:M6)</f>
        <v>0</v>
      </c>
      <c r="L5" s="566"/>
      <c r="M5" s="567"/>
      <c r="N5" s="601">
        <f>SUM(B6:M6)</f>
        <v>-5581.0352294199083</v>
      </c>
    </row>
    <row r="6" spans="1:14">
      <c r="A6" s="553"/>
      <c r="B6" s="315">
        <f>B7+B18</f>
        <v>-879.72407309120217</v>
      </c>
      <c r="C6" s="305">
        <f t="shared" ref="C6:M6" si="0">C7+C18</f>
        <v>-951.27025500206855</v>
      </c>
      <c r="D6" s="310">
        <f t="shared" si="0"/>
        <v>-1114.6886206476427</v>
      </c>
      <c r="E6" s="315">
        <f t="shared" si="0"/>
        <v>-797.8540358177097</v>
      </c>
      <c r="F6" s="305">
        <f t="shared" si="0"/>
        <v>-450.95451128988589</v>
      </c>
      <c r="G6" s="310">
        <f t="shared" si="0"/>
        <v>313.03265861544492</v>
      </c>
      <c r="H6" s="315">
        <f t="shared" si="0"/>
        <v>-485.38545101969248</v>
      </c>
      <c r="I6" s="305">
        <f t="shared" si="0"/>
        <v>-901.76107793723531</v>
      </c>
      <c r="J6" s="310">
        <f t="shared" si="0"/>
        <v>-312.42986322991669</v>
      </c>
      <c r="K6" s="315">
        <f t="shared" si="0"/>
        <v>0</v>
      </c>
      <c r="L6" s="305">
        <f t="shared" si="0"/>
        <v>0</v>
      </c>
      <c r="M6" s="310">
        <f t="shared" si="0"/>
        <v>0</v>
      </c>
      <c r="N6" s="602"/>
    </row>
    <row r="7" spans="1:14">
      <c r="A7" s="382" t="s">
        <v>84</v>
      </c>
      <c r="B7" s="375">
        <f>B8+B13</f>
        <v>-2819.8387881660351</v>
      </c>
      <c r="C7" s="370">
        <f t="shared" ref="C7:M7" si="1">C8+C13</f>
        <v>-2435.4759669276577</v>
      </c>
      <c r="D7" s="379">
        <f t="shared" si="1"/>
        <v>-2393.9302495717443</v>
      </c>
      <c r="E7" s="375">
        <f t="shared" si="1"/>
        <v>-1797.5247008803556</v>
      </c>
      <c r="F7" s="370">
        <f t="shared" si="1"/>
        <v>-1748.4953631793758</v>
      </c>
      <c r="G7" s="379">
        <f t="shared" si="1"/>
        <v>-1313.5422164458953</v>
      </c>
      <c r="H7" s="375">
        <f t="shared" si="1"/>
        <v>-1727.4882752493697</v>
      </c>
      <c r="I7" s="370">
        <f t="shared" si="1"/>
        <v>-1763.6838532349741</v>
      </c>
      <c r="J7" s="379">
        <f t="shared" si="1"/>
        <v>-1604.218225826377</v>
      </c>
      <c r="K7" s="375">
        <f t="shared" si="1"/>
        <v>0</v>
      </c>
      <c r="L7" s="370">
        <f t="shared" si="1"/>
        <v>0</v>
      </c>
      <c r="M7" s="379">
        <f t="shared" si="1"/>
        <v>0</v>
      </c>
      <c r="N7" s="371">
        <f>SUM(B7:M7)</f>
        <v>-17604.197639481787</v>
      </c>
    </row>
    <row r="8" spans="1:14">
      <c r="A8" s="383" t="s">
        <v>72</v>
      </c>
      <c r="B8" s="376">
        <f>SUM(B9:B12)</f>
        <v>-2818.1643241660349</v>
      </c>
      <c r="C8" s="372">
        <f t="shared" ref="C8:M8" si="2">SUM(C9:C12)</f>
        <v>-2434.9232779276576</v>
      </c>
      <c r="D8" s="380">
        <f t="shared" si="2"/>
        <v>-2386.7784515717444</v>
      </c>
      <c r="E8" s="376">
        <f t="shared" si="2"/>
        <v>-1769.2091428803556</v>
      </c>
      <c r="F8" s="372">
        <f t="shared" si="2"/>
        <v>-1718.3590591793757</v>
      </c>
      <c r="G8" s="380">
        <f t="shared" si="2"/>
        <v>-1281.1767374458952</v>
      </c>
      <c r="H8" s="376">
        <f t="shared" si="2"/>
        <v>-1699.5075872493696</v>
      </c>
      <c r="I8" s="372">
        <f t="shared" si="2"/>
        <v>-1735.6631432349741</v>
      </c>
      <c r="J8" s="380">
        <f t="shared" si="2"/>
        <v>-1576.320220826377</v>
      </c>
      <c r="K8" s="376">
        <f t="shared" si="2"/>
        <v>0</v>
      </c>
      <c r="L8" s="372">
        <f t="shared" si="2"/>
        <v>0</v>
      </c>
      <c r="M8" s="380">
        <f t="shared" si="2"/>
        <v>0</v>
      </c>
      <c r="N8" s="371">
        <f>SUM(B8:M8)</f>
        <v>-17420.101944481783</v>
      </c>
    </row>
    <row r="9" spans="1:14">
      <c r="A9" s="385" t="s">
        <v>73</v>
      </c>
      <c r="B9" s="313">
        <v>-16.1401249572728</v>
      </c>
      <c r="C9" s="301">
        <v>-46.330050134431602</v>
      </c>
      <c r="D9" s="308">
        <v>-57.2667000559494</v>
      </c>
      <c r="E9" s="313">
        <v>-32.170124940972798</v>
      </c>
      <c r="F9" s="301">
        <v>-88.006050070937704</v>
      </c>
      <c r="G9" s="308">
        <v>-48.856649971360298</v>
      </c>
      <c r="H9" s="313">
        <v>-78.450299929142005</v>
      </c>
      <c r="I9" s="301">
        <v>-186.89067490432399</v>
      </c>
      <c r="J9" s="308">
        <v>-100.827824900145</v>
      </c>
      <c r="K9" s="313">
        <v>0</v>
      </c>
      <c r="L9" s="301">
        <v>0</v>
      </c>
      <c r="M9" s="308">
        <v>0</v>
      </c>
      <c r="N9" s="7">
        <f t="shared" ref="N9:N14" si="3">SUM(B9:M9)</f>
        <v>-654.93849986453552</v>
      </c>
    </row>
    <row r="10" spans="1:14">
      <c r="A10" s="385" t="s">
        <v>74</v>
      </c>
      <c r="B10" s="313">
        <v>-557.01035104152197</v>
      </c>
      <c r="C10" s="301">
        <v>-468.59110544644301</v>
      </c>
      <c r="D10" s="308">
        <v>-678.539009571679</v>
      </c>
      <c r="E10" s="313">
        <v>-547.78286557884496</v>
      </c>
      <c r="F10" s="301">
        <v>-225.000609892987</v>
      </c>
      <c r="G10" s="308">
        <v>-72.218559993512898</v>
      </c>
      <c r="H10" s="313">
        <v>-92.945410001443705</v>
      </c>
      <c r="I10" s="301">
        <v>-246.65103997486301</v>
      </c>
      <c r="J10" s="308">
        <v>-246.20594502328501</v>
      </c>
      <c r="K10" s="313">
        <v>0</v>
      </c>
      <c r="L10" s="301">
        <v>0</v>
      </c>
      <c r="M10" s="308">
        <v>0</v>
      </c>
      <c r="N10" s="7">
        <f t="shared" si="3"/>
        <v>-3134.9448965245806</v>
      </c>
    </row>
    <row r="11" spans="1:14">
      <c r="A11" s="385" t="s">
        <v>75</v>
      </c>
      <c r="B11" s="313">
        <v>-1094.7761995773301</v>
      </c>
      <c r="C11" s="301">
        <v>-967.27297164154004</v>
      </c>
      <c r="D11" s="308">
        <v>-869.36556640485901</v>
      </c>
      <c r="E11" s="313">
        <v>-543.36240204975195</v>
      </c>
      <c r="F11" s="301">
        <v>-567.80732448302797</v>
      </c>
      <c r="G11" s="308">
        <v>-498.96810218658902</v>
      </c>
      <c r="H11" s="313">
        <v>-644.75350042202297</v>
      </c>
      <c r="I11" s="301">
        <v>-609.97142892453303</v>
      </c>
      <c r="J11" s="308">
        <v>-469.70000214561702</v>
      </c>
      <c r="K11" s="313">
        <v>0</v>
      </c>
      <c r="L11" s="301">
        <v>0</v>
      </c>
      <c r="M11" s="308">
        <v>0</v>
      </c>
      <c r="N11" s="7">
        <f t="shared" si="3"/>
        <v>-6265.9774978352707</v>
      </c>
    </row>
    <row r="12" spans="1:14">
      <c r="A12" s="386" t="s">
        <v>76</v>
      </c>
      <c r="B12" s="313">
        <v>-1150.2376485899099</v>
      </c>
      <c r="C12" s="301">
        <v>-952.729150705243</v>
      </c>
      <c r="D12" s="308">
        <v>-781.60717553925701</v>
      </c>
      <c r="E12" s="313">
        <v>-645.893750310786</v>
      </c>
      <c r="F12" s="301">
        <v>-837.54507473242302</v>
      </c>
      <c r="G12" s="308">
        <v>-661.13342529443298</v>
      </c>
      <c r="H12" s="313">
        <v>-883.358376896761</v>
      </c>
      <c r="I12" s="301">
        <v>-692.14999943125395</v>
      </c>
      <c r="J12" s="308">
        <v>-759.58644875733</v>
      </c>
      <c r="K12" s="313">
        <v>0</v>
      </c>
      <c r="L12" s="301">
        <v>0</v>
      </c>
      <c r="M12" s="308">
        <v>0</v>
      </c>
      <c r="N12" s="7">
        <f t="shared" si="3"/>
        <v>-7364.2410502573957</v>
      </c>
    </row>
    <row r="13" spans="1:14">
      <c r="A13" s="382" t="s">
        <v>77</v>
      </c>
      <c r="B13" s="376">
        <f>SUM(B14:B17)</f>
        <v>-1.674464</v>
      </c>
      <c r="C13" s="372">
        <f t="shared" ref="C13:M13" si="4">SUM(C14:C17)</f>
        <v>-0.55268899999999999</v>
      </c>
      <c r="D13" s="380">
        <f t="shared" si="4"/>
        <v>-7.1517979999999985</v>
      </c>
      <c r="E13" s="376">
        <f t="shared" si="4"/>
        <v>-28.315557999999999</v>
      </c>
      <c r="F13" s="372">
        <f t="shared" si="4"/>
        <v>-30.136303999999999</v>
      </c>
      <c r="G13" s="380">
        <f t="shared" si="4"/>
        <v>-32.365479000000001</v>
      </c>
      <c r="H13" s="376">
        <f t="shared" si="4"/>
        <v>-27.980688000000001</v>
      </c>
      <c r="I13" s="372">
        <f t="shared" si="4"/>
        <v>-28.020710000000001</v>
      </c>
      <c r="J13" s="380">
        <f t="shared" si="4"/>
        <v>-27.898005000000001</v>
      </c>
      <c r="K13" s="376">
        <f t="shared" si="4"/>
        <v>0</v>
      </c>
      <c r="L13" s="372">
        <f t="shared" si="4"/>
        <v>0</v>
      </c>
      <c r="M13" s="380">
        <f t="shared" si="4"/>
        <v>0</v>
      </c>
      <c r="N13" s="371">
        <f>SUM(B13:M13)</f>
        <v>-184.09569500000003</v>
      </c>
    </row>
    <row r="14" spans="1:14">
      <c r="A14" s="384" t="s">
        <v>73</v>
      </c>
      <c r="B14" s="377">
        <v>-0.450266</v>
      </c>
      <c r="C14" s="369">
        <v>-9.1210000000000006E-3</v>
      </c>
      <c r="D14" s="381">
        <v>-1.906164</v>
      </c>
      <c r="E14" s="377">
        <v>-27.524194999999999</v>
      </c>
      <c r="F14" s="369">
        <v>-29.322697999999999</v>
      </c>
      <c r="G14" s="381">
        <v>-26.253153999999999</v>
      </c>
      <c r="H14" s="377">
        <v>-27.233867</v>
      </c>
      <c r="I14" s="369">
        <v>-27.161163999999999</v>
      </c>
      <c r="J14" s="381">
        <v>-26.69116</v>
      </c>
      <c r="K14" s="377">
        <v>0</v>
      </c>
      <c r="L14" s="369">
        <v>0</v>
      </c>
      <c r="M14" s="308">
        <v>0</v>
      </c>
      <c r="N14" s="7">
        <f t="shared" si="3"/>
        <v>-166.55178900000001</v>
      </c>
    </row>
    <row r="15" spans="1:14">
      <c r="A15" s="385" t="s">
        <v>74</v>
      </c>
      <c r="B15" s="377">
        <v>-0.150696</v>
      </c>
      <c r="C15" s="369">
        <v>0</v>
      </c>
      <c r="D15" s="381">
        <v>0</v>
      </c>
      <c r="E15" s="377">
        <v>0</v>
      </c>
      <c r="F15" s="369">
        <v>0</v>
      </c>
      <c r="G15" s="381">
        <v>0</v>
      </c>
      <c r="H15" s="377">
        <v>0</v>
      </c>
      <c r="I15" s="369">
        <v>0</v>
      </c>
      <c r="J15" s="381">
        <v>0</v>
      </c>
      <c r="K15" s="377">
        <v>0</v>
      </c>
      <c r="L15" s="369">
        <v>0</v>
      </c>
      <c r="M15" s="308">
        <v>0</v>
      </c>
      <c r="N15" s="7">
        <f t="shared" ref="N15:N28" si="5">SUM(B15:M15)</f>
        <v>-0.150696</v>
      </c>
    </row>
    <row r="16" spans="1:14">
      <c r="A16" s="385" t="s">
        <v>75</v>
      </c>
      <c r="B16" s="377">
        <v>0</v>
      </c>
      <c r="C16" s="369">
        <v>-0.41225000000000001</v>
      </c>
      <c r="D16" s="381">
        <v>-0.59982599999999997</v>
      </c>
      <c r="E16" s="377">
        <v>-0.75670799999999994</v>
      </c>
      <c r="F16" s="369">
        <v>-0.78048600000000001</v>
      </c>
      <c r="G16" s="381">
        <v>-0.87735000000000007</v>
      </c>
      <c r="H16" s="377">
        <v>-0.72157799999999994</v>
      </c>
      <c r="I16" s="369">
        <v>-0.83001000000000003</v>
      </c>
      <c r="J16" s="381">
        <v>-0.561948</v>
      </c>
      <c r="K16" s="377">
        <v>0</v>
      </c>
      <c r="L16" s="369">
        <v>0</v>
      </c>
      <c r="M16" s="308">
        <v>0</v>
      </c>
      <c r="N16" s="7">
        <f t="shared" si="5"/>
        <v>-5.5401559999999996</v>
      </c>
    </row>
    <row r="17" spans="1:14">
      <c r="A17" s="386" t="s">
        <v>76</v>
      </c>
      <c r="B17" s="377">
        <v>-1.073502</v>
      </c>
      <c r="C17" s="369">
        <v>-0.13131800000000002</v>
      </c>
      <c r="D17" s="381">
        <v>-4.6458079999999988</v>
      </c>
      <c r="E17" s="377">
        <v>-3.4654999999999998E-2</v>
      </c>
      <c r="F17" s="369">
        <v>-3.3120000000000004E-2</v>
      </c>
      <c r="G17" s="381">
        <v>-5.2349750000000004</v>
      </c>
      <c r="H17" s="377">
        <v>-2.5243000000000002E-2</v>
      </c>
      <c r="I17" s="369">
        <v>-2.9536E-2</v>
      </c>
      <c r="J17" s="381">
        <v>-0.64489700000000005</v>
      </c>
      <c r="K17" s="377">
        <v>0</v>
      </c>
      <c r="L17" s="369">
        <v>0</v>
      </c>
      <c r="M17" s="308">
        <v>0</v>
      </c>
      <c r="N17" s="7">
        <f t="shared" si="5"/>
        <v>-11.853054</v>
      </c>
    </row>
    <row r="18" spans="1:14">
      <c r="A18" s="382" t="s">
        <v>85</v>
      </c>
      <c r="B18" s="375">
        <f>B19+B24</f>
        <v>1940.1147150748329</v>
      </c>
      <c r="C18" s="370">
        <f t="shared" ref="C18:M18" si="6">C19+C24</f>
        <v>1484.2057119255892</v>
      </c>
      <c r="D18" s="379">
        <f t="shared" si="6"/>
        <v>1279.2416289241016</v>
      </c>
      <c r="E18" s="375">
        <f t="shared" si="6"/>
        <v>999.67066506264587</v>
      </c>
      <c r="F18" s="370">
        <f t="shared" si="6"/>
        <v>1297.5408518894899</v>
      </c>
      <c r="G18" s="379">
        <f t="shared" si="6"/>
        <v>1626.5748750613402</v>
      </c>
      <c r="H18" s="375">
        <f t="shared" si="6"/>
        <v>1242.1028242296773</v>
      </c>
      <c r="I18" s="370">
        <f t="shared" si="6"/>
        <v>861.92277529773878</v>
      </c>
      <c r="J18" s="379">
        <f t="shared" si="6"/>
        <v>1291.7883625964603</v>
      </c>
      <c r="K18" s="375">
        <f t="shared" si="6"/>
        <v>0</v>
      </c>
      <c r="L18" s="370">
        <f t="shared" si="6"/>
        <v>0</v>
      </c>
      <c r="M18" s="379">
        <f t="shared" si="6"/>
        <v>0</v>
      </c>
      <c r="N18" s="371">
        <f>SUM(B18:M18)</f>
        <v>12023.162410061876</v>
      </c>
    </row>
    <row r="19" spans="1:14">
      <c r="A19" s="382" t="s">
        <v>78</v>
      </c>
      <c r="B19" s="376">
        <f>SUM(B20:B23)</f>
        <v>1893.8420670748328</v>
      </c>
      <c r="C19" s="372">
        <f t="shared" ref="C19:M19" si="7">SUM(C20:C23)</f>
        <v>1423.5297449255893</v>
      </c>
      <c r="D19" s="380">
        <f t="shared" si="7"/>
        <v>1266.6138559241017</v>
      </c>
      <c r="E19" s="376">
        <f t="shared" si="7"/>
        <v>999.57382606264582</v>
      </c>
      <c r="F19" s="372">
        <f t="shared" si="7"/>
        <v>1297.3948158894898</v>
      </c>
      <c r="G19" s="380">
        <f t="shared" si="7"/>
        <v>1626.3756730613402</v>
      </c>
      <c r="H19" s="376">
        <f t="shared" si="7"/>
        <v>1240.8968242296773</v>
      </c>
      <c r="I19" s="372">
        <f t="shared" si="7"/>
        <v>861.81014629773881</v>
      </c>
      <c r="J19" s="380">
        <f t="shared" si="7"/>
        <v>1291.6981815964602</v>
      </c>
      <c r="K19" s="376">
        <f t="shared" si="7"/>
        <v>0</v>
      </c>
      <c r="L19" s="372">
        <f t="shared" si="7"/>
        <v>0</v>
      </c>
      <c r="M19" s="380">
        <f t="shared" si="7"/>
        <v>0</v>
      </c>
      <c r="N19" s="371">
        <f>SUM(B19:M19)</f>
        <v>11901.735135061877</v>
      </c>
    </row>
    <row r="20" spans="1:14">
      <c r="A20" s="384" t="s">
        <v>80</v>
      </c>
      <c r="B20" s="313">
        <v>1006.69785062217</v>
      </c>
      <c r="C20" s="301">
        <v>671.86207432009701</v>
      </c>
      <c r="D20" s="308">
        <v>659.49510088526301</v>
      </c>
      <c r="E20" s="313">
        <v>449.48800023681298</v>
      </c>
      <c r="F20" s="301">
        <v>417.181000284731</v>
      </c>
      <c r="G20" s="308">
        <v>609.36205064771502</v>
      </c>
      <c r="H20" s="313">
        <v>482.497875633398</v>
      </c>
      <c r="I20" s="301">
        <v>306.22517536641999</v>
      </c>
      <c r="J20" s="308">
        <v>408.84722519111102</v>
      </c>
      <c r="K20" s="313">
        <v>0</v>
      </c>
      <c r="L20" s="301">
        <v>0</v>
      </c>
      <c r="M20" s="308">
        <v>0</v>
      </c>
      <c r="N20" s="7">
        <f t="shared" si="5"/>
        <v>5011.6563531877173</v>
      </c>
    </row>
    <row r="21" spans="1:14">
      <c r="A21" s="385" t="s">
        <v>81</v>
      </c>
      <c r="B21" s="313">
        <v>878.00598046366497</v>
      </c>
      <c r="C21" s="301">
        <v>741.32170456071401</v>
      </c>
      <c r="D21" s="308">
        <v>526.45504497233003</v>
      </c>
      <c r="E21" s="313">
        <v>412.34554474612901</v>
      </c>
      <c r="F21" s="301">
        <v>816.77153560848001</v>
      </c>
      <c r="G21" s="308">
        <v>919.022870451426</v>
      </c>
      <c r="H21" s="313">
        <v>675.95583429016494</v>
      </c>
      <c r="I21" s="301">
        <v>421.36964463770801</v>
      </c>
      <c r="J21" s="308">
        <v>825.03794926074704</v>
      </c>
      <c r="K21" s="313">
        <v>0</v>
      </c>
      <c r="L21" s="301">
        <v>0</v>
      </c>
      <c r="M21" s="308">
        <v>0</v>
      </c>
      <c r="N21" s="7">
        <f t="shared" si="5"/>
        <v>6216.2861089913631</v>
      </c>
    </row>
    <row r="22" spans="1:14">
      <c r="A22" s="385" t="s">
        <v>82</v>
      </c>
      <c r="B22" s="313">
        <v>5.5877359917154497</v>
      </c>
      <c r="C22" s="301">
        <v>2.5478910057358402</v>
      </c>
      <c r="D22" s="308">
        <v>22.483185007657902</v>
      </c>
      <c r="E22" s="313">
        <v>46.655831076785901</v>
      </c>
      <c r="F22" s="301">
        <v>35.344779997552699</v>
      </c>
      <c r="G22" s="308">
        <v>45.131501998498102</v>
      </c>
      <c r="H22" s="313">
        <v>36.987789173994202</v>
      </c>
      <c r="I22" s="301">
        <v>28.902750991570802</v>
      </c>
      <c r="J22" s="308">
        <v>11.6395069995187</v>
      </c>
      <c r="K22" s="313">
        <v>0</v>
      </c>
      <c r="L22" s="301">
        <v>0</v>
      </c>
      <c r="M22" s="308">
        <v>0</v>
      </c>
      <c r="N22" s="7">
        <f t="shared" si="5"/>
        <v>235.28097224302957</v>
      </c>
    </row>
    <row r="23" spans="1:14">
      <c r="A23" s="386" t="s">
        <v>83</v>
      </c>
      <c r="B23" s="313">
        <v>3.5504999972824001</v>
      </c>
      <c r="C23" s="301">
        <v>7.7980750390421596</v>
      </c>
      <c r="D23" s="308">
        <v>58.180525058850598</v>
      </c>
      <c r="E23" s="313">
        <v>91.084450002918004</v>
      </c>
      <c r="F23" s="301">
        <v>28.097499998726001</v>
      </c>
      <c r="G23" s="308">
        <v>52.859249963700798</v>
      </c>
      <c r="H23" s="313">
        <v>45.4553251321204</v>
      </c>
      <c r="I23" s="301">
        <v>105.31257530204</v>
      </c>
      <c r="J23" s="308">
        <v>46.173500145083302</v>
      </c>
      <c r="K23" s="313">
        <v>0</v>
      </c>
      <c r="L23" s="301">
        <v>0</v>
      </c>
      <c r="M23" s="308">
        <v>0</v>
      </c>
      <c r="N23" s="7">
        <f t="shared" si="5"/>
        <v>438.51170063976366</v>
      </c>
    </row>
    <row r="24" spans="1:14">
      <c r="A24" s="382" t="s">
        <v>79</v>
      </c>
      <c r="B24" s="376">
        <f>SUM(B25:B28)</f>
        <v>46.272648000000004</v>
      </c>
      <c r="C24" s="372">
        <f t="shared" ref="C24:M24" si="8">SUM(C25:C28)</f>
        <v>60.675967</v>
      </c>
      <c r="D24" s="380">
        <f t="shared" si="8"/>
        <v>12.627773000000001</v>
      </c>
      <c r="E24" s="376">
        <f t="shared" si="8"/>
        <v>9.6838999999999995E-2</v>
      </c>
      <c r="F24" s="372">
        <f t="shared" si="8"/>
        <v>0.146036</v>
      </c>
      <c r="G24" s="380">
        <f t="shared" si="8"/>
        <v>0.19920199999999999</v>
      </c>
      <c r="H24" s="376">
        <f t="shared" si="8"/>
        <v>1.2060000000000002</v>
      </c>
      <c r="I24" s="372">
        <f t="shared" si="8"/>
        <v>0.11262899999999999</v>
      </c>
      <c r="J24" s="380">
        <f t="shared" si="8"/>
        <v>9.0180999999999997E-2</v>
      </c>
      <c r="K24" s="376">
        <f t="shared" si="8"/>
        <v>0</v>
      </c>
      <c r="L24" s="372">
        <f t="shared" si="8"/>
        <v>0</v>
      </c>
      <c r="M24" s="380">
        <f t="shared" si="8"/>
        <v>0</v>
      </c>
      <c r="N24" s="371">
        <f>SUM(B24:M24)</f>
        <v>121.42727500000001</v>
      </c>
    </row>
    <row r="25" spans="1:14">
      <c r="A25" s="384" t="s">
        <v>80</v>
      </c>
      <c r="B25" s="313">
        <v>46.134242</v>
      </c>
      <c r="C25" s="301">
        <v>60.548489000000004</v>
      </c>
      <c r="D25" s="308">
        <v>12.514256000000001</v>
      </c>
      <c r="E25" s="313">
        <v>0</v>
      </c>
      <c r="F25" s="301">
        <v>0</v>
      </c>
      <c r="G25" s="308">
        <v>9.3016000000000001E-2</v>
      </c>
      <c r="H25" s="313">
        <v>1.1158250000000001</v>
      </c>
      <c r="I25" s="301">
        <v>0</v>
      </c>
      <c r="J25" s="308">
        <v>7.7999999999999999E-4</v>
      </c>
      <c r="K25" s="313">
        <v>0</v>
      </c>
      <c r="L25" s="301">
        <v>0</v>
      </c>
      <c r="M25" s="308">
        <v>0</v>
      </c>
      <c r="N25" s="7">
        <f t="shared" si="5"/>
        <v>120.40660800000002</v>
      </c>
    </row>
    <row r="26" spans="1:14">
      <c r="A26" s="385" t="s">
        <v>81</v>
      </c>
      <c r="B26" s="313">
        <v>2.4420000000000002E-3</v>
      </c>
      <c r="C26" s="301">
        <v>0</v>
      </c>
      <c r="D26" s="308">
        <v>0</v>
      </c>
      <c r="E26" s="313">
        <v>0</v>
      </c>
      <c r="F26" s="301">
        <v>0</v>
      </c>
      <c r="G26" s="308">
        <v>0</v>
      </c>
      <c r="H26" s="313">
        <v>0</v>
      </c>
      <c r="I26" s="301">
        <v>0</v>
      </c>
      <c r="J26" s="308">
        <v>0</v>
      </c>
      <c r="K26" s="313">
        <v>0</v>
      </c>
      <c r="L26" s="301">
        <v>0</v>
      </c>
      <c r="M26" s="308">
        <v>0</v>
      </c>
      <c r="N26" s="7">
        <f t="shared" si="5"/>
        <v>2.4420000000000002E-3</v>
      </c>
    </row>
    <row r="27" spans="1:14">
      <c r="A27" s="385" t="s">
        <v>82</v>
      </c>
      <c r="B27" s="313">
        <v>0</v>
      </c>
      <c r="C27" s="301">
        <v>2.016E-3</v>
      </c>
      <c r="D27" s="308">
        <v>1.926E-3</v>
      </c>
      <c r="E27" s="313">
        <v>1.7160000000000001E-3</v>
      </c>
      <c r="F27" s="301">
        <v>1.524E-3</v>
      </c>
      <c r="G27" s="308">
        <v>1.3440000000000001E-3</v>
      </c>
      <c r="H27" s="313">
        <v>1.5300000000000001E-3</v>
      </c>
      <c r="I27" s="301">
        <v>1.632E-3</v>
      </c>
      <c r="J27" s="308">
        <v>1.83E-3</v>
      </c>
      <c r="K27" s="313">
        <v>0</v>
      </c>
      <c r="L27" s="301">
        <v>0</v>
      </c>
      <c r="M27" s="308">
        <v>0</v>
      </c>
      <c r="N27" s="7">
        <f t="shared" si="5"/>
        <v>1.3518000000000001E-2</v>
      </c>
    </row>
    <row r="28" spans="1:14">
      <c r="A28" s="386" t="s">
        <v>83</v>
      </c>
      <c r="B28" s="314">
        <v>0.135964</v>
      </c>
      <c r="C28" s="303">
        <v>0.12546199999999999</v>
      </c>
      <c r="D28" s="309">
        <v>0.111591</v>
      </c>
      <c r="E28" s="314">
        <v>9.5122999999999999E-2</v>
      </c>
      <c r="F28" s="303">
        <v>0.144512</v>
      </c>
      <c r="G28" s="309">
        <v>0.104842</v>
      </c>
      <c r="H28" s="314">
        <v>8.8645000000000002E-2</v>
      </c>
      <c r="I28" s="303">
        <v>0.110997</v>
      </c>
      <c r="J28" s="309">
        <v>8.7570999999999996E-2</v>
      </c>
      <c r="K28" s="314">
        <v>0</v>
      </c>
      <c r="L28" s="303">
        <v>0</v>
      </c>
      <c r="M28" s="309">
        <v>0</v>
      </c>
      <c r="N28" s="256">
        <f t="shared" si="5"/>
        <v>1.004707</v>
      </c>
    </row>
    <row r="29" spans="1:14">
      <c r="A29" s="22"/>
      <c r="N29" s="340" t="s">
        <v>298</v>
      </c>
    </row>
    <row r="30" spans="1:14" ht="12.75">
      <c r="I30" s="52"/>
      <c r="K30" s="441">
        <v>-447.25499073361101</v>
      </c>
    </row>
    <row r="31" spans="1:14" ht="10.5" customHeight="1"/>
    <row r="32" spans="1:14" ht="10.5" customHeight="1"/>
    <row r="33" spans="7:14" ht="10.5" customHeight="1"/>
    <row r="34" spans="7:14" ht="10.5" customHeight="1"/>
    <row r="35" spans="7:14">
      <c r="J35" s="603">
        <v>1198.6868811909289</v>
      </c>
      <c r="K35" s="603"/>
    </row>
    <row r="36" spans="7:14" ht="10.5" customHeight="1"/>
    <row r="37" spans="7:14" ht="10.5" customHeight="1"/>
    <row r="38" spans="7:14" ht="10.5" customHeight="1"/>
    <row r="39" spans="7:14" ht="12.75" customHeight="1">
      <c r="H39" s="603">
        <v>1922.3634281886202</v>
      </c>
      <c r="I39" s="603"/>
      <c r="J39" s="603"/>
    </row>
    <row r="40" spans="7:14">
      <c r="J40" s="24" t="s">
        <v>161</v>
      </c>
      <c r="K40" s="606">
        <v>-1699.5763921868447</v>
      </c>
      <c r="L40" s="606"/>
    </row>
    <row r="41" spans="7:14" ht="10.5" customHeight="1"/>
    <row r="42" spans="7:14" ht="10.5" customHeight="1"/>
    <row r="43" spans="7:14">
      <c r="G43" s="605">
        <v>-585.80239499959168</v>
      </c>
      <c r="H43" s="605"/>
      <c r="K43" s="442">
        <v>77.535039165083703</v>
      </c>
    </row>
    <row r="44" spans="7:14">
      <c r="L44" s="443">
        <v>197.2286135792437</v>
      </c>
    </row>
    <row r="45" spans="7:14">
      <c r="M45" s="605">
        <v>-2335.794501085345</v>
      </c>
      <c r="N45" s="605"/>
    </row>
    <row r="46" spans="7:14" ht="10.5" customHeight="1"/>
    <row r="47" spans="7:14" ht="10.5" customHeight="1">
      <c r="J47" s="604">
        <v>-1726.5384674921731</v>
      </c>
      <c r="K47" s="604"/>
      <c r="L47" s="604"/>
    </row>
  </sheetData>
  <mergeCells count="18">
    <mergeCell ref="J35:K35"/>
    <mergeCell ref="J47:L47"/>
    <mergeCell ref="M45:N45"/>
    <mergeCell ref="G43:H43"/>
    <mergeCell ref="K40:L40"/>
    <mergeCell ref="H39:J39"/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</mergeCells>
  <conditionalFormatting sqref="B5:D28">
    <cfRule type="expression" dxfId="16" priority="4">
      <formula>SEARCH($B$3,$N$1)</formula>
    </cfRule>
  </conditionalFormatting>
  <conditionalFormatting sqref="B5:G28">
    <cfRule type="expression" dxfId="15" priority="3">
      <formula>SEARCH($E$3,$N$1)</formula>
    </cfRule>
  </conditionalFormatting>
  <conditionalFormatting sqref="B5:J28">
    <cfRule type="expression" dxfId="14" priority="2">
      <formula>SEARCH($H$3,$N$1)</formula>
    </cfRule>
  </conditionalFormatting>
  <conditionalFormatting sqref="B5:M28">
    <cfRule type="expression" dxfId="13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/>
  </sheetViews>
  <sheetFormatPr defaultColWidth="9.140625" defaultRowHeight="12"/>
  <cols>
    <col min="1" max="1" width="13.85546875" style="11" customWidth="1"/>
    <col min="2" max="2" width="8.42578125" style="11" customWidth="1"/>
    <col min="3" max="14" width="10.140625" style="11" customWidth="1"/>
    <col min="15" max="15" width="9.140625" style="11" customWidth="1"/>
    <col min="16" max="16384" width="9.140625" style="11"/>
  </cols>
  <sheetData>
    <row r="1" spans="1:14" ht="20.25">
      <c r="A1" s="299" t="s">
        <v>405</v>
      </c>
      <c r="I1" s="51"/>
      <c r="J1" s="51"/>
      <c r="M1" s="51"/>
      <c r="N1" s="209" t="str">
        <f>'3.1'!N1</f>
        <v>III. čtvrtletí 2025</v>
      </c>
    </row>
    <row r="2" spans="1:14" s="22" customFormat="1" ht="18">
      <c r="A2" s="266" t="s">
        <v>403</v>
      </c>
      <c r="I2" s="51"/>
      <c r="J2" s="51"/>
      <c r="M2" s="51"/>
      <c r="N2" s="116"/>
    </row>
    <row r="3" spans="1:14" ht="6" customHeight="1"/>
    <row r="4" spans="1:14" ht="12.6" customHeight="1">
      <c r="A4" s="550" t="str">
        <f>'3.1'!A4</f>
        <v>2025</v>
      </c>
      <c r="B4" s="550"/>
      <c r="C4" s="389" t="s">
        <v>60</v>
      </c>
      <c r="D4" s="389" t="s">
        <v>61</v>
      </c>
      <c r="E4" s="389" t="s">
        <v>62</v>
      </c>
      <c r="F4" s="389" t="s">
        <v>63</v>
      </c>
      <c r="G4" s="389" t="s">
        <v>64</v>
      </c>
      <c r="H4" s="389" t="s">
        <v>65</v>
      </c>
      <c r="I4" s="389" t="s">
        <v>66</v>
      </c>
      <c r="J4" s="389" t="s">
        <v>67</v>
      </c>
      <c r="K4" s="389" t="s">
        <v>68</v>
      </c>
      <c r="L4" s="389" t="s">
        <v>69</v>
      </c>
      <c r="M4" s="389" t="s">
        <v>70</v>
      </c>
      <c r="N4" s="389" t="s">
        <v>71</v>
      </c>
    </row>
    <row r="5" spans="1:14" ht="12.6" customHeight="1">
      <c r="A5" s="609" t="s">
        <v>54</v>
      </c>
      <c r="B5" s="609"/>
      <c r="C5" s="391">
        <v>11289.829</v>
      </c>
      <c r="D5" s="391">
        <v>11720.22</v>
      </c>
      <c r="E5" s="391">
        <v>10471.4389999999</v>
      </c>
      <c r="F5" s="391">
        <v>9793.3539999999994</v>
      </c>
      <c r="G5" s="391">
        <v>9026.7800000000007</v>
      </c>
      <c r="H5" s="391">
        <v>9167.3490000000002</v>
      </c>
      <c r="I5" s="391">
        <v>8991.5849999999991</v>
      </c>
      <c r="J5" s="391">
        <v>9085.0010000000002</v>
      </c>
      <c r="K5" s="391">
        <v>9227.7179999999898</v>
      </c>
      <c r="L5" s="391">
        <v>0</v>
      </c>
      <c r="M5" s="391">
        <v>0</v>
      </c>
      <c r="N5" s="391">
        <v>0</v>
      </c>
    </row>
    <row r="6" spans="1:14" ht="12.6" customHeight="1">
      <c r="A6" s="608" t="s">
        <v>48</v>
      </c>
      <c r="B6" s="608"/>
      <c r="C6" s="388">
        <v>45670</v>
      </c>
      <c r="D6" s="388">
        <v>45707</v>
      </c>
      <c r="E6" s="388">
        <v>45720</v>
      </c>
      <c r="F6" s="388">
        <v>45754</v>
      </c>
      <c r="G6" s="388">
        <v>45796</v>
      </c>
      <c r="H6" s="388">
        <v>45834</v>
      </c>
      <c r="I6" s="388">
        <v>45841</v>
      </c>
      <c r="J6" s="388">
        <v>45897</v>
      </c>
      <c r="K6" s="388">
        <v>45910</v>
      </c>
      <c r="L6" s="388">
        <v>45931</v>
      </c>
      <c r="M6" s="388">
        <v>45962</v>
      </c>
      <c r="N6" s="388">
        <v>45992</v>
      </c>
    </row>
    <row r="7" spans="1:14" ht="12.6" customHeight="1">
      <c r="A7" s="607" t="s">
        <v>321</v>
      </c>
      <c r="B7" s="607"/>
      <c r="C7" s="390">
        <v>0.54166666666666663</v>
      </c>
      <c r="D7" s="390" t="s">
        <v>431</v>
      </c>
      <c r="E7" s="390" t="s">
        <v>431</v>
      </c>
      <c r="F7" s="390" t="s">
        <v>431</v>
      </c>
      <c r="G7" s="390" t="s">
        <v>432</v>
      </c>
      <c r="H7" s="390">
        <v>0.5</v>
      </c>
      <c r="I7" s="390" t="s">
        <v>433</v>
      </c>
      <c r="J7" s="390" t="s">
        <v>434</v>
      </c>
      <c r="K7" s="390" t="s">
        <v>435</v>
      </c>
      <c r="L7" s="390">
        <v>0</v>
      </c>
      <c r="M7" s="390">
        <v>0</v>
      </c>
      <c r="N7" s="390">
        <v>0</v>
      </c>
    </row>
    <row r="8" spans="1:14" ht="12.6" customHeight="1">
      <c r="A8" s="608" t="s">
        <v>57</v>
      </c>
      <c r="B8" s="608"/>
      <c r="C8" s="387">
        <v>6044.3360000000002</v>
      </c>
      <c r="D8" s="387">
        <v>6983.2669999999898</v>
      </c>
      <c r="E8" s="387">
        <v>5666.4899999999898</v>
      </c>
      <c r="F8" s="387">
        <v>4734.0439999999999</v>
      </c>
      <c r="G8" s="387">
        <v>4787.9059999999999</v>
      </c>
      <c r="H8" s="387">
        <v>4574.3369999999904</v>
      </c>
      <c r="I8" s="387">
        <v>4519.4290000000001</v>
      </c>
      <c r="J8" s="387">
        <v>4466.857</v>
      </c>
      <c r="K8" s="387">
        <v>4687.8789999999899</v>
      </c>
      <c r="L8" s="387">
        <v>0</v>
      </c>
      <c r="M8" s="387">
        <v>0</v>
      </c>
      <c r="N8" s="387">
        <v>0</v>
      </c>
    </row>
    <row r="9" spans="1:14" ht="12.6" customHeight="1">
      <c r="A9" s="608" t="s">
        <v>48</v>
      </c>
      <c r="B9" s="608"/>
      <c r="C9" s="388">
        <v>45659</v>
      </c>
      <c r="D9" s="388">
        <v>45697</v>
      </c>
      <c r="E9" s="388">
        <v>45739</v>
      </c>
      <c r="F9" s="388">
        <v>45768</v>
      </c>
      <c r="G9" s="388">
        <v>45781</v>
      </c>
      <c r="H9" s="388">
        <v>45809</v>
      </c>
      <c r="I9" s="388">
        <v>45844</v>
      </c>
      <c r="J9" s="388">
        <v>45872</v>
      </c>
      <c r="K9" s="388">
        <v>45907</v>
      </c>
      <c r="L9" s="388">
        <v>45931</v>
      </c>
      <c r="M9" s="388">
        <v>45962</v>
      </c>
      <c r="N9" s="388">
        <v>45992</v>
      </c>
    </row>
    <row r="10" spans="1:14">
      <c r="A10" s="607" t="s">
        <v>321</v>
      </c>
      <c r="B10" s="607"/>
      <c r="C10" s="390" t="s">
        <v>436</v>
      </c>
      <c r="D10" s="390" t="s">
        <v>437</v>
      </c>
      <c r="E10" s="390" t="s">
        <v>438</v>
      </c>
      <c r="F10" s="390" t="s">
        <v>436</v>
      </c>
      <c r="G10" s="390" t="s">
        <v>439</v>
      </c>
      <c r="H10" s="390" t="s">
        <v>439</v>
      </c>
      <c r="I10" s="390" t="s">
        <v>436</v>
      </c>
      <c r="J10" s="390" t="s">
        <v>439</v>
      </c>
      <c r="K10" s="390" t="s">
        <v>440</v>
      </c>
      <c r="L10" s="390">
        <v>0</v>
      </c>
      <c r="M10" s="390">
        <v>0</v>
      </c>
      <c r="N10" s="390">
        <v>0</v>
      </c>
    </row>
    <row r="11" spans="1:14" ht="12.6" customHeight="1">
      <c r="N11" s="340" t="s">
        <v>275</v>
      </c>
    </row>
    <row r="12" spans="1:14" ht="12.6" customHeight="1"/>
    <row r="13" spans="1:14" ht="12.6" customHeight="1"/>
    <row r="14" spans="1:14" ht="12.6" customHeight="1"/>
    <row r="15" spans="1:14" ht="12.6" customHeight="1"/>
    <row r="16" spans="1:14" ht="12.6" customHeight="1"/>
    <row r="17" ht="12.6" customHeight="1"/>
    <row r="18" ht="12.6" customHeight="1"/>
    <row r="19" ht="12.6" customHeight="1"/>
    <row r="20" ht="12.6" customHeight="1"/>
    <row r="21" ht="12.6" customHeight="1"/>
    <row r="22" ht="12.6" customHeight="1"/>
    <row r="23" ht="12.6" customHeight="1"/>
    <row r="24" ht="12.6" customHeight="1"/>
    <row r="25" ht="12.6" customHeight="1"/>
    <row r="26" ht="12.6" customHeight="1"/>
    <row r="27" ht="12.6" customHeight="1"/>
    <row r="28" ht="12.6" customHeight="1"/>
    <row r="29" ht="12.6" customHeight="1"/>
    <row r="30" ht="12.6" customHeight="1"/>
    <row r="31" ht="12.6" customHeight="1"/>
    <row r="32" ht="12.6" customHeight="1"/>
    <row r="33" spans="8:15" ht="12.6" customHeight="1"/>
    <row r="34" spans="8:15">
      <c r="H34" s="14"/>
    </row>
    <row r="36" spans="8:15">
      <c r="O36" s="27"/>
    </row>
    <row r="37" spans="8:15">
      <c r="O37" s="28"/>
    </row>
    <row r="38" spans="8:15">
      <c r="O38" s="29"/>
    </row>
    <row r="39" spans="8:15">
      <c r="O39" s="29"/>
    </row>
    <row r="40" spans="8:15">
      <c r="O40" s="28"/>
    </row>
    <row r="41" spans="8:15">
      <c r="O41" s="29"/>
    </row>
    <row r="42" spans="8:15">
      <c r="O42" s="29"/>
    </row>
  </sheetData>
  <mergeCells count="7">
    <mergeCell ref="A7:B7"/>
    <mergeCell ref="A8:B8"/>
    <mergeCell ref="A9:B9"/>
    <mergeCell ref="A10:B10"/>
    <mergeCell ref="A4:B4"/>
    <mergeCell ref="A5:B5"/>
    <mergeCell ref="A6:B6"/>
  </mergeCells>
  <conditionalFormatting sqref="C5:E10">
    <cfRule type="expression" dxfId="12" priority="4">
      <formula>SEARCH("I. Čtvrtletí",$N$1)</formula>
    </cfRule>
  </conditionalFormatting>
  <conditionalFormatting sqref="C5:H10">
    <cfRule type="expression" dxfId="11" priority="3">
      <formula>SEARCH("II. Čtvrtletí",$N$1)</formula>
    </cfRule>
  </conditionalFormatting>
  <conditionalFormatting sqref="C5:K10">
    <cfRule type="expression" dxfId="10" priority="2">
      <formula>SEARCH("III. čtvrtletí",$N$1)</formula>
    </cfRule>
  </conditionalFormatting>
  <conditionalFormatting sqref="C5:N10">
    <cfRule type="expression" dxfId="9" priority="1">
      <formula>SEARCH("IV. Čtvrtletí",$N$1)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/>
  </sheetViews>
  <sheetFormatPr defaultColWidth="9.140625" defaultRowHeight="12"/>
  <cols>
    <col min="1" max="1" width="9.7109375" style="11" customWidth="1"/>
    <col min="2" max="2" width="3" style="11" bestFit="1" customWidth="1"/>
    <col min="3" max="3" width="10.140625" style="11" customWidth="1"/>
    <col min="4" max="5" width="12.140625" style="11" customWidth="1"/>
    <col min="6" max="6" width="1.28515625" style="11" customWidth="1"/>
    <col min="7" max="7" width="9.7109375" style="11" customWidth="1"/>
    <col min="8" max="8" width="3" style="11" customWidth="1"/>
    <col min="9" max="9" width="10.140625" style="11" customWidth="1"/>
    <col min="10" max="11" width="12.140625" style="11" customWidth="1"/>
    <col min="12" max="12" width="1.28515625" style="11" customWidth="1"/>
    <col min="13" max="13" width="9.7109375" style="11" customWidth="1"/>
    <col min="14" max="14" width="3" style="11" bestFit="1" customWidth="1"/>
    <col min="15" max="15" width="10.140625" style="11" customWidth="1"/>
    <col min="16" max="17" width="12.140625" style="11" customWidth="1"/>
    <col min="18" max="16384" width="9.140625" style="11"/>
  </cols>
  <sheetData>
    <row r="1" spans="1:17" s="51" customFormat="1" ht="18">
      <c r="A1" s="392" t="str">
        <f>"9.2 Denní maxima a minima zatížení brutto ES ČR za "&amp;Q1</f>
        <v>9.2 Denní maxima a minima zatížení brutto ES ČR za III. čtvrtletí 2025</v>
      </c>
      <c r="Q1" s="209" t="str">
        <f>'3.1'!N1</f>
        <v>III. čtvrtletí 2025</v>
      </c>
    </row>
    <row r="2" spans="1:17" ht="6" customHeight="1"/>
    <row r="3" spans="1:17" ht="60">
      <c r="A3" s="552" t="s">
        <v>66</v>
      </c>
      <c r="B3" s="552"/>
      <c r="C3" s="395" t="s">
        <v>223</v>
      </c>
      <c r="D3" s="395" t="s">
        <v>287</v>
      </c>
      <c r="E3" s="395" t="s">
        <v>288</v>
      </c>
      <c r="G3" s="552" t="s">
        <v>67</v>
      </c>
      <c r="H3" s="552"/>
      <c r="I3" s="395" t="s">
        <v>223</v>
      </c>
      <c r="J3" s="395" t="s">
        <v>287</v>
      </c>
      <c r="K3" s="395" t="s">
        <v>288</v>
      </c>
      <c r="M3" s="552" t="s">
        <v>68</v>
      </c>
      <c r="N3" s="552"/>
      <c r="O3" s="395" t="s">
        <v>223</v>
      </c>
      <c r="P3" s="395" t="s">
        <v>287</v>
      </c>
      <c r="Q3" s="395" t="s">
        <v>288</v>
      </c>
    </row>
    <row r="4" spans="1:17" ht="9.75" customHeight="1">
      <c r="A4" s="553"/>
      <c r="B4" s="553"/>
      <c r="C4" s="396" t="s">
        <v>5</v>
      </c>
      <c r="D4" s="396" t="s">
        <v>4</v>
      </c>
      <c r="E4" s="396" t="s">
        <v>4</v>
      </c>
      <c r="G4" s="553"/>
      <c r="H4" s="553"/>
      <c r="I4" s="396" t="s">
        <v>5</v>
      </c>
      <c r="J4" s="396" t="s">
        <v>4</v>
      </c>
      <c r="K4" s="396" t="s">
        <v>4</v>
      </c>
      <c r="M4" s="553"/>
      <c r="N4" s="553"/>
      <c r="O4" s="396" t="s">
        <v>5</v>
      </c>
      <c r="P4" s="396" t="s">
        <v>4</v>
      </c>
      <c r="Q4" s="396" t="s">
        <v>4</v>
      </c>
    </row>
    <row r="5" spans="1:17" ht="12.6" customHeight="1">
      <c r="A5" s="458">
        <v>45839</v>
      </c>
      <c r="B5" s="459">
        <f>A5</f>
        <v>45839</v>
      </c>
      <c r="C5" s="460">
        <v>177929.84000000005</v>
      </c>
      <c r="D5" s="460">
        <v>8790.1570000000011</v>
      </c>
      <c r="E5" s="460">
        <v>5750.9309999999996</v>
      </c>
      <c r="G5" s="458">
        <v>45870</v>
      </c>
      <c r="H5" s="459">
        <f>G5</f>
        <v>45870</v>
      </c>
      <c r="I5" s="460">
        <v>158612.96325000006</v>
      </c>
      <c r="J5" s="460">
        <v>8064.4049999999997</v>
      </c>
      <c r="K5" s="460">
        <v>5039.2810000000009</v>
      </c>
      <c r="M5" s="458">
        <v>45901</v>
      </c>
      <c r="N5" s="459">
        <f>M5</f>
        <v>45901</v>
      </c>
      <c r="O5" s="460">
        <v>176310.85924999992</v>
      </c>
      <c r="P5" s="460">
        <v>8882.8539999999994</v>
      </c>
      <c r="Q5" s="460">
        <v>5360.2530000000006</v>
      </c>
    </row>
    <row r="6" spans="1:17" ht="12.6" customHeight="1">
      <c r="A6" s="458">
        <v>45840</v>
      </c>
      <c r="B6" s="459">
        <f>A6</f>
        <v>45840</v>
      </c>
      <c r="C6" s="460">
        <v>181500.95875000005</v>
      </c>
      <c r="D6" s="460">
        <v>8934.6039999999994</v>
      </c>
      <c r="E6" s="460">
        <v>5811.2620000000006</v>
      </c>
      <c r="G6" s="458">
        <v>45871</v>
      </c>
      <c r="H6" s="459">
        <f>G6</f>
        <v>45871</v>
      </c>
      <c r="I6" s="460">
        <v>138529.04175000006</v>
      </c>
      <c r="J6" s="460">
        <v>7125.4380000000001</v>
      </c>
      <c r="K6" s="460">
        <v>4693.1590000000006</v>
      </c>
      <c r="M6" s="458">
        <v>45902</v>
      </c>
      <c r="N6" s="459">
        <f>M6</f>
        <v>45902</v>
      </c>
      <c r="O6" s="460">
        <v>179685.91150000005</v>
      </c>
      <c r="P6" s="460">
        <v>8769.599000000002</v>
      </c>
      <c r="Q6" s="460">
        <v>5728.4520000000011</v>
      </c>
    </row>
    <row r="7" spans="1:17" ht="12.6" customHeight="1">
      <c r="A7" s="458">
        <v>45841</v>
      </c>
      <c r="B7" s="459">
        <f t="shared" ref="B7:B35" si="0">A7</f>
        <v>45841</v>
      </c>
      <c r="C7" s="460">
        <v>178408.58999999994</v>
      </c>
      <c r="D7" s="460">
        <v>8991.5849999999991</v>
      </c>
      <c r="E7" s="460">
        <v>5729.81</v>
      </c>
      <c r="G7" s="458">
        <v>45872</v>
      </c>
      <c r="H7" s="459">
        <f t="shared" ref="H7:H35" si="1">G7</f>
        <v>45872</v>
      </c>
      <c r="I7" s="460">
        <v>134646.20375000004</v>
      </c>
      <c r="J7" s="460">
        <v>6910.4699999999993</v>
      </c>
      <c r="K7" s="460">
        <v>4466.857</v>
      </c>
      <c r="M7" s="458">
        <v>45903</v>
      </c>
      <c r="N7" s="459">
        <f t="shared" ref="N7:N34" si="2">M7</f>
        <v>45903</v>
      </c>
      <c r="O7" s="460">
        <v>179626.05899999995</v>
      </c>
      <c r="P7" s="460">
        <v>9010.9799999999977</v>
      </c>
      <c r="Q7" s="460">
        <v>5787.3530000000001</v>
      </c>
    </row>
    <row r="8" spans="1:17" ht="12.6" customHeight="1">
      <c r="A8" s="458">
        <v>45842</v>
      </c>
      <c r="B8" s="459">
        <f t="shared" si="0"/>
        <v>45842</v>
      </c>
      <c r="C8" s="460">
        <v>161021.89474999992</v>
      </c>
      <c r="D8" s="460">
        <v>8416.8690000000006</v>
      </c>
      <c r="E8" s="460">
        <v>5206.0430000000006</v>
      </c>
      <c r="G8" s="458">
        <v>45873</v>
      </c>
      <c r="H8" s="459">
        <f t="shared" si="1"/>
        <v>45873</v>
      </c>
      <c r="I8" s="460">
        <v>155151.4599999999</v>
      </c>
      <c r="J8" s="460">
        <v>7931.1149999999998</v>
      </c>
      <c r="K8" s="460">
        <v>4749.4639999999999</v>
      </c>
      <c r="M8" s="458">
        <v>45904</v>
      </c>
      <c r="N8" s="459">
        <f t="shared" si="2"/>
        <v>45904</v>
      </c>
      <c r="O8" s="460">
        <v>180068.85799999995</v>
      </c>
      <c r="P8" s="460">
        <v>9113.3769999999986</v>
      </c>
      <c r="Q8" s="460">
        <v>5641.665</v>
      </c>
    </row>
    <row r="9" spans="1:17" ht="12.6" customHeight="1">
      <c r="A9" s="458">
        <v>45843</v>
      </c>
      <c r="B9" s="459">
        <f t="shared" si="0"/>
        <v>45843</v>
      </c>
      <c r="C9" s="460">
        <v>140049.86350000001</v>
      </c>
      <c r="D9" s="460">
        <v>7202.8590000000004</v>
      </c>
      <c r="E9" s="460">
        <v>4700.6890000000003</v>
      </c>
      <c r="G9" s="458">
        <v>45874</v>
      </c>
      <c r="H9" s="459">
        <f t="shared" si="1"/>
        <v>45874</v>
      </c>
      <c r="I9" s="460">
        <v>159450.12450000003</v>
      </c>
      <c r="J9" s="460">
        <v>8197.1849999999995</v>
      </c>
      <c r="K9" s="460">
        <v>4954.0139999999983</v>
      </c>
      <c r="M9" s="458">
        <v>45905</v>
      </c>
      <c r="N9" s="459">
        <f t="shared" si="2"/>
        <v>45905</v>
      </c>
      <c r="O9" s="460">
        <v>172527.79274999994</v>
      </c>
      <c r="P9" s="460">
        <v>8579.4199999999983</v>
      </c>
      <c r="Q9" s="460">
        <v>5294.1500000000015</v>
      </c>
    </row>
    <row r="10" spans="1:17" ht="12.6" customHeight="1">
      <c r="A10" s="458">
        <v>45844</v>
      </c>
      <c r="B10" s="459">
        <f t="shared" si="0"/>
        <v>45844</v>
      </c>
      <c r="C10" s="460">
        <v>141813.14274999997</v>
      </c>
      <c r="D10" s="460">
        <v>7123.3059999999996</v>
      </c>
      <c r="E10" s="460">
        <v>4519.4290000000001</v>
      </c>
      <c r="G10" s="458">
        <v>45875</v>
      </c>
      <c r="H10" s="459">
        <f t="shared" si="1"/>
        <v>45875</v>
      </c>
      <c r="I10" s="460">
        <v>160688.71025000006</v>
      </c>
      <c r="J10" s="460">
        <v>8114.2839999999987</v>
      </c>
      <c r="K10" s="460">
        <v>5004.371000000001</v>
      </c>
      <c r="M10" s="458">
        <v>45906</v>
      </c>
      <c r="N10" s="459">
        <f t="shared" si="2"/>
        <v>45906</v>
      </c>
      <c r="O10" s="460">
        <v>145090.91499999998</v>
      </c>
      <c r="P10" s="460">
        <v>7699.4900000000016</v>
      </c>
      <c r="Q10" s="460">
        <v>4805.9849999999988</v>
      </c>
    </row>
    <row r="11" spans="1:17" ht="12.6" customHeight="1">
      <c r="A11" s="458">
        <v>45845</v>
      </c>
      <c r="B11" s="459">
        <f t="shared" si="0"/>
        <v>45845</v>
      </c>
      <c r="C11" s="460">
        <v>170669.94624999998</v>
      </c>
      <c r="D11" s="460">
        <v>8481.7970000000005</v>
      </c>
      <c r="E11" s="460">
        <v>5300.7829999999994</v>
      </c>
      <c r="G11" s="458">
        <v>45876</v>
      </c>
      <c r="H11" s="459">
        <f t="shared" si="1"/>
        <v>45876</v>
      </c>
      <c r="I11" s="460">
        <v>163742.76550000001</v>
      </c>
      <c r="J11" s="460">
        <v>8331.996000000001</v>
      </c>
      <c r="K11" s="460">
        <v>5113.5010000000002</v>
      </c>
      <c r="M11" s="458">
        <v>45907</v>
      </c>
      <c r="N11" s="459">
        <f t="shared" si="2"/>
        <v>45907</v>
      </c>
      <c r="O11" s="460">
        <v>145022.90724999993</v>
      </c>
      <c r="P11" s="460">
        <v>7564.24</v>
      </c>
      <c r="Q11" s="460">
        <v>4687.878999999999</v>
      </c>
    </row>
    <row r="12" spans="1:17" ht="12.6" customHeight="1">
      <c r="A12" s="458">
        <v>45846</v>
      </c>
      <c r="B12" s="459">
        <f t="shared" si="0"/>
        <v>45846</v>
      </c>
      <c r="C12" s="460">
        <v>170904.92025000002</v>
      </c>
      <c r="D12" s="460">
        <v>8453.6829999999991</v>
      </c>
      <c r="E12" s="460">
        <v>5530.2420000000002</v>
      </c>
      <c r="G12" s="458">
        <v>45877</v>
      </c>
      <c r="H12" s="459">
        <f t="shared" si="1"/>
        <v>45877</v>
      </c>
      <c r="I12" s="460">
        <v>162400.94375000009</v>
      </c>
      <c r="J12" s="460">
        <v>8381.0360000000001</v>
      </c>
      <c r="K12" s="460">
        <v>5080.0010000000002</v>
      </c>
      <c r="M12" s="458">
        <v>45908</v>
      </c>
      <c r="N12" s="459">
        <f t="shared" si="2"/>
        <v>45908</v>
      </c>
      <c r="O12" s="460">
        <v>176135.14225</v>
      </c>
      <c r="P12" s="460">
        <v>8841.6290000000008</v>
      </c>
      <c r="Q12" s="460">
        <v>5409.7620000000006</v>
      </c>
    </row>
    <row r="13" spans="1:17" ht="12.6" customHeight="1">
      <c r="A13" s="458">
        <v>45847</v>
      </c>
      <c r="B13" s="459">
        <f t="shared" si="0"/>
        <v>45847</v>
      </c>
      <c r="C13" s="460">
        <v>169124.7289999999</v>
      </c>
      <c r="D13" s="460">
        <v>8396.0449999999983</v>
      </c>
      <c r="E13" s="460">
        <v>5430.5880000000006</v>
      </c>
      <c r="G13" s="458">
        <v>45878</v>
      </c>
      <c r="H13" s="459">
        <f t="shared" si="1"/>
        <v>45878</v>
      </c>
      <c r="I13" s="460">
        <v>144783.81024999998</v>
      </c>
      <c r="J13" s="460">
        <v>7250.6280000000015</v>
      </c>
      <c r="K13" s="460">
        <v>4893.003999999999</v>
      </c>
      <c r="M13" s="458">
        <v>45909</v>
      </c>
      <c r="N13" s="459">
        <f t="shared" si="2"/>
        <v>45909</v>
      </c>
      <c r="O13" s="460">
        <v>180140.86025</v>
      </c>
      <c r="P13" s="460">
        <v>9013.6540000000005</v>
      </c>
      <c r="Q13" s="460">
        <v>5673.4800000000005</v>
      </c>
    </row>
    <row r="14" spans="1:17" ht="12.6" customHeight="1">
      <c r="A14" s="458">
        <v>45848</v>
      </c>
      <c r="B14" s="459">
        <f t="shared" si="0"/>
        <v>45848</v>
      </c>
      <c r="C14" s="460">
        <v>169137.76299999998</v>
      </c>
      <c r="D14" s="460">
        <v>8345.9180000000015</v>
      </c>
      <c r="E14" s="460">
        <v>5485.8020000000006</v>
      </c>
      <c r="G14" s="458">
        <v>45879</v>
      </c>
      <c r="H14" s="459">
        <f t="shared" si="1"/>
        <v>45879</v>
      </c>
      <c r="I14" s="460">
        <v>143654.3965</v>
      </c>
      <c r="J14" s="460">
        <v>7307.66</v>
      </c>
      <c r="K14" s="460">
        <v>4650.5309999999999</v>
      </c>
      <c r="M14" s="458">
        <v>45910</v>
      </c>
      <c r="N14" s="459">
        <f t="shared" si="2"/>
        <v>45910</v>
      </c>
      <c r="O14" s="460">
        <v>182516.28849999994</v>
      </c>
      <c r="P14" s="460">
        <v>9227.7179999999989</v>
      </c>
      <c r="Q14" s="460">
        <v>5758.93</v>
      </c>
    </row>
    <row r="15" spans="1:17" ht="12.6" customHeight="1">
      <c r="A15" s="458">
        <v>45849</v>
      </c>
      <c r="B15" s="459">
        <f t="shared" si="0"/>
        <v>45849</v>
      </c>
      <c r="C15" s="460">
        <v>166686.24549999996</v>
      </c>
      <c r="D15" s="460">
        <v>8370.1660000000011</v>
      </c>
      <c r="E15" s="460">
        <v>5253.2059999999992</v>
      </c>
      <c r="G15" s="458">
        <v>45880</v>
      </c>
      <c r="H15" s="459">
        <f t="shared" si="1"/>
        <v>45880</v>
      </c>
      <c r="I15" s="460">
        <v>168742.37750000003</v>
      </c>
      <c r="J15" s="460">
        <v>8677.1259999999984</v>
      </c>
      <c r="K15" s="460">
        <v>5039.6070000000009</v>
      </c>
      <c r="M15" s="458">
        <v>45911</v>
      </c>
      <c r="N15" s="459">
        <f t="shared" si="2"/>
        <v>45911</v>
      </c>
      <c r="O15" s="460">
        <v>176420.26024999993</v>
      </c>
      <c r="P15" s="460">
        <v>8830.1290000000008</v>
      </c>
      <c r="Q15" s="460">
        <v>5693.9299999999994</v>
      </c>
    </row>
    <row r="16" spans="1:17" ht="12.6" customHeight="1">
      <c r="A16" s="458">
        <v>45850</v>
      </c>
      <c r="B16" s="459">
        <f t="shared" si="0"/>
        <v>45850</v>
      </c>
      <c r="C16" s="460">
        <v>142904.19375000001</v>
      </c>
      <c r="D16" s="460">
        <v>7230.817</v>
      </c>
      <c r="E16" s="460">
        <v>4907.9250000000002</v>
      </c>
      <c r="G16" s="458">
        <v>45881</v>
      </c>
      <c r="H16" s="459">
        <f t="shared" si="1"/>
        <v>45881</v>
      </c>
      <c r="I16" s="460">
        <v>173532.51024999996</v>
      </c>
      <c r="J16" s="460">
        <v>8680.9610000000011</v>
      </c>
      <c r="K16" s="460">
        <v>5409.7629999999999</v>
      </c>
      <c r="M16" s="458">
        <v>45912</v>
      </c>
      <c r="N16" s="459">
        <f t="shared" si="2"/>
        <v>45912</v>
      </c>
      <c r="O16" s="460">
        <v>168585.93125000011</v>
      </c>
      <c r="P16" s="460">
        <v>8388.612000000001</v>
      </c>
      <c r="Q16" s="460">
        <v>5294.030999999999</v>
      </c>
    </row>
    <row r="17" spans="1:17" ht="12.6" customHeight="1">
      <c r="A17" s="458">
        <v>45851</v>
      </c>
      <c r="B17" s="459">
        <f t="shared" si="0"/>
        <v>45851</v>
      </c>
      <c r="C17" s="460">
        <v>143957.96974999999</v>
      </c>
      <c r="D17" s="460">
        <v>7281.4390000000012</v>
      </c>
      <c r="E17" s="460">
        <v>4746.6270000000013</v>
      </c>
      <c r="G17" s="458">
        <v>45882</v>
      </c>
      <c r="H17" s="459">
        <f t="shared" si="1"/>
        <v>45882</v>
      </c>
      <c r="I17" s="460">
        <v>178180.42299999998</v>
      </c>
      <c r="J17" s="460">
        <v>8868.4269999999997</v>
      </c>
      <c r="K17" s="460">
        <v>5587.7659999999996</v>
      </c>
      <c r="M17" s="458">
        <v>45913</v>
      </c>
      <c r="N17" s="459">
        <f t="shared" si="2"/>
        <v>45913</v>
      </c>
      <c r="O17" s="460">
        <v>144135.65075000003</v>
      </c>
      <c r="P17" s="460">
        <v>7436.1059999999998</v>
      </c>
      <c r="Q17" s="460">
        <v>4877.201</v>
      </c>
    </row>
    <row r="18" spans="1:17" ht="12.6" customHeight="1">
      <c r="A18" s="458">
        <v>45852</v>
      </c>
      <c r="B18" s="459">
        <f t="shared" si="0"/>
        <v>45852</v>
      </c>
      <c r="C18" s="460">
        <v>172577.18875</v>
      </c>
      <c r="D18" s="460">
        <v>8699.15</v>
      </c>
      <c r="E18" s="460">
        <v>5384.8219999999983</v>
      </c>
      <c r="G18" s="458">
        <v>45883</v>
      </c>
      <c r="H18" s="459">
        <f t="shared" si="1"/>
        <v>45883</v>
      </c>
      <c r="I18" s="460">
        <v>180216.73799999995</v>
      </c>
      <c r="J18" s="460">
        <v>9038.8779999999988</v>
      </c>
      <c r="K18" s="460">
        <v>5677.1850000000013</v>
      </c>
      <c r="M18" s="458">
        <v>45914</v>
      </c>
      <c r="N18" s="459">
        <f t="shared" si="2"/>
        <v>45914</v>
      </c>
      <c r="O18" s="460">
        <v>143404.94375000006</v>
      </c>
      <c r="P18" s="460">
        <v>7267.0370000000003</v>
      </c>
      <c r="Q18" s="460">
        <v>4754.4650000000001</v>
      </c>
    </row>
    <row r="19" spans="1:17" ht="12.6" customHeight="1">
      <c r="A19" s="458">
        <v>45853</v>
      </c>
      <c r="B19" s="459">
        <f t="shared" si="0"/>
        <v>45853</v>
      </c>
      <c r="C19" s="460">
        <v>173378.42975000001</v>
      </c>
      <c r="D19" s="460">
        <v>8635.0060000000012</v>
      </c>
      <c r="E19" s="460">
        <v>5615.4670000000006</v>
      </c>
      <c r="G19" s="458">
        <v>45884</v>
      </c>
      <c r="H19" s="459">
        <f t="shared" si="1"/>
        <v>45884</v>
      </c>
      <c r="I19" s="460">
        <v>172730.91574999999</v>
      </c>
      <c r="J19" s="460">
        <v>8939.8459999999995</v>
      </c>
      <c r="K19" s="460">
        <v>5353.795000000001</v>
      </c>
      <c r="M19" s="458">
        <v>45915</v>
      </c>
      <c r="N19" s="459">
        <f t="shared" si="2"/>
        <v>45915</v>
      </c>
      <c r="O19" s="460">
        <v>170996.09599999996</v>
      </c>
      <c r="P19" s="460">
        <v>8505.0120000000006</v>
      </c>
      <c r="Q19" s="460">
        <v>5319.87</v>
      </c>
    </row>
    <row r="20" spans="1:17" ht="12.6" customHeight="1">
      <c r="A20" s="458">
        <v>45854</v>
      </c>
      <c r="B20" s="459">
        <f t="shared" si="0"/>
        <v>45854</v>
      </c>
      <c r="C20" s="460">
        <v>171478.06975</v>
      </c>
      <c r="D20" s="460">
        <v>8514.6440000000002</v>
      </c>
      <c r="E20" s="460">
        <v>5561.8200000000006</v>
      </c>
      <c r="G20" s="458">
        <v>45885</v>
      </c>
      <c r="H20" s="459">
        <f t="shared" si="1"/>
        <v>45885</v>
      </c>
      <c r="I20" s="460">
        <v>145499.67949999997</v>
      </c>
      <c r="J20" s="460">
        <v>7549.6380000000008</v>
      </c>
      <c r="K20" s="460">
        <v>4869.8199999999988</v>
      </c>
      <c r="M20" s="458">
        <v>45916</v>
      </c>
      <c r="N20" s="459">
        <f t="shared" si="2"/>
        <v>45916</v>
      </c>
      <c r="O20" s="460">
        <v>172317.16575000004</v>
      </c>
      <c r="P20" s="460">
        <v>8533.9480000000003</v>
      </c>
      <c r="Q20" s="460">
        <v>5485.2290000000003</v>
      </c>
    </row>
    <row r="21" spans="1:17" ht="12.6" customHeight="1">
      <c r="A21" s="458">
        <v>45855</v>
      </c>
      <c r="B21" s="459">
        <f t="shared" si="0"/>
        <v>45855</v>
      </c>
      <c r="C21" s="460">
        <v>170511.55925000002</v>
      </c>
      <c r="D21" s="460">
        <v>8529.2680000000018</v>
      </c>
      <c r="E21" s="460">
        <v>5547.5149999999994</v>
      </c>
      <c r="G21" s="458">
        <v>45886</v>
      </c>
      <c r="H21" s="459">
        <f t="shared" si="1"/>
        <v>45886</v>
      </c>
      <c r="I21" s="460">
        <v>141324.70000000001</v>
      </c>
      <c r="J21" s="460">
        <v>7044.8869999999997</v>
      </c>
      <c r="K21" s="460">
        <v>4690.7830000000013</v>
      </c>
      <c r="M21" s="458">
        <v>45917</v>
      </c>
      <c r="N21" s="459">
        <f t="shared" si="2"/>
        <v>45917</v>
      </c>
      <c r="O21" s="460">
        <v>172754.98050000009</v>
      </c>
      <c r="P21" s="460">
        <v>8540.2520000000004</v>
      </c>
      <c r="Q21" s="460">
        <v>5508.2929999999997</v>
      </c>
    </row>
    <row r="22" spans="1:17" ht="12.6" customHeight="1">
      <c r="A22" s="458">
        <v>45856</v>
      </c>
      <c r="B22" s="459">
        <f t="shared" si="0"/>
        <v>45856</v>
      </c>
      <c r="C22" s="460">
        <v>165501.80424999999</v>
      </c>
      <c r="D22" s="460">
        <v>8341.2019999999993</v>
      </c>
      <c r="E22" s="460">
        <v>5266.9980000000014</v>
      </c>
      <c r="G22" s="458">
        <v>45887</v>
      </c>
      <c r="H22" s="459">
        <f t="shared" si="1"/>
        <v>45887</v>
      </c>
      <c r="I22" s="460">
        <v>171373.53750000003</v>
      </c>
      <c r="J22" s="460">
        <v>8653.6929999999993</v>
      </c>
      <c r="K22" s="460">
        <v>5265.6009999999997</v>
      </c>
      <c r="M22" s="458">
        <v>45918</v>
      </c>
      <c r="N22" s="459">
        <f t="shared" si="2"/>
        <v>45918</v>
      </c>
      <c r="O22" s="460">
        <v>174281.68950000001</v>
      </c>
      <c r="P22" s="460">
        <v>8689.9340000000011</v>
      </c>
      <c r="Q22" s="460">
        <v>5557.826</v>
      </c>
    </row>
    <row r="23" spans="1:17" ht="12.6" customHeight="1">
      <c r="A23" s="458">
        <v>45857</v>
      </c>
      <c r="B23" s="459">
        <f t="shared" si="0"/>
        <v>45857</v>
      </c>
      <c r="C23" s="460">
        <v>142428.83949999997</v>
      </c>
      <c r="D23" s="460">
        <v>7235.3219999999992</v>
      </c>
      <c r="E23" s="460">
        <v>4947.598</v>
      </c>
      <c r="G23" s="458">
        <v>45888</v>
      </c>
      <c r="H23" s="459">
        <f t="shared" si="1"/>
        <v>45888</v>
      </c>
      <c r="I23" s="460">
        <v>174955.09350000002</v>
      </c>
      <c r="J23" s="460">
        <v>8678.9149999999991</v>
      </c>
      <c r="K23" s="460">
        <v>5543.5480000000007</v>
      </c>
      <c r="M23" s="458">
        <v>45919</v>
      </c>
      <c r="N23" s="459">
        <f t="shared" si="2"/>
        <v>45919</v>
      </c>
      <c r="O23" s="460">
        <v>172345.67550000004</v>
      </c>
      <c r="P23" s="460">
        <v>8742.2800000000025</v>
      </c>
      <c r="Q23" s="460">
        <v>5289.1060000000007</v>
      </c>
    </row>
    <row r="24" spans="1:17" ht="12.6" customHeight="1">
      <c r="A24" s="458">
        <v>45858</v>
      </c>
      <c r="B24" s="459">
        <f t="shared" si="0"/>
        <v>45858</v>
      </c>
      <c r="C24" s="460">
        <v>143446.09924999997</v>
      </c>
      <c r="D24" s="460">
        <v>7231.2359999999999</v>
      </c>
      <c r="E24" s="460">
        <v>4661.1250000000009</v>
      </c>
      <c r="G24" s="458">
        <v>45889</v>
      </c>
      <c r="H24" s="459">
        <f t="shared" si="1"/>
        <v>45889</v>
      </c>
      <c r="I24" s="460">
        <v>177352.64824999997</v>
      </c>
      <c r="J24" s="460">
        <v>8888.7580000000016</v>
      </c>
      <c r="K24" s="460">
        <v>5669.2739999999985</v>
      </c>
      <c r="M24" s="458">
        <v>45920</v>
      </c>
      <c r="N24" s="459">
        <f t="shared" si="2"/>
        <v>45920</v>
      </c>
      <c r="O24" s="460">
        <v>144415.2795</v>
      </c>
      <c r="P24" s="460">
        <v>7444.009</v>
      </c>
      <c r="Q24" s="460">
        <v>4788.1549999999997</v>
      </c>
    </row>
    <row r="25" spans="1:17" ht="12.6" customHeight="1">
      <c r="A25" s="458">
        <v>45859</v>
      </c>
      <c r="B25" s="459">
        <f t="shared" si="0"/>
        <v>45859</v>
      </c>
      <c r="C25" s="460">
        <v>168329.34524999993</v>
      </c>
      <c r="D25" s="460">
        <v>8599.4830000000002</v>
      </c>
      <c r="E25" s="460">
        <v>5172.0399999999972</v>
      </c>
      <c r="G25" s="458">
        <v>45890</v>
      </c>
      <c r="H25" s="459">
        <f t="shared" si="1"/>
        <v>45890</v>
      </c>
      <c r="I25" s="460">
        <v>176769.07575000005</v>
      </c>
      <c r="J25" s="460">
        <v>8820.0820000000003</v>
      </c>
      <c r="K25" s="460">
        <v>5709.5299999999988</v>
      </c>
      <c r="M25" s="458">
        <v>45921</v>
      </c>
      <c r="N25" s="459">
        <f t="shared" si="2"/>
        <v>45921</v>
      </c>
      <c r="O25" s="460">
        <v>144969.89575000003</v>
      </c>
      <c r="P25" s="460">
        <v>7317.4970000000012</v>
      </c>
      <c r="Q25" s="460">
        <v>4696.494999999999</v>
      </c>
    </row>
    <row r="26" spans="1:17" ht="12.6" customHeight="1">
      <c r="A26" s="458">
        <v>45860</v>
      </c>
      <c r="B26" s="459">
        <f t="shared" si="0"/>
        <v>45860</v>
      </c>
      <c r="C26" s="460">
        <v>166817.34074999997</v>
      </c>
      <c r="D26" s="460">
        <v>8318.601999999999</v>
      </c>
      <c r="E26" s="460">
        <v>5366.9130000000005</v>
      </c>
      <c r="G26" s="458">
        <v>45891</v>
      </c>
      <c r="H26" s="459">
        <f t="shared" si="1"/>
        <v>45891</v>
      </c>
      <c r="I26" s="460">
        <v>165651.34099999993</v>
      </c>
      <c r="J26" s="460">
        <v>8462.8300000000017</v>
      </c>
      <c r="K26" s="460">
        <v>5067.2359999999981</v>
      </c>
      <c r="M26" s="458">
        <v>45922</v>
      </c>
      <c r="N26" s="459">
        <f t="shared" si="2"/>
        <v>45922</v>
      </c>
      <c r="O26" s="460">
        <v>177575.06450000004</v>
      </c>
      <c r="P26" s="460">
        <v>8738.384</v>
      </c>
      <c r="Q26" s="460">
        <v>5408.9819999999991</v>
      </c>
    </row>
    <row r="27" spans="1:17" ht="12.6" customHeight="1">
      <c r="A27" s="458">
        <v>45861</v>
      </c>
      <c r="B27" s="459">
        <f t="shared" si="0"/>
        <v>45861</v>
      </c>
      <c r="C27" s="460">
        <v>167917.02949999998</v>
      </c>
      <c r="D27" s="460">
        <v>8380.982</v>
      </c>
      <c r="E27" s="460">
        <v>5333.206000000001</v>
      </c>
      <c r="G27" s="458">
        <v>45892</v>
      </c>
      <c r="H27" s="459">
        <f t="shared" si="1"/>
        <v>45892</v>
      </c>
      <c r="I27" s="460">
        <v>141559.2525</v>
      </c>
      <c r="J27" s="460">
        <v>7222.2790000000005</v>
      </c>
      <c r="K27" s="460">
        <v>4832.6409999999996</v>
      </c>
      <c r="M27" s="458">
        <v>45923</v>
      </c>
      <c r="N27" s="459">
        <f t="shared" si="2"/>
        <v>45923</v>
      </c>
      <c r="O27" s="460">
        <v>181336.47249999997</v>
      </c>
      <c r="P27" s="460">
        <v>8776.3970000000008</v>
      </c>
      <c r="Q27" s="460">
        <v>5732.0730000000003</v>
      </c>
    </row>
    <row r="28" spans="1:17" ht="12.6" customHeight="1">
      <c r="A28" s="458">
        <v>45862</v>
      </c>
      <c r="B28" s="459">
        <f t="shared" si="0"/>
        <v>45862</v>
      </c>
      <c r="C28" s="460">
        <v>166821.42500000002</v>
      </c>
      <c r="D28" s="460">
        <v>8282.1689999999999</v>
      </c>
      <c r="E28" s="460">
        <v>5357.6900000000005</v>
      </c>
      <c r="G28" s="458">
        <v>45893</v>
      </c>
      <c r="H28" s="459">
        <f t="shared" si="1"/>
        <v>45893</v>
      </c>
      <c r="I28" s="460">
        <v>144034.46624999997</v>
      </c>
      <c r="J28" s="460">
        <v>7367.5739999999987</v>
      </c>
      <c r="K28" s="460">
        <v>4713.9880000000003</v>
      </c>
      <c r="M28" s="458">
        <v>45924</v>
      </c>
      <c r="N28" s="459">
        <f t="shared" si="2"/>
        <v>45924</v>
      </c>
      <c r="O28" s="460">
        <v>183700.76425000004</v>
      </c>
      <c r="P28" s="460">
        <v>8950.3759999999984</v>
      </c>
      <c r="Q28" s="460">
        <v>5853.6119999999992</v>
      </c>
    </row>
    <row r="29" spans="1:17" ht="12.6" customHeight="1">
      <c r="A29" s="458">
        <v>45863</v>
      </c>
      <c r="B29" s="459">
        <f t="shared" si="0"/>
        <v>45863</v>
      </c>
      <c r="C29" s="460">
        <v>164570.64499999993</v>
      </c>
      <c r="D29" s="460">
        <v>8308.1509999999998</v>
      </c>
      <c r="E29" s="460">
        <v>5210.8790000000008</v>
      </c>
      <c r="G29" s="458">
        <v>45894</v>
      </c>
      <c r="H29" s="459">
        <f t="shared" si="1"/>
        <v>45894</v>
      </c>
      <c r="I29" s="460">
        <v>173086.34974999996</v>
      </c>
      <c r="J29" s="460">
        <v>8698.134</v>
      </c>
      <c r="K29" s="460">
        <v>5375.0040000000008</v>
      </c>
      <c r="M29" s="458">
        <v>45925</v>
      </c>
      <c r="N29" s="459">
        <f t="shared" si="2"/>
        <v>45925</v>
      </c>
      <c r="O29" s="460">
        <v>185610.47300000003</v>
      </c>
      <c r="P29" s="460">
        <v>9090.505000000001</v>
      </c>
      <c r="Q29" s="460">
        <v>5861.7010000000009</v>
      </c>
    </row>
    <row r="30" spans="1:17" ht="12.6" customHeight="1">
      <c r="A30" s="458">
        <v>45864</v>
      </c>
      <c r="B30" s="459">
        <f t="shared" si="0"/>
        <v>45864</v>
      </c>
      <c r="C30" s="460">
        <v>141996.51724999998</v>
      </c>
      <c r="D30" s="460">
        <v>7030.603000000001</v>
      </c>
      <c r="E30" s="460">
        <v>4866.107</v>
      </c>
      <c r="G30" s="458">
        <v>45895</v>
      </c>
      <c r="H30" s="459">
        <f t="shared" si="1"/>
        <v>45895</v>
      </c>
      <c r="I30" s="460">
        <v>177446.21525000004</v>
      </c>
      <c r="J30" s="460">
        <v>8708.4440000000013</v>
      </c>
      <c r="K30" s="460">
        <v>5704.7219999999998</v>
      </c>
      <c r="M30" s="458">
        <v>45926</v>
      </c>
      <c r="N30" s="459">
        <f t="shared" si="2"/>
        <v>45926</v>
      </c>
      <c r="O30" s="460">
        <v>181570.05575000012</v>
      </c>
      <c r="P30" s="460">
        <v>8944.4459999999999</v>
      </c>
      <c r="Q30" s="460">
        <v>5519.4039999999986</v>
      </c>
    </row>
    <row r="31" spans="1:17" ht="12.6" customHeight="1">
      <c r="A31" s="458">
        <v>45865</v>
      </c>
      <c r="B31" s="459">
        <f t="shared" si="0"/>
        <v>45865</v>
      </c>
      <c r="C31" s="460">
        <v>138556.3535</v>
      </c>
      <c r="D31" s="460">
        <v>6907.6229999999996</v>
      </c>
      <c r="E31" s="460">
        <v>4671.87</v>
      </c>
      <c r="G31" s="458">
        <v>45896</v>
      </c>
      <c r="H31" s="459">
        <f t="shared" si="1"/>
        <v>45896</v>
      </c>
      <c r="I31" s="460">
        <v>178659.49724999999</v>
      </c>
      <c r="J31" s="460">
        <v>8792.4560000000019</v>
      </c>
      <c r="K31" s="460">
        <v>5775.5819999999994</v>
      </c>
      <c r="M31" s="458">
        <v>45927</v>
      </c>
      <c r="N31" s="459">
        <f t="shared" si="2"/>
        <v>45927</v>
      </c>
      <c r="O31" s="460">
        <v>151595.58775000006</v>
      </c>
      <c r="P31" s="460">
        <v>7811.9759999999997</v>
      </c>
      <c r="Q31" s="460">
        <v>5063.9549999999999</v>
      </c>
    </row>
    <row r="32" spans="1:17" ht="12.6" customHeight="1">
      <c r="A32" s="458">
        <v>45866</v>
      </c>
      <c r="B32" s="459">
        <f t="shared" si="0"/>
        <v>45866</v>
      </c>
      <c r="C32" s="460">
        <v>159850.40400000004</v>
      </c>
      <c r="D32" s="460">
        <v>8086.1949999999979</v>
      </c>
      <c r="E32" s="460">
        <v>5006.9279999999999</v>
      </c>
      <c r="G32" s="458">
        <v>45897</v>
      </c>
      <c r="H32" s="459">
        <f t="shared" si="1"/>
        <v>45897</v>
      </c>
      <c r="I32" s="460">
        <v>180395.95200000002</v>
      </c>
      <c r="J32" s="460">
        <v>9085.0010000000002</v>
      </c>
      <c r="K32" s="460">
        <v>5734.4509999999982</v>
      </c>
      <c r="M32" s="458">
        <v>45928</v>
      </c>
      <c r="N32" s="459">
        <f t="shared" si="2"/>
        <v>45928</v>
      </c>
      <c r="O32" s="460">
        <v>145080.80100000001</v>
      </c>
      <c r="P32" s="460">
        <v>7300.3339999999989</v>
      </c>
      <c r="Q32" s="460">
        <v>4899.8620000000001</v>
      </c>
    </row>
    <row r="33" spans="1:17" ht="12.6" customHeight="1">
      <c r="A33" s="458">
        <v>45867</v>
      </c>
      <c r="B33" s="459">
        <f t="shared" si="0"/>
        <v>45867</v>
      </c>
      <c r="C33" s="460">
        <v>160090.28999999998</v>
      </c>
      <c r="D33" s="460">
        <v>8079.0149999999985</v>
      </c>
      <c r="E33" s="460">
        <v>5096.21</v>
      </c>
      <c r="G33" s="458">
        <v>45898</v>
      </c>
      <c r="H33" s="459">
        <f t="shared" si="1"/>
        <v>45898</v>
      </c>
      <c r="I33" s="460">
        <v>174958.21150000003</v>
      </c>
      <c r="J33" s="460">
        <v>8940.5059999999994</v>
      </c>
      <c r="K33" s="460">
        <v>5414.3440000000001</v>
      </c>
      <c r="M33" s="458">
        <v>45929</v>
      </c>
      <c r="N33" s="459">
        <f t="shared" si="2"/>
        <v>45929</v>
      </c>
      <c r="O33" s="460">
        <v>181418.10150000002</v>
      </c>
      <c r="P33" s="460">
        <v>8899.6329999999998</v>
      </c>
      <c r="Q33" s="460">
        <v>5604.8159999999998</v>
      </c>
    </row>
    <row r="34" spans="1:17" ht="12.6" customHeight="1">
      <c r="A34" s="458">
        <v>45868</v>
      </c>
      <c r="B34" s="459">
        <f t="shared" si="0"/>
        <v>45868</v>
      </c>
      <c r="C34" s="460">
        <v>161455.67825</v>
      </c>
      <c r="D34" s="460">
        <v>8083.4270000000006</v>
      </c>
      <c r="E34" s="460">
        <v>5195.6140000000005</v>
      </c>
      <c r="G34" s="458">
        <v>45899</v>
      </c>
      <c r="H34" s="459">
        <f t="shared" si="1"/>
        <v>45899</v>
      </c>
      <c r="I34" s="460">
        <v>146801.57649999997</v>
      </c>
      <c r="J34" s="460">
        <v>7600.3139999999994</v>
      </c>
      <c r="K34" s="460">
        <v>4950.6660000000002</v>
      </c>
      <c r="M34" s="458">
        <v>45930</v>
      </c>
      <c r="N34" s="459">
        <f t="shared" si="2"/>
        <v>45930</v>
      </c>
      <c r="O34" s="460">
        <v>181358.10149999996</v>
      </c>
      <c r="P34" s="460">
        <v>9110.8060000000005</v>
      </c>
      <c r="Q34" s="460">
        <v>6101.2690000000002</v>
      </c>
    </row>
    <row r="35" spans="1:17" ht="12.6" customHeight="1">
      <c r="A35" s="461">
        <v>45869</v>
      </c>
      <c r="B35" s="462">
        <f t="shared" si="0"/>
        <v>45869</v>
      </c>
      <c r="C35" s="451">
        <v>161362.03249999997</v>
      </c>
      <c r="D35" s="451">
        <v>8072.0330000000013</v>
      </c>
      <c r="E35" s="451">
        <v>5174.112000000001</v>
      </c>
      <c r="G35" s="461">
        <v>45900</v>
      </c>
      <c r="H35" s="462">
        <f t="shared" si="1"/>
        <v>45900</v>
      </c>
      <c r="I35" s="451">
        <v>145255.11324999994</v>
      </c>
      <c r="J35" s="451">
        <v>7411.5749999999989</v>
      </c>
      <c r="K35" s="451">
        <v>4762.628999999999</v>
      </c>
      <c r="M35" s="393"/>
      <c r="N35" s="394"/>
      <c r="O35" s="451"/>
      <c r="P35" s="451"/>
      <c r="Q35" s="451"/>
    </row>
    <row r="36" spans="1:17" ht="11.25" customHeight="1">
      <c r="Q36" s="340" t="s">
        <v>275</v>
      </c>
    </row>
    <row r="37" spans="1:17" ht="15" customHeight="1">
      <c r="A37" s="47"/>
      <c r="K37" s="13"/>
    </row>
    <row r="38" spans="1:17" ht="15" customHeight="1">
      <c r="A38" s="47"/>
      <c r="K38" s="13"/>
    </row>
    <row r="39" spans="1:17" ht="15" customHeight="1">
      <c r="A39" s="47"/>
      <c r="K39" s="13"/>
    </row>
    <row r="40" spans="1:17" ht="10.5" customHeight="1">
      <c r="K40" s="1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94FD4-69EB-4F7F-B5FD-0B01FCBBAC2D}">
  <dimension ref="A1:BA155"/>
  <sheetViews>
    <sheetView showGridLines="0" zoomScaleNormal="100" zoomScaleSheetLayoutView="100" workbookViewId="0"/>
  </sheetViews>
  <sheetFormatPr defaultColWidth="9.140625" defaultRowHeight="12"/>
  <cols>
    <col min="1" max="3" width="8.7109375" style="142" customWidth="1"/>
    <col min="4" max="4" width="17.7109375" style="142" customWidth="1"/>
    <col min="5" max="5" width="6.7109375" style="142" customWidth="1"/>
    <col min="6" max="6" width="5.7109375" style="142" customWidth="1"/>
    <col min="7" max="7" width="1.7109375" style="142" customWidth="1"/>
    <col min="8" max="9" width="7.28515625" style="142" customWidth="1"/>
    <col min="10" max="10" width="11.85546875" style="142" customWidth="1"/>
    <col min="11" max="11" width="10.140625" style="142" customWidth="1"/>
    <col min="12" max="12" width="7.140625" style="142" customWidth="1"/>
    <col min="13" max="13" width="12.7109375" style="142" customWidth="1"/>
    <col min="14" max="14" width="15.42578125" style="142" customWidth="1"/>
    <col min="15" max="15" width="14.140625" style="142" customWidth="1"/>
    <col min="16" max="38" width="9.140625" style="142" customWidth="1"/>
    <col min="39" max="16384" width="9.140625" style="142"/>
  </cols>
  <sheetData>
    <row r="1" spans="1:15" s="140" customFormat="1" ht="18">
      <c r="A1" s="397" t="str">
        <f>"9.3  Maxima zatížení ES ČR za "&amp;O1</f>
        <v>9.3  Maxima zatížení ES ČR za III. čtvrtletí 2025</v>
      </c>
      <c r="B1" s="139"/>
      <c r="N1" s="141"/>
      <c r="O1" s="209" t="str">
        <f>'3.1'!N1</f>
        <v>III. čtvrtletí 2025</v>
      </c>
    </row>
    <row r="2" spans="1:15" ht="6" customHeight="1">
      <c r="B2" s="143"/>
    </row>
    <row r="3" spans="1:15" s="144" customFormat="1" ht="12" customHeight="1">
      <c r="A3" s="613" t="str">
        <f>"Struktura pokrytí denního maxima zatížení - "&amp;LOWER('9.2'!A3:B4)</f>
        <v>Struktura pokrytí denního maxima zatížení - červenec</v>
      </c>
      <c r="B3" s="613"/>
      <c r="C3" s="613"/>
      <c r="D3" s="613"/>
      <c r="E3" s="401" t="s">
        <v>4</v>
      </c>
      <c r="F3" s="401"/>
    </row>
    <row r="4" spans="1:15" s="144" customFormat="1">
      <c r="A4" s="612" t="s">
        <v>257</v>
      </c>
      <c r="B4" s="612"/>
      <c r="C4" s="612"/>
      <c r="D4" s="612"/>
      <c r="E4" s="404">
        <f>SUM(E5:E14)</f>
        <v>8991.5849999999991</v>
      </c>
      <c r="F4" s="405">
        <f>E4/$E$4</f>
        <v>1</v>
      </c>
    </row>
    <row r="5" spans="1:15" s="144" customFormat="1">
      <c r="A5" s="610" t="s">
        <v>272</v>
      </c>
      <c r="B5" s="610"/>
      <c r="C5" s="610"/>
      <c r="D5" s="610"/>
      <c r="E5" s="399">
        <f t="array" ref="E5:E14">TRANSPOSE(INDEX(B54:K149,MATCH(MAX(M54:M149),M54:M149,0),0))</f>
        <v>3020.3690000000001</v>
      </c>
      <c r="F5" s="400">
        <f t="shared" ref="F5:F14" si="0">E5/$E$4</f>
        <v>0.33591063199647231</v>
      </c>
    </row>
    <row r="6" spans="1:15" s="144" customFormat="1">
      <c r="A6" s="610" t="s">
        <v>273</v>
      </c>
      <c r="B6" s="610"/>
      <c r="C6" s="610"/>
      <c r="D6" s="610"/>
      <c r="E6" s="399">
        <v>1942.251</v>
      </c>
      <c r="F6" s="400">
        <f t="shared" si="0"/>
        <v>0.21600763380427368</v>
      </c>
    </row>
    <row r="7" spans="1:15" s="144" customFormat="1">
      <c r="A7" s="610" t="s">
        <v>276</v>
      </c>
      <c r="B7" s="610"/>
      <c r="C7" s="610"/>
      <c r="D7" s="610"/>
      <c r="E7" s="399">
        <v>-0.92100000000000004</v>
      </c>
      <c r="F7" s="400">
        <f t="shared" si="0"/>
        <v>-1.0242910454608394E-4</v>
      </c>
    </row>
    <row r="8" spans="1:15" s="144" customFormat="1">
      <c r="A8" s="468" t="s">
        <v>277</v>
      </c>
      <c r="B8" s="468"/>
      <c r="C8" s="468"/>
      <c r="D8" s="468"/>
      <c r="E8" s="399">
        <v>363.81799999999998</v>
      </c>
      <c r="F8" s="400">
        <f t="shared" si="0"/>
        <v>4.0462054242939374E-2</v>
      </c>
    </row>
    <row r="9" spans="1:15" s="144" customFormat="1">
      <c r="A9" s="610" t="s">
        <v>274</v>
      </c>
      <c r="B9" s="610"/>
      <c r="C9" s="610"/>
      <c r="D9" s="610"/>
      <c r="E9" s="399">
        <v>65.727999999999994</v>
      </c>
      <c r="F9" s="400">
        <f t="shared" si="0"/>
        <v>7.309945910537464E-3</v>
      </c>
    </row>
    <row r="10" spans="1:15" s="144" customFormat="1">
      <c r="A10" s="610" t="s">
        <v>278</v>
      </c>
      <c r="B10" s="610"/>
      <c r="C10" s="610"/>
      <c r="D10" s="610"/>
      <c r="E10" s="399">
        <v>0</v>
      </c>
      <c r="F10" s="400">
        <f t="shared" si="0"/>
        <v>0</v>
      </c>
    </row>
    <row r="11" spans="1:15" s="144" customFormat="1">
      <c r="A11" s="610" t="s">
        <v>279</v>
      </c>
      <c r="B11" s="610"/>
      <c r="C11" s="610"/>
      <c r="D11" s="610"/>
      <c r="E11" s="399">
        <v>2306.5650000000001</v>
      </c>
      <c r="F11" s="400">
        <f t="shared" si="0"/>
        <v>0.25652485073543768</v>
      </c>
    </row>
    <row r="12" spans="1:15" s="144" customFormat="1">
      <c r="A12" s="610" t="s">
        <v>280</v>
      </c>
      <c r="B12" s="610"/>
      <c r="C12" s="610"/>
      <c r="D12" s="610"/>
      <c r="E12" s="399">
        <v>80.686999999999998</v>
      </c>
      <c r="F12" s="400">
        <f t="shared" si="0"/>
        <v>8.9736125499564317E-3</v>
      </c>
    </row>
    <row r="13" spans="1:15" s="144" customFormat="1">
      <c r="A13" s="610" t="s">
        <v>269</v>
      </c>
      <c r="B13" s="610"/>
      <c r="C13" s="610"/>
      <c r="D13" s="610"/>
      <c r="E13" s="399">
        <v>2006.847</v>
      </c>
      <c r="F13" s="400">
        <f t="shared" si="0"/>
        <v>0.22319168422475016</v>
      </c>
    </row>
    <row r="14" spans="1:15" s="144" customFormat="1">
      <c r="A14" s="611" t="s">
        <v>92</v>
      </c>
      <c r="B14" s="611"/>
      <c r="C14" s="611"/>
      <c r="D14" s="611"/>
      <c r="E14" s="402">
        <v>-793.75900000000001</v>
      </c>
      <c r="F14" s="403">
        <f t="shared" si="0"/>
        <v>-8.8277984359820885E-2</v>
      </c>
    </row>
    <row r="15" spans="1:15" s="144" customFormat="1">
      <c r="A15" s="145"/>
      <c r="B15" s="145"/>
      <c r="C15" s="145"/>
      <c r="D15" s="145"/>
      <c r="E15" s="145"/>
      <c r="F15" s="398" t="s">
        <v>275</v>
      </c>
    </row>
    <row r="16" spans="1:15" s="144" customFormat="1"/>
    <row r="17" spans="1:6" s="144" customFormat="1"/>
    <row r="18" spans="1:6" s="144" customFormat="1">
      <c r="A18" s="612" t="str">
        <f>"Struktura pokrytí denního maxima zatížení - "&amp;LOWER('9.2'!G3)</f>
        <v>Struktura pokrytí denního maxima zatížení - srpen</v>
      </c>
      <c r="B18" s="612"/>
      <c r="C18" s="612"/>
      <c r="D18" s="612"/>
      <c r="E18" s="401" t="s">
        <v>4</v>
      </c>
      <c r="F18" s="401"/>
    </row>
    <row r="19" spans="1:6" s="144" customFormat="1">
      <c r="A19" s="612" t="s">
        <v>257</v>
      </c>
      <c r="B19" s="612"/>
      <c r="C19" s="612"/>
      <c r="D19" s="612"/>
      <c r="E19" s="404">
        <f>SUM(E20:E29)</f>
        <v>9085.0010000000002</v>
      </c>
      <c r="F19" s="405">
        <f>E19/$E$19</f>
        <v>1</v>
      </c>
    </row>
    <row r="20" spans="1:6" s="144" customFormat="1">
      <c r="A20" s="610" t="s">
        <v>272</v>
      </c>
      <c r="B20" s="610"/>
      <c r="C20" s="610"/>
      <c r="D20" s="610"/>
      <c r="E20" s="399">
        <f t="array" ref="E20:E29">TRANSPOSE(INDEX(T54:AC149,MATCH(MAX(AE54:AE149),AE54:AE149,0),0))</f>
        <v>4109.4309999999996</v>
      </c>
      <c r="F20" s="400">
        <f t="shared" ref="F20:F29" si="1">E20/$E$19</f>
        <v>0.45233137563771314</v>
      </c>
    </row>
    <row r="21" spans="1:6" s="144" customFormat="1">
      <c r="A21" s="610" t="s">
        <v>273</v>
      </c>
      <c r="B21" s="610"/>
      <c r="C21" s="610"/>
      <c r="D21" s="610"/>
      <c r="E21" s="399">
        <v>3082.2339999999999</v>
      </c>
      <c r="F21" s="400">
        <f t="shared" si="1"/>
        <v>0.33926622572743798</v>
      </c>
    </row>
    <row r="22" spans="1:6" s="144" customFormat="1">
      <c r="A22" s="610" t="s">
        <v>276</v>
      </c>
      <c r="B22" s="610"/>
      <c r="C22" s="610"/>
      <c r="D22" s="610"/>
      <c r="E22" s="399">
        <v>-1.0660000000000001</v>
      </c>
      <c r="F22" s="400">
        <f t="shared" si="1"/>
        <v>-1.1733625565919035E-4</v>
      </c>
    </row>
    <row r="23" spans="1:6" s="144" customFormat="1">
      <c r="A23" s="468" t="s">
        <v>277</v>
      </c>
      <c r="B23" s="468"/>
      <c r="C23" s="468"/>
      <c r="D23" s="468"/>
      <c r="E23" s="399">
        <v>303.71800000000002</v>
      </c>
      <c r="F23" s="400">
        <f t="shared" si="1"/>
        <v>3.343070628170542E-2</v>
      </c>
    </row>
    <row r="24" spans="1:6" s="144" customFormat="1">
      <c r="A24" s="610" t="s">
        <v>274</v>
      </c>
      <c r="B24" s="610"/>
      <c r="C24" s="610"/>
      <c r="D24" s="610"/>
      <c r="E24" s="399">
        <v>59.835999999999999</v>
      </c>
      <c r="F24" s="400">
        <f t="shared" si="1"/>
        <v>6.5862403317291868E-3</v>
      </c>
    </row>
    <row r="25" spans="1:6" s="144" customFormat="1">
      <c r="A25" s="610" t="s">
        <v>278</v>
      </c>
      <c r="B25" s="610"/>
      <c r="C25" s="610"/>
      <c r="D25" s="610"/>
      <c r="E25" s="399">
        <v>0</v>
      </c>
      <c r="F25" s="400">
        <f t="shared" si="1"/>
        <v>0</v>
      </c>
    </row>
    <row r="26" spans="1:6" s="144" customFormat="1">
      <c r="A26" s="610" t="s">
        <v>279</v>
      </c>
      <c r="B26" s="610"/>
      <c r="C26" s="610"/>
      <c r="D26" s="610"/>
      <c r="E26" s="399">
        <v>2769.0610000000001</v>
      </c>
      <c r="F26" s="400">
        <f t="shared" si="1"/>
        <v>0.30479479308808</v>
      </c>
    </row>
    <row r="27" spans="1:6" s="144" customFormat="1">
      <c r="A27" s="610" t="s">
        <v>280</v>
      </c>
      <c r="B27" s="610"/>
      <c r="C27" s="610"/>
      <c r="D27" s="610"/>
      <c r="E27" s="399">
        <v>88.462000000000003</v>
      </c>
      <c r="F27" s="400">
        <f t="shared" si="1"/>
        <v>9.7371480751625682E-3</v>
      </c>
    </row>
    <row r="28" spans="1:6" s="144" customFormat="1">
      <c r="A28" s="610" t="s">
        <v>269</v>
      </c>
      <c r="B28" s="610"/>
      <c r="C28" s="610"/>
      <c r="D28" s="610"/>
      <c r="E28" s="399">
        <v>-529.649</v>
      </c>
      <c r="F28" s="400">
        <f t="shared" si="1"/>
        <v>-5.8299278117856013E-2</v>
      </c>
    </row>
    <row r="29" spans="1:6" s="144" customFormat="1">
      <c r="A29" s="611" t="s">
        <v>92</v>
      </c>
      <c r="B29" s="611"/>
      <c r="C29" s="611"/>
      <c r="D29" s="611"/>
      <c r="E29" s="402">
        <v>-797.02599999999995</v>
      </c>
      <c r="F29" s="403">
        <f t="shared" si="1"/>
        <v>-8.7729874768313176E-2</v>
      </c>
    </row>
    <row r="30" spans="1:6" s="144" customFormat="1">
      <c r="A30" s="145"/>
      <c r="B30" s="145"/>
      <c r="C30" s="145"/>
      <c r="D30" s="145"/>
      <c r="E30" s="145"/>
      <c r="F30" s="398" t="s">
        <v>275</v>
      </c>
    </row>
    <row r="31" spans="1:6" s="144" customFormat="1"/>
    <row r="32" spans="1:6" s="144" customFormat="1"/>
    <row r="33" spans="1:6" s="144" customFormat="1">
      <c r="A33" s="612" t="str">
        <f>"Struktura pokrytí denního maxima zatížení - "&amp;LOWER('9.2'!M3)</f>
        <v>Struktura pokrytí denního maxima zatížení - září</v>
      </c>
      <c r="B33" s="612"/>
      <c r="C33" s="612"/>
      <c r="D33" s="612"/>
      <c r="E33" s="401" t="s">
        <v>4</v>
      </c>
      <c r="F33" s="401"/>
    </row>
    <row r="34" spans="1:6" s="144" customFormat="1">
      <c r="A34" s="612" t="s">
        <v>257</v>
      </c>
      <c r="B34" s="612"/>
      <c r="C34" s="612"/>
      <c r="D34" s="612"/>
      <c r="E34" s="404">
        <f>SUM(E35:E44)</f>
        <v>9227.7179999999989</v>
      </c>
      <c r="F34" s="405">
        <f>E34/$E$34</f>
        <v>1</v>
      </c>
    </row>
    <row r="35" spans="1:6" s="144" customFormat="1">
      <c r="A35" s="610" t="s">
        <v>272</v>
      </c>
      <c r="B35" s="610"/>
      <c r="C35" s="610"/>
      <c r="D35" s="610"/>
      <c r="E35" s="399">
        <f t="array" ref="E35:E44">TRANSPOSE(INDEX(AL54:AU149,MATCH(MAX(AW54:AW149),AW54:AW149,0),0))</f>
        <v>4167.5169999999998</v>
      </c>
      <c r="F35" s="400">
        <f t="shared" ref="F35:F44" si="2">E35/$E$34</f>
        <v>0.45163029472725547</v>
      </c>
    </row>
    <row r="36" spans="1:6" s="144" customFormat="1">
      <c r="A36" s="610" t="s">
        <v>273</v>
      </c>
      <c r="B36" s="610"/>
      <c r="C36" s="610"/>
      <c r="D36" s="610"/>
      <c r="E36" s="399">
        <v>3819.5140000000001</v>
      </c>
      <c r="F36" s="400">
        <f t="shared" si="2"/>
        <v>0.41391750376420267</v>
      </c>
    </row>
    <row r="37" spans="1:6" s="144" customFormat="1">
      <c r="A37" s="610" t="s">
        <v>276</v>
      </c>
      <c r="B37" s="610"/>
      <c r="C37" s="610"/>
      <c r="D37" s="610"/>
      <c r="E37" s="399">
        <v>-0.77600000000000002</v>
      </c>
      <c r="F37" s="400">
        <f t="shared" si="2"/>
        <v>-8.4094464091772212E-5</v>
      </c>
    </row>
    <row r="38" spans="1:6" s="144" customFormat="1">
      <c r="A38" s="468" t="s">
        <v>277</v>
      </c>
      <c r="B38" s="468"/>
      <c r="C38" s="468"/>
      <c r="D38" s="468"/>
      <c r="E38" s="399">
        <v>537.24400000000003</v>
      </c>
      <c r="F38" s="400">
        <f t="shared" si="2"/>
        <v>5.822067817850525E-2</v>
      </c>
    </row>
    <row r="39" spans="1:6" s="144" customFormat="1">
      <c r="A39" s="610" t="s">
        <v>274</v>
      </c>
      <c r="B39" s="610"/>
      <c r="C39" s="610"/>
      <c r="D39" s="610"/>
      <c r="E39" s="399">
        <v>90.554000000000002</v>
      </c>
      <c r="F39" s="400">
        <f t="shared" si="2"/>
        <v>9.8132604399050784E-3</v>
      </c>
    </row>
    <row r="40" spans="1:6" s="144" customFormat="1">
      <c r="A40" s="610" t="s">
        <v>278</v>
      </c>
      <c r="B40" s="610"/>
      <c r="C40" s="610"/>
      <c r="D40" s="610"/>
      <c r="E40" s="399">
        <v>0</v>
      </c>
      <c r="F40" s="400">
        <f t="shared" si="2"/>
        <v>0</v>
      </c>
    </row>
    <row r="41" spans="1:6" s="144" customFormat="1">
      <c r="A41" s="610" t="s">
        <v>279</v>
      </c>
      <c r="B41" s="610"/>
      <c r="C41" s="610"/>
      <c r="D41" s="610"/>
      <c r="E41" s="399">
        <v>1004.1319999999999</v>
      </c>
      <c r="F41" s="400">
        <f t="shared" si="2"/>
        <v>0.10881693610489615</v>
      </c>
    </row>
    <row r="42" spans="1:6" s="144" customFormat="1">
      <c r="A42" s="610" t="s">
        <v>280</v>
      </c>
      <c r="B42" s="610"/>
      <c r="C42" s="610"/>
      <c r="D42" s="610"/>
      <c r="E42" s="399">
        <v>30.059000000000001</v>
      </c>
      <c r="F42" s="400">
        <f t="shared" si="2"/>
        <v>3.2574684228538417E-3</v>
      </c>
    </row>
    <row r="43" spans="1:6" s="144" customFormat="1">
      <c r="A43" s="610" t="s">
        <v>269</v>
      </c>
      <c r="B43" s="610"/>
      <c r="C43" s="610"/>
      <c r="D43" s="610"/>
      <c r="E43" s="399">
        <v>65.555000000000007</v>
      </c>
      <c r="F43" s="400">
        <f t="shared" si="2"/>
        <v>7.1041399401238761E-3</v>
      </c>
    </row>
    <row r="44" spans="1:6" s="144" customFormat="1">
      <c r="A44" s="611" t="s">
        <v>92</v>
      </c>
      <c r="B44" s="611"/>
      <c r="C44" s="611"/>
      <c r="D44" s="611"/>
      <c r="E44" s="402">
        <v>-486.08100000000002</v>
      </c>
      <c r="F44" s="403">
        <f t="shared" si="2"/>
        <v>-5.2676187113650422E-2</v>
      </c>
    </row>
    <row r="45" spans="1:6" s="144" customFormat="1">
      <c r="A45" s="145"/>
      <c r="B45" s="145"/>
      <c r="C45" s="145"/>
      <c r="D45" s="145"/>
      <c r="E45" s="145"/>
      <c r="F45" s="398" t="s">
        <v>275</v>
      </c>
    </row>
    <row r="46" spans="1:6" s="144" customFormat="1"/>
    <row r="47" spans="1:6" s="444" customFormat="1"/>
    <row r="48" spans="1:6" s="444" customFormat="1"/>
    <row r="49" spans="1:53" s="445" customFormat="1">
      <c r="A49" s="463"/>
      <c r="B49" s="463"/>
      <c r="C49" s="463"/>
      <c r="D49" s="463"/>
      <c r="E49" s="463"/>
      <c r="F49" s="463"/>
      <c r="G49" s="463"/>
      <c r="H49" s="463"/>
      <c r="I49" s="463"/>
      <c r="J49" s="463"/>
      <c r="K49" s="463"/>
      <c r="L49" s="463"/>
      <c r="M49" s="463"/>
      <c r="N49" s="463"/>
      <c r="O49" s="463"/>
    </row>
    <row r="50" spans="1:53" s="445" customFormat="1">
      <c r="A50" s="463"/>
      <c r="B50" s="463"/>
      <c r="C50" s="463"/>
      <c r="D50" s="463"/>
      <c r="E50" s="463"/>
      <c r="F50" s="463"/>
      <c r="G50" s="463"/>
      <c r="H50" s="463"/>
      <c r="I50" s="463"/>
      <c r="J50" s="463"/>
      <c r="K50" s="463"/>
      <c r="L50" s="463"/>
      <c r="M50" s="463"/>
      <c r="N50" s="463"/>
      <c r="O50" s="463"/>
    </row>
    <row r="51" spans="1:53" s="445" customFormat="1">
      <c r="A51" s="463" t="str">
        <f>A3</f>
        <v>Struktura pokrytí denního maxima zatížení - červenec</v>
      </c>
      <c r="B51" s="463"/>
      <c r="C51" s="463"/>
      <c r="D51" s="463"/>
      <c r="E51" s="463"/>
      <c r="F51" s="463"/>
      <c r="G51" s="463"/>
      <c r="H51" s="463"/>
      <c r="I51" s="463"/>
      <c r="J51" s="463"/>
      <c r="K51" s="463"/>
      <c r="L51" s="463"/>
      <c r="M51" s="463"/>
      <c r="N51" s="463"/>
      <c r="O51" s="463"/>
      <c r="S51" s="445" t="str">
        <f>A18</f>
        <v>Struktura pokrytí denního maxima zatížení - srpen</v>
      </c>
      <c r="AK51" s="445" t="str">
        <f>A33</f>
        <v>Struktura pokrytí denního maxima zatížení - září</v>
      </c>
    </row>
    <row r="52" spans="1:53" s="445" customFormat="1" ht="37.5">
      <c r="A52" s="452" t="s">
        <v>55</v>
      </c>
      <c r="B52" s="452" t="s">
        <v>7</v>
      </c>
      <c r="C52" s="452" t="s">
        <v>20</v>
      </c>
      <c r="D52" s="452" t="s">
        <v>21</v>
      </c>
      <c r="E52" s="452" t="s">
        <v>22</v>
      </c>
      <c r="F52" s="452" t="s">
        <v>43</v>
      </c>
      <c r="G52" s="452" t="s">
        <v>44</v>
      </c>
      <c r="H52" s="452" t="s">
        <v>46</v>
      </c>
      <c r="I52" s="452" t="s">
        <v>45</v>
      </c>
      <c r="J52" s="452" t="s">
        <v>269</v>
      </c>
      <c r="K52" s="452" t="s">
        <v>92</v>
      </c>
      <c r="L52" s="452" t="s">
        <v>423</v>
      </c>
      <c r="M52" s="452" t="s">
        <v>257</v>
      </c>
      <c r="N52" s="452" t="s">
        <v>424</v>
      </c>
      <c r="O52" s="452" t="s">
        <v>268</v>
      </c>
      <c r="S52" s="452" t="s">
        <v>55</v>
      </c>
      <c r="T52" s="452" t="s">
        <v>7</v>
      </c>
      <c r="U52" s="452" t="s">
        <v>20</v>
      </c>
      <c r="V52" s="452" t="s">
        <v>21</v>
      </c>
      <c r="W52" s="452" t="s">
        <v>22</v>
      </c>
      <c r="X52" s="452" t="s">
        <v>43</v>
      </c>
      <c r="Y52" s="452" t="s">
        <v>44</v>
      </c>
      <c r="Z52" s="452" t="s">
        <v>46</v>
      </c>
      <c r="AA52" s="452" t="s">
        <v>45</v>
      </c>
      <c r="AB52" s="452" t="s">
        <v>269</v>
      </c>
      <c r="AC52" s="452" t="s">
        <v>92</v>
      </c>
      <c r="AD52" s="452" t="s">
        <v>423</v>
      </c>
      <c r="AE52" s="452" t="s">
        <v>257</v>
      </c>
      <c r="AF52" s="452" t="s">
        <v>424</v>
      </c>
      <c r="AG52" s="452" t="s">
        <v>268</v>
      </c>
      <c r="AK52" s="452" t="s">
        <v>55</v>
      </c>
      <c r="AL52" s="452" t="s">
        <v>7</v>
      </c>
      <c r="AM52" s="452" t="s">
        <v>20</v>
      </c>
      <c r="AN52" s="452" t="s">
        <v>21</v>
      </c>
      <c r="AO52" s="452" t="s">
        <v>22</v>
      </c>
      <c r="AP52" s="452" t="s">
        <v>43</v>
      </c>
      <c r="AQ52" s="452" t="s">
        <v>44</v>
      </c>
      <c r="AR52" s="452" t="s">
        <v>46</v>
      </c>
      <c r="AS52" s="452" t="s">
        <v>45</v>
      </c>
      <c r="AT52" s="452" t="s">
        <v>269</v>
      </c>
      <c r="AU52" s="452" t="s">
        <v>92</v>
      </c>
      <c r="AV52" s="452" t="s">
        <v>423</v>
      </c>
      <c r="AW52" s="452" t="s">
        <v>257</v>
      </c>
      <c r="AX52" s="452" t="s">
        <v>424</v>
      </c>
      <c r="AY52" s="452" t="s">
        <v>268</v>
      </c>
    </row>
    <row r="53" spans="1:53" s="455" customFormat="1">
      <c r="A53" s="453" t="s">
        <v>302</v>
      </c>
      <c r="B53" s="454" t="s">
        <v>4</v>
      </c>
      <c r="C53" s="454" t="s">
        <v>4</v>
      </c>
      <c r="D53" s="454" t="s">
        <v>4</v>
      </c>
      <c r="E53" s="454" t="s">
        <v>4</v>
      </c>
      <c r="F53" s="454" t="s">
        <v>4</v>
      </c>
      <c r="G53" s="454" t="s">
        <v>4</v>
      </c>
      <c r="H53" s="454" t="s">
        <v>4</v>
      </c>
      <c r="I53" s="454" t="s">
        <v>4</v>
      </c>
      <c r="J53" s="454" t="s">
        <v>4</v>
      </c>
      <c r="K53" s="454" t="s">
        <v>4</v>
      </c>
      <c r="L53" s="454" t="s">
        <v>4</v>
      </c>
      <c r="M53" s="454" t="s">
        <v>4</v>
      </c>
      <c r="N53" s="454" t="s">
        <v>4</v>
      </c>
      <c r="O53" s="454" t="s">
        <v>5</v>
      </c>
      <c r="P53" s="454" t="s">
        <v>270</v>
      </c>
      <c r="Q53" s="454" t="s">
        <v>271</v>
      </c>
      <c r="S53" s="453" t="s">
        <v>302</v>
      </c>
      <c r="T53" s="454" t="s">
        <v>4</v>
      </c>
      <c r="U53" s="454" t="s">
        <v>4</v>
      </c>
      <c r="V53" s="454" t="s">
        <v>4</v>
      </c>
      <c r="W53" s="454" t="s">
        <v>4</v>
      </c>
      <c r="X53" s="454" t="s">
        <v>4</v>
      </c>
      <c r="Y53" s="454" t="s">
        <v>4</v>
      </c>
      <c r="Z53" s="454" t="s">
        <v>4</v>
      </c>
      <c r="AA53" s="454" t="s">
        <v>4</v>
      </c>
      <c r="AB53" s="454" t="s">
        <v>4</v>
      </c>
      <c r="AC53" s="454" t="s">
        <v>4</v>
      </c>
      <c r="AD53" s="454" t="s">
        <v>4</v>
      </c>
      <c r="AE53" s="454" t="s">
        <v>4</v>
      </c>
      <c r="AF53" s="454" t="s">
        <v>4</v>
      </c>
      <c r="AG53" s="454" t="s">
        <v>5</v>
      </c>
      <c r="AH53" s="454" t="s">
        <v>270</v>
      </c>
      <c r="AI53" s="454" t="s">
        <v>271</v>
      </c>
      <c r="AK53" s="453" t="s">
        <v>302</v>
      </c>
      <c r="AL53" s="454" t="s">
        <v>4</v>
      </c>
      <c r="AM53" s="454" t="s">
        <v>4</v>
      </c>
      <c r="AN53" s="454" t="s">
        <v>4</v>
      </c>
      <c r="AO53" s="454" t="s">
        <v>4</v>
      </c>
      <c r="AP53" s="454" t="s">
        <v>4</v>
      </c>
      <c r="AQ53" s="454" t="s">
        <v>4</v>
      </c>
      <c r="AR53" s="454" t="s">
        <v>4</v>
      </c>
      <c r="AS53" s="454" t="s">
        <v>4</v>
      </c>
      <c r="AT53" s="454" t="s">
        <v>4</v>
      </c>
      <c r="AU53" s="454" t="s">
        <v>4</v>
      </c>
      <c r="AV53" s="454" t="s">
        <v>4</v>
      </c>
      <c r="AW53" s="454" t="s">
        <v>4</v>
      </c>
      <c r="AX53" s="454" t="s">
        <v>4</v>
      </c>
      <c r="AY53" s="454" t="s">
        <v>5</v>
      </c>
      <c r="AZ53" s="454" t="s">
        <v>270</v>
      </c>
      <c r="BA53" s="454" t="s">
        <v>271</v>
      </c>
    </row>
    <row r="54" spans="1:53" s="445" customFormat="1">
      <c r="A54" s="465">
        <v>0</v>
      </c>
      <c r="B54" s="466">
        <v>3037.5140000000001</v>
      </c>
      <c r="C54" s="466">
        <v>3055.6030000000001</v>
      </c>
      <c r="D54" s="466">
        <v>-0.85899999999999999</v>
      </c>
      <c r="E54" s="466">
        <v>385.34899999999999</v>
      </c>
      <c r="F54" s="466">
        <v>101.58499999999999</v>
      </c>
      <c r="G54" s="466">
        <v>0</v>
      </c>
      <c r="H54" s="466">
        <v>0</v>
      </c>
      <c r="I54" s="466">
        <v>95.015000000000001</v>
      </c>
      <c r="J54" s="466">
        <v>-392.90499999999997</v>
      </c>
      <c r="K54" s="466">
        <v>0</v>
      </c>
      <c r="L54" s="466">
        <v>-531.55499999999995</v>
      </c>
      <c r="M54" s="466">
        <v>6281.3020000000006</v>
      </c>
      <c r="N54" s="466">
        <v>5749.7470000000003</v>
      </c>
      <c r="O54" s="466">
        <f>M54</f>
        <v>6281.3020000000006</v>
      </c>
      <c r="P54" s="457">
        <f>IF(J54&lt;0,0,J54)</f>
        <v>0</v>
      </c>
      <c r="Q54" s="457">
        <f>IF(J54&lt;0,J54,0)</f>
        <v>-392.90499999999997</v>
      </c>
      <c r="S54" s="456">
        <v>0</v>
      </c>
      <c r="T54" s="457">
        <v>4120.6310000000003</v>
      </c>
      <c r="U54" s="457">
        <v>4345.08</v>
      </c>
      <c r="V54" s="457">
        <v>-1.1659999999999999</v>
      </c>
      <c r="W54" s="457">
        <v>316.791</v>
      </c>
      <c r="X54" s="457">
        <v>63.570999999999998</v>
      </c>
      <c r="Y54" s="457">
        <v>0</v>
      </c>
      <c r="Z54" s="457">
        <v>0</v>
      </c>
      <c r="AA54" s="457">
        <v>96.614999999999995</v>
      </c>
      <c r="AB54" s="457">
        <v>-2776.2339999999999</v>
      </c>
      <c r="AC54" s="457">
        <v>0</v>
      </c>
      <c r="AD54" s="457">
        <v>-716.18399999999997</v>
      </c>
      <c r="AE54" s="457">
        <v>6165.2879999999986</v>
      </c>
      <c r="AF54" s="457">
        <v>5449.1039999999985</v>
      </c>
      <c r="AG54" s="457">
        <f>AE54</f>
        <v>6165.2879999999986</v>
      </c>
      <c r="AH54" s="457">
        <f>IF(AB54&lt;0,0,AB54)</f>
        <v>0</v>
      </c>
      <c r="AI54" s="457">
        <f>IF(AB54&lt;0,AB54,0)</f>
        <v>-2776.2339999999999</v>
      </c>
      <c r="AK54" s="456">
        <v>0</v>
      </c>
      <c r="AL54" s="457">
        <v>3673.2170000000001</v>
      </c>
      <c r="AM54" s="457">
        <v>3664.92</v>
      </c>
      <c r="AN54" s="457">
        <v>-0.73299999999999998</v>
      </c>
      <c r="AO54" s="457">
        <v>330.32499999999999</v>
      </c>
      <c r="AP54" s="457">
        <v>73.741</v>
      </c>
      <c r="AQ54" s="457">
        <v>0</v>
      </c>
      <c r="AR54" s="457">
        <v>0</v>
      </c>
      <c r="AS54" s="457">
        <v>21.077999999999999</v>
      </c>
      <c r="AT54" s="457">
        <v>-1638.61</v>
      </c>
      <c r="AU54" s="457">
        <v>0</v>
      </c>
      <c r="AV54" s="457">
        <v>-619.17700000000002</v>
      </c>
      <c r="AW54" s="457">
        <v>6123.938000000001</v>
      </c>
      <c r="AX54" s="457">
        <v>5504.7610000000013</v>
      </c>
      <c r="AY54" s="457">
        <f>AW54</f>
        <v>6123.938000000001</v>
      </c>
      <c r="AZ54" s="457">
        <f>IF(AT54&lt;0,0,AT54)</f>
        <v>0</v>
      </c>
      <c r="BA54" s="457">
        <f>IF(AT54&lt;0,AT54,0)</f>
        <v>-1638.61</v>
      </c>
    </row>
    <row r="55" spans="1:53" s="445" customFormat="1">
      <c r="A55" s="465">
        <v>1.0416666666666666E-2</v>
      </c>
      <c r="B55" s="466">
        <v>3039.384</v>
      </c>
      <c r="C55" s="466">
        <v>2975.9989999999998</v>
      </c>
      <c r="D55" s="466">
        <v>-0.878</v>
      </c>
      <c r="E55" s="466">
        <v>375.07299999999998</v>
      </c>
      <c r="F55" s="466">
        <v>83.51</v>
      </c>
      <c r="G55" s="466">
        <v>0</v>
      </c>
      <c r="H55" s="466">
        <v>0</v>
      </c>
      <c r="I55" s="466">
        <v>95.519000000000005</v>
      </c>
      <c r="J55" s="466">
        <v>-387.00700000000001</v>
      </c>
      <c r="K55" s="466">
        <v>0</v>
      </c>
      <c r="L55" s="466">
        <v>-522.30700000000002</v>
      </c>
      <c r="M55" s="466">
        <v>6181.6000000000013</v>
      </c>
      <c r="N55" s="466">
        <v>5659.2930000000015</v>
      </c>
      <c r="O55" s="466">
        <f t="shared" ref="O55:O118" si="3">M55</f>
        <v>6181.6000000000013</v>
      </c>
      <c r="P55" s="457">
        <f t="shared" ref="P55:P118" si="4">IF(J55&lt;0,0,J55)</f>
        <v>0</v>
      </c>
      <c r="Q55" s="457">
        <f t="shared" ref="Q55:Q118" si="5">IF(J55&lt;0,J55,0)</f>
        <v>-387.00700000000001</v>
      </c>
      <c r="S55" s="456">
        <v>1.0416666666666666E-2</v>
      </c>
      <c r="T55" s="457">
        <v>4123.7939999999999</v>
      </c>
      <c r="U55" s="457">
        <v>4356.7120000000004</v>
      </c>
      <c r="V55" s="457">
        <v>-1.109</v>
      </c>
      <c r="W55" s="457">
        <v>308.92700000000002</v>
      </c>
      <c r="X55" s="457">
        <v>63.713999999999999</v>
      </c>
      <c r="Y55" s="457">
        <v>0</v>
      </c>
      <c r="Z55" s="457">
        <v>0</v>
      </c>
      <c r="AA55" s="457">
        <v>93.644999999999996</v>
      </c>
      <c r="AB55" s="457">
        <v>-2855.152</v>
      </c>
      <c r="AC55" s="457">
        <v>0</v>
      </c>
      <c r="AD55" s="457">
        <v>-717.03200000000004</v>
      </c>
      <c r="AE55" s="457">
        <v>6090.5310000000009</v>
      </c>
      <c r="AF55" s="457">
        <v>5373.4990000000007</v>
      </c>
      <c r="AG55" s="457">
        <f t="shared" ref="AG55:AG118" si="6">AE55</f>
        <v>6090.5310000000009</v>
      </c>
      <c r="AH55" s="457">
        <f t="shared" ref="AH55:AH118" si="7">IF(AB55&lt;0,0,AB55)</f>
        <v>0</v>
      </c>
      <c r="AI55" s="457">
        <f t="shared" ref="AI55:AI118" si="8">IF(AB55&lt;0,AB55,0)</f>
        <v>-2855.152</v>
      </c>
      <c r="AK55" s="456">
        <v>1.0416666666666666E-2</v>
      </c>
      <c r="AL55" s="457">
        <v>3674.7779999999998</v>
      </c>
      <c r="AM55" s="457">
        <v>3652.5929999999998</v>
      </c>
      <c r="AN55" s="457">
        <v>-0.77300000000000002</v>
      </c>
      <c r="AO55" s="457">
        <v>329.14299999999997</v>
      </c>
      <c r="AP55" s="457">
        <v>72.248999999999995</v>
      </c>
      <c r="AQ55" s="457">
        <v>0</v>
      </c>
      <c r="AR55" s="457">
        <v>0</v>
      </c>
      <c r="AS55" s="457">
        <v>18.728999999999999</v>
      </c>
      <c r="AT55" s="457">
        <v>-1701.085</v>
      </c>
      <c r="AU55" s="457">
        <v>0</v>
      </c>
      <c r="AV55" s="457">
        <v>-617.82600000000002</v>
      </c>
      <c r="AW55" s="457">
        <v>6045.6339999999991</v>
      </c>
      <c r="AX55" s="457">
        <v>5427.8079999999991</v>
      </c>
      <c r="AY55" s="457">
        <f t="shared" ref="AY55:AY118" si="9">AW55</f>
        <v>6045.6339999999991</v>
      </c>
      <c r="AZ55" s="457">
        <f t="shared" ref="AZ55:AZ118" si="10">IF(AT55&lt;0,0,AT55)</f>
        <v>0</v>
      </c>
      <c r="BA55" s="457">
        <f t="shared" ref="BA55:BA118" si="11">IF(AT55&lt;0,AT55,0)</f>
        <v>-1701.085</v>
      </c>
    </row>
    <row r="56" spans="1:53" s="445" customFormat="1">
      <c r="A56" s="465">
        <v>2.0833333333333332E-2</v>
      </c>
      <c r="B56" s="466">
        <v>3039.26</v>
      </c>
      <c r="C56" s="466">
        <v>2936.42</v>
      </c>
      <c r="D56" s="466">
        <v>-0.878</v>
      </c>
      <c r="E56" s="466">
        <v>375.99700000000001</v>
      </c>
      <c r="F56" s="466">
        <v>83.445999999999998</v>
      </c>
      <c r="G56" s="466">
        <v>0</v>
      </c>
      <c r="H56" s="466">
        <v>0</v>
      </c>
      <c r="I56" s="466">
        <v>92.721999999999994</v>
      </c>
      <c r="J56" s="466">
        <v>-343.52100000000002</v>
      </c>
      <c r="K56" s="466">
        <v>0</v>
      </c>
      <c r="L56" s="466">
        <v>-518.09500000000003</v>
      </c>
      <c r="M56" s="466">
        <v>6183.4460000000008</v>
      </c>
      <c r="N56" s="466">
        <v>5665.3510000000006</v>
      </c>
      <c r="O56" s="466">
        <f t="shared" si="3"/>
        <v>6183.4460000000008</v>
      </c>
      <c r="P56" s="457">
        <f t="shared" si="4"/>
        <v>0</v>
      </c>
      <c r="Q56" s="457">
        <f t="shared" si="5"/>
        <v>-343.52100000000002</v>
      </c>
      <c r="S56" s="456">
        <v>2.0833333333333332E-2</v>
      </c>
      <c r="T56" s="457">
        <v>4127.4369999999999</v>
      </c>
      <c r="U56" s="457">
        <v>4356.7610000000004</v>
      </c>
      <c r="V56" s="457">
        <v>-1.0489999999999999</v>
      </c>
      <c r="W56" s="457">
        <v>308.52100000000002</v>
      </c>
      <c r="X56" s="457">
        <v>63.716000000000001</v>
      </c>
      <c r="Y56" s="457">
        <v>0</v>
      </c>
      <c r="Z56" s="457">
        <v>0</v>
      </c>
      <c r="AA56" s="457">
        <v>75.025999999999996</v>
      </c>
      <c r="AB56" s="457">
        <v>-2802.998</v>
      </c>
      <c r="AC56" s="457">
        <v>0</v>
      </c>
      <c r="AD56" s="457">
        <v>-716.96500000000003</v>
      </c>
      <c r="AE56" s="457">
        <v>6127.4140000000007</v>
      </c>
      <c r="AF56" s="457">
        <v>5410.4490000000005</v>
      </c>
      <c r="AG56" s="457">
        <f t="shared" si="6"/>
        <v>6127.4140000000007</v>
      </c>
      <c r="AH56" s="457">
        <f t="shared" si="7"/>
        <v>0</v>
      </c>
      <c r="AI56" s="457">
        <f t="shared" si="8"/>
        <v>-2802.998</v>
      </c>
      <c r="AK56" s="456">
        <v>2.0833333333333332E-2</v>
      </c>
      <c r="AL56" s="457">
        <v>3673.2240000000002</v>
      </c>
      <c r="AM56" s="457">
        <v>3651.8919999999998</v>
      </c>
      <c r="AN56" s="457">
        <v>-0.876</v>
      </c>
      <c r="AO56" s="457">
        <v>330.21699999999998</v>
      </c>
      <c r="AP56" s="457">
        <v>72.227000000000004</v>
      </c>
      <c r="AQ56" s="457">
        <v>0</v>
      </c>
      <c r="AR56" s="457">
        <v>0</v>
      </c>
      <c r="AS56" s="457">
        <v>19.087</v>
      </c>
      <c r="AT56" s="457">
        <v>-1688.625</v>
      </c>
      <c r="AU56" s="457">
        <v>0</v>
      </c>
      <c r="AV56" s="457">
        <v>-617.74</v>
      </c>
      <c r="AW56" s="457">
        <v>6057.1459999999997</v>
      </c>
      <c r="AX56" s="457">
        <v>5439.4059999999999</v>
      </c>
      <c r="AY56" s="457">
        <f t="shared" si="9"/>
        <v>6057.1459999999997</v>
      </c>
      <c r="AZ56" s="457">
        <f t="shared" si="10"/>
        <v>0</v>
      </c>
      <c r="BA56" s="457">
        <f t="shared" si="11"/>
        <v>-1688.625</v>
      </c>
    </row>
    <row r="57" spans="1:53" s="445" customFormat="1">
      <c r="A57" s="465">
        <v>3.125E-2</v>
      </c>
      <c r="B57" s="466">
        <v>3040.201</v>
      </c>
      <c r="C57" s="466">
        <v>2944.44</v>
      </c>
      <c r="D57" s="466">
        <v>-0.94499999999999995</v>
      </c>
      <c r="E57" s="466">
        <v>375.387</v>
      </c>
      <c r="F57" s="466">
        <v>82.174000000000007</v>
      </c>
      <c r="G57" s="466">
        <v>0</v>
      </c>
      <c r="H57" s="466">
        <v>0</v>
      </c>
      <c r="I57" s="466">
        <v>91.001999999999995</v>
      </c>
      <c r="J57" s="466">
        <v>-342.78800000000001</v>
      </c>
      <c r="K57" s="466">
        <v>0</v>
      </c>
      <c r="L57" s="466">
        <v>-518.93100000000004</v>
      </c>
      <c r="M57" s="466">
        <v>6189.4709999999995</v>
      </c>
      <c r="N57" s="466">
        <v>5670.5399999999991</v>
      </c>
      <c r="O57" s="466">
        <f t="shared" si="3"/>
        <v>6189.4709999999995</v>
      </c>
      <c r="P57" s="457">
        <f t="shared" si="4"/>
        <v>0</v>
      </c>
      <c r="Q57" s="457">
        <f t="shared" si="5"/>
        <v>-342.78800000000001</v>
      </c>
      <c r="S57" s="456">
        <v>3.125E-2</v>
      </c>
      <c r="T57" s="457">
        <v>4131.2510000000002</v>
      </c>
      <c r="U57" s="457">
        <v>4354.8819999999996</v>
      </c>
      <c r="V57" s="457">
        <v>-1.07</v>
      </c>
      <c r="W57" s="457">
        <v>308.11900000000003</v>
      </c>
      <c r="X57" s="457">
        <v>62.874000000000002</v>
      </c>
      <c r="Y57" s="457">
        <v>0</v>
      </c>
      <c r="Z57" s="457">
        <v>0</v>
      </c>
      <c r="AA57" s="457">
        <v>77.421000000000006</v>
      </c>
      <c r="AB57" s="457">
        <v>-2831.7779999999998</v>
      </c>
      <c r="AC57" s="457">
        <v>0</v>
      </c>
      <c r="AD57" s="457">
        <v>-716.97299999999996</v>
      </c>
      <c r="AE57" s="457">
        <v>6101.6990000000005</v>
      </c>
      <c r="AF57" s="457">
        <v>5384.7260000000006</v>
      </c>
      <c r="AG57" s="457">
        <f t="shared" si="6"/>
        <v>6101.6990000000005</v>
      </c>
      <c r="AH57" s="457">
        <f t="shared" si="7"/>
        <v>0</v>
      </c>
      <c r="AI57" s="457">
        <f t="shared" si="8"/>
        <v>-2831.7779999999998</v>
      </c>
      <c r="AK57" s="456">
        <v>3.125E-2</v>
      </c>
      <c r="AL57" s="457">
        <v>3673.107</v>
      </c>
      <c r="AM57" s="457">
        <v>3693.98</v>
      </c>
      <c r="AN57" s="457">
        <v>-0.81499999999999995</v>
      </c>
      <c r="AO57" s="457">
        <v>330.48500000000001</v>
      </c>
      <c r="AP57" s="457">
        <v>72.2</v>
      </c>
      <c r="AQ57" s="457">
        <v>0</v>
      </c>
      <c r="AR57" s="457">
        <v>0</v>
      </c>
      <c r="AS57" s="457">
        <v>21.009</v>
      </c>
      <c r="AT57" s="457">
        <v>-1615.934</v>
      </c>
      <c r="AU57" s="457">
        <v>-104.59699999999999</v>
      </c>
      <c r="AV57" s="457">
        <v>-622.26499999999999</v>
      </c>
      <c r="AW57" s="457">
        <v>6069.4349999999995</v>
      </c>
      <c r="AX57" s="457">
        <v>5447.1699999999992</v>
      </c>
      <c r="AY57" s="457">
        <f t="shared" si="9"/>
        <v>6069.4349999999995</v>
      </c>
      <c r="AZ57" s="457">
        <f t="shared" si="10"/>
        <v>0</v>
      </c>
      <c r="BA57" s="457">
        <f t="shared" si="11"/>
        <v>-1615.934</v>
      </c>
    </row>
    <row r="58" spans="1:53" s="445" customFormat="1">
      <c r="A58" s="465">
        <v>4.1666666666666699E-2</v>
      </c>
      <c r="B58" s="466">
        <v>3040.76</v>
      </c>
      <c r="C58" s="466">
        <v>2842.5169999999998</v>
      </c>
      <c r="D58" s="466">
        <v>-0.93700000000000006</v>
      </c>
      <c r="E58" s="466">
        <v>365.54899999999998</v>
      </c>
      <c r="F58" s="466">
        <v>72.593000000000004</v>
      </c>
      <c r="G58" s="466">
        <v>0</v>
      </c>
      <c r="H58" s="466">
        <v>0</v>
      </c>
      <c r="I58" s="466">
        <v>86.781000000000006</v>
      </c>
      <c r="J58" s="466">
        <v>-236.363</v>
      </c>
      <c r="K58" s="466">
        <v>0</v>
      </c>
      <c r="L58" s="466">
        <v>-507.274</v>
      </c>
      <c r="M58" s="466">
        <v>6170.9</v>
      </c>
      <c r="N58" s="466">
        <v>5663.6259999999993</v>
      </c>
      <c r="O58" s="466">
        <f t="shared" si="3"/>
        <v>6170.9</v>
      </c>
      <c r="P58" s="457">
        <f t="shared" si="4"/>
        <v>0</v>
      </c>
      <c r="Q58" s="457">
        <f t="shared" si="5"/>
        <v>-236.363</v>
      </c>
      <c r="S58" s="456">
        <v>4.1666666666666699E-2</v>
      </c>
      <c r="T58" s="457">
        <v>4131.9830000000002</v>
      </c>
      <c r="U58" s="457">
        <v>4351.0259999999998</v>
      </c>
      <c r="V58" s="457">
        <v>-1.0640000000000001</v>
      </c>
      <c r="W58" s="457">
        <v>311.41300000000001</v>
      </c>
      <c r="X58" s="457">
        <v>54.478999999999999</v>
      </c>
      <c r="Y58" s="457">
        <v>0</v>
      </c>
      <c r="Z58" s="457">
        <v>0</v>
      </c>
      <c r="AA58" s="457">
        <v>76.897999999999996</v>
      </c>
      <c r="AB58" s="457">
        <v>-2822.4290000000001</v>
      </c>
      <c r="AC58" s="457">
        <v>0</v>
      </c>
      <c r="AD58" s="457">
        <v>-716.74300000000005</v>
      </c>
      <c r="AE58" s="457">
        <v>6102.3059999999987</v>
      </c>
      <c r="AF58" s="457">
        <v>5385.5629999999983</v>
      </c>
      <c r="AG58" s="457">
        <f t="shared" si="6"/>
        <v>6102.3059999999987</v>
      </c>
      <c r="AH58" s="457">
        <f t="shared" si="7"/>
        <v>0</v>
      </c>
      <c r="AI58" s="457">
        <f t="shared" si="8"/>
        <v>-2822.4290000000001</v>
      </c>
      <c r="AK58" s="456">
        <v>4.1666666666666699E-2</v>
      </c>
      <c r="AL58" s="457">
        <v>3671.6030000000001</v>
      </c>
      <c r="AM58" s="457">
        <v>3851.5</v>
      </c>
      <c r="AN58" s="457">
        <v>-0.83299999999999996</v>
      </c>
      <c r="AO58" s="457">
        <v>329.59100000000001</v>
      </c>
      <c r="AP58" s="457">
        <v>77.444999999999993</v>
      </c>
      <c r="AQ58" s="457">
        <v>0</v>
      </c>
      <c r="AR58" s="457">
        <v>0</v>
      </c>
      <c r="AS58" s="457">
        <v>25.585000000000001</v>
      </c>
      <c r="AT58" s="457">
        <v>-1681.7539999999999</v>
      </c>
      <c r="AU58" s="457">
        <v>-149.50299999999999</v>
      </c>
      <c r="AV58" s="457">
        <v>-639.02599999999995</v>
      </c>
      <c r="AW58" s="457">
        <v>6123.6340000000009</v>
      </c>
      <c r="AX58" s="457">
        <v>5484.6080000000011</v>
      </c>
      <c r="AY58" s="457">
        <f t="shared" si="9"/>
        <v>6123.6340000000009</v>
      </c>
      <c r="AZ58" s="457">
        <f t="shared" si="10"/>
        <v>0</v>
      </c>
      <c r="BA58" s="457">
        <f t="shared" si="11"/>
        <v>-1681.7539999999999</v>
      </c>
    </row>
    <row r="59" spans="1:53" s="445" customFormat="1">
      <c r="A59" s="465">
        <v>5.2083333333333301E-2</v>
      </c>
      <c r="B59" s="466">
        <v>3045.0039999999999</v>
      </c>
      <c r="C59" s="466">
        <v>2841.3710000000001</v>
      </c>
      <c r="D59" s="466">
        <v>-0.90800000000000003</v>
      </c>
      <c r="E59" s="466">
        <v>361.60199999999998</v>
      </c>
      <c r="F59" s="466">
        <v>72.242999999999995</v>
      </c>
      <c r="G59" s="466">
        <v>0</v>
      </c>
      <c r="H59" s="466">
        <v>0</v>
      </c>
      <c r="I59" s="466">
        <v>89.111999999999995</v>
      </c>
      <c r="J59" s="466">
        <v>-283.31799999999998</v>
      </c>
      <c r="K59" s="466">
        <v>0</v>
      </c>
      <c r="L59" s="466">
        <v>-507.166</v>
      </c>
      <c r="M59" s="466">
        <v>6125.1059999999998</v>
      </c>
      <c r="N59" s="466">
        <v>5617.94</v>
      </c>
      <c r="O59" s="466">
        <f t="shared" si="3"/>
        <v>6125.1059999999998</v>
      </c>
      <c r="P59" s="457">
        <f t="shared" si="4"/>
        <v>0</v>
      </c>
      <c r="Q59" s="457">
        <f t="shared" si="5"/>
        <v>-283.31799999999998</v>
      </c>
      <c r="S59" s="456">
        <v>5.2083333333333301E-2</v>
      </c>
      <c r="T59" s="457">
        <v>4134.2259999999997</v>
      </c>
      <c r="U59" s="457">
        <v>4344.4399999999996</v>
      </c>
      <c r="V59" s="457">
        <v>-1.1830000000000001</v>
      </c>
      <c r="W59" s="457">
        <v>313.41399999999999</v>
      </c>
      <c r="X59" s="457">
        <v>53.91</v>
      </c>
      <c r="Y59" s="457">
        <v>0</v>
      </c>
      <c r="Z59" s="457">
        <v>0</v>
      </c>
      <c r="AA59" s="457">
        <v>71.804000000000002</v>
      </c>
      <c r="AB59" s="457">
        <v>-2865.0459999999998</v>
      </c>
      <c r="AC59" s="457">
        <v>0</v>
      </c>
      <c r="AD59" s="457">
        <v>-716.22299999999996</v>
      </c>
      <c r="AE59" s="457">
        <v>6051.5649999999987</v>
      </c>
      <c r="AF59" s="457">
        <v>5335.3419999999987</v>
      </c>
      <c r="AG59" s="457">
        <f t="shared" si="6"/>
        <v>6051.5649999999987</v>
      </c>
      <c r="AH59" s="457">
        <f t="shared" si="7"/>
        <v>0</v>
      </c>
      <c r="AI59" s="457">
        <f t="shared" si="8"/>
        <v>-2865.0459999999998</v>
      </c>
      <c r="AK59" s="456">
        <v>5.2083333333333301E-2</v>
      </c>
      <c r="AL59" s="457">
        <v>3672.2930000000001</v>
      </c>
      <c r="AM59" s="457">
        <v>3852.5360000000001</v>
      </c>
      <c r="AN59" s="457">
        <v>-0.81399999999999995</v>
      </c>
      <c r="AO59" s="457">
        <v>329.51400000000001</v>
      </c>
      <c r="AP59" s="457">
        <v>77.441000000000003</v>
      </c>
      <c r="AQ59" s="457">
        <v>0</v>
      </c>
      <c r="AR59" s="457">
        <v>0</v>
      </c>
      <c r="AS59" s="457">
        <v>27.776</v>
      </c>
      <c r="AT59" s="457">
        <v>-1718.366</v>
      </c>
      <c r="AU59" s="457">
        <v>-156.221</v>
      </c>
      <c r="AV59" s="457">
        <v>-639.197</v>
      </c>
      <c r="AW59" s="457">
        <v>6084.1589999999997</v>
      </c>
      <c r="AX59" s="457">
        <v>5444.9619999999995</v>
      </c>
      <c r="AY59" s="457">
        <f t="shared" si="9"/>
        <v>6084.1589999999997</v>
      </c>
      <c r="AZ59" s="457">
        <f t="shared" si="10"/>
        <v>0</v>
      </c>
      <c r="BA59" s="457">
        <f t="shared" si="11"/>
        <v>-1718.366</v>
      </c>
    </row>
    <row r="60" spans="1:53" s="445" customFormat="1">
      <c r="A60" s="465">
        <v>6.25E-2</v>
      </c>
      <c r="B60" s="466">
        <v>3047.951</v>
      </c>
      <c r="C60" s="466">
        <v>2836.5940000000001</v>
      </c>
      <c r="D60" s="466">
        <v>-0.91500000000000004</v>
      </c>
      <c r="E60" s="466">
        <v>361.71600000000001</v>
      </c>
      <c r="F60" s="466">
        <v>72.239999999999995</v>
      </c>
      <c r="G60" s="466">
        <v>0</v>
      </c>
      <c r="H60" s="466">
        <v>0</v>
      </c>
      <c r="I60" s="466">
        <v>88.518000000000001</v>
      </c>
      <c r="J60" s="466">
        <v>-363.52800000000002</v>
      </c>
      <c r="K60" s="466">
        <v>0</v>
      </c>
      <c r="L60" s="466">
        <v>-506.827</v>
      </c>
      <c r="M60" s="466">
        <v>6042.576</v>
      </c>
      <c r="N60" s="466">
        <v>5535.7489999999998</v>
      </c>
      <c r="O60" s="466">
        <f t="shared" si="3"/>
        <v>6042.576</v>
      </c>
      <c r="P60" s="457">
        <f t="shared" si="4"/>
        <v>0</v>
      </c>
      <c r="Q60" s="457">
        <f t="shared" si="5"/>
        <v>-363.52800000000002</v>
      </c>
      <c r="S60" s="456">
        <v>6.25E-2</v>
      </c>
      <c r="T60" s="457">
        <v>4135.2049999999999</v>
      </c>
      <c r="U60" s="457">
        <v>4370.326</v>
      </c>
      <c r="V60" s="457">
        <v>-1.0549999999999999</v>
      </c>
      <c r="W60" s="457">
        <v>313.73099999999999</v>
      </c>
      <c r="X60" s="457">
        <v>53.905000000000001</v>
      </c>
      <c r="Y60" s="457">
        <v>0</v>
      </c>
      <c r="Z60" s="457">
        <v>0</v>
      </c>
      <c r="AA60" s="457">
        <v>69.811000000000007</v>
      </c>
      <c r="AB60" s="457">
        <v>-2888.9940000000001</v>
      </c>
      <c r="AC60" s="457">
        <v>-61.100999999999999</v>
      </c>
      <c r="AD60" s="457">
        <v>-719.03899999999999</v>
      </c>
      <c r="AE60" s="457">
        <v>5991.8279999999986</v>
      </c>
      <c r="AF60" s="457">
        <v>5272.7889999999989</v>
      </c>
      <c r="AG60" s="457">
        <f t="shared" si="6"/>
        <v>5991.8279999999986</v>
      </c>
      <c r="AH60" s="457">
        <f t="shared" si="7"/>
        <v>0</v>
      </c>
      <c r="AI60" s="457">
        <f t="shared" si="8"/>
        <v>-2888.9940000000001</v>
      </c>
      <c r="AK60" s="456">
        <v>6.25E-2</v>
      </c>
      <c r="AL60" s="457">
        <v>3674.4780000000001</v>
      </c>
      <c r="AM60" s="457">
        <v>3846.5459999999998</v>
      </c>
      <c r="AN60" s="457">
        <v>-0.81100000000000005</v>
      </c>
      <c r="AO60" s="457">
        <v>329.45100000000002</v>
      </c>
      <c r="AP60" s="457">
        <v>77.411000000000001</v>
      </c>
      <c r="AQ60" s="457">
        <v>0</v>
      </c>
      <c r="AR60" s="457">
        <v>0</v>
      </c>
      <c r="AS60" s="457">
        <v>29.396999999999998</v>
      </c>
      <c r="AT60" s="457">
        <v>-1789.9680000000001</v>
      </c>
      <c r="AU60" s="457">
        <v>-156.23599999999999</v>
      </c>
      <c r="AV60" s="457">
        <v>-638.69500000000005</v>
      </c>
      <c r="AW60" s="457">
        <v>6010.268</v>
      </c>
      <c r="AX60" s="457">
        <v>5371.5730000000003</v>
      </c>
      <c r="AY60" s="457">
        <f t="shared" si="9"/>
        <v>6010.268</v>
      </c>
      <c r="AZ60" s="457">
        <f t="shared" si="10"/>
        <v>0</v>
      </c>
      <c r="BA60" s="457">
        <f t="shared" si="11"/>
        <v>-1789.9680000000001</v>
      </c>
    </row>
    <row r="61" spans="1:53" s="445" customFormat="1">
      <c r="A61" s="465">
        <v>7.2916666666666699E-2</v>
      </c>
      <c r="B61" s="466">
        <v>3049.1410000000001</v>
      </c>
      <c r="C61" s="466">
        <v>2814.12</v>
      </c>
      <c r="D61" s="466">
        <v>-0.92500000000000004</v>
      </c>
      <c r="E61" s="466">
        <v>362.161</v>
      </c>
      <c r="F61" s="466">
        <v>72.218999999999994</v>
      </c>
      <c r="G61" s="466">
        <v>0</v>
      </c>
      <c r="H61" s="466">
        <v>0</v>
      </c>
      <c r="I61" s="466">
        <v>92.748000000000005</v>
      </c>
      <c r="J61" s="466">
        <v>-405.327</v>
      </c>
      <c r="K61" s="466">
        <v>0</v>
      </c>
      <c r="L61" s="466">
        <v>-504.57900000000001</v>
      </c>
      <c r="M61" s="466">
        <v>5984.1369999999997</v>
      </c>
      <c r="N61" s="466">
        <v>5479.558</v>
      </c>
      <c r="O61" s="466">
        <f t="shared" si="3"/>
        <v>5984.1369999999997</v>
      </c>
      <c r="P61" s="457">
        <f t="shared" si="4"/>
        <v>0</v>
      </c>
      <c r="Q61" s="457">
        <f t="shared" si="5"/>
        <v>-405.327</v>
      </c>
      <c r="S61" s="456">
        <v>7.2916666666666699E-2</v>
      </c>
      <c r="T61" s="457">
        <v>4137.1779999999999</v>
      </c>
      <c r="U61" s="457">
        <v>4317.232</v>
      </c>
      <c r="V61" s="457">
        <v>-1.097</v>
      </c>
      <c r="W61" s="457">
        <v>313.44</v>
      </c>
      <c r="X61" s="457">
        <v>53.88</v>
      </c>
      <c r="Y61" s="457">
        <v>0</v>
      </c>
      <c r="Z61" s="457">
        <v>0</v>
      </c>
      <c r="AA61" s="457">
        <v>69.733999999999995</v>
      </c>
      <c r="AB61" s="457">
        <v>-2574.5749999999998</v>
      </c>
      <c r="AC61" s="457">
        <v>-368.18200000000002</v>
      </c>
      <c r="AD61" s="457">
        <v>-713.46</v>
      </c>
      <c r="AE61" s="457">
        <v>5947.6100000000006</v>
      </c>
      <c r="AF61" s="457">
        <v>5234.1500000000005</v>
      </c>
      <c r="AG61" s="457">
        <f t="shared" si="6"/>
        <v>5947.6100000000006</v>
      </c>
      <c r="AH61" s="457">
        <f t="shared" si="7"/>
        <v>0</v>
      </c>
      <c r="AI61" s="457">
        <f t="shared" si="8"/>
        <v>-2574.5749999999998</v>
      </c>
      <c r="AK61" s="456">
        <v>7.2916666666666699E-2</v>
      </c>
      <c r="AL61" s="457">
        <v>3677.9189999999999</v>
      </c>
      <c r="AM61" s="457">
        <v>3810.0279999999998</v>
      </c>
      <c r="AN61" s="457">
        <v>-0.88700000000000001</v>
      </c>
      <c r="AO61" s="457">
        <v>329.00400000000002</v>
      </c>
      <c r="AP61" s="457">
        <v>77.397999999999996</v>
      </c>
      <c r="AQ61" s="457">
        <v>0</v>
      </c>
      <c r="AR61" s="457">
        <v>0</v>
      </c>
      <c r="AS61" s="457">
        <v>26.103000000000002</v>
      </c>
      <c r="AT61" s="457">
        <v>-1805.4970000000001</v>
      </c>
      <c r="AU61" s="457">
        <v>-156.17599999999999</v>
      </c>
      <c r="AV61" s="457">
        <v>-634.91999999999996</v>
      </c>
      <c r="AW61" s="457">
        <v>5957.8919999999998</v>
      </c>
      <c r="AX61" s="457">
        <v>5322.9719999999998</v>
      </c>
      <c r="AY61" s="457">
        <f t="shared" si="9"/>
        <v>5957.8919999999998</v>
      </c>
      <c r="AZ61" s="457">
        <f t="shared" si="10"/>
        <v>0</v>
      </c>
      <c r="BA61" s="457">
        <f t="shared" si="11"/>
        <v>-1805.4970000000001</v>
      </c>
    </row>
    <row r="62" spans="1:53" s="445" customFormat="1">
      <c r="A62" s="465">
        <v>8.3333333333333301E-2</v>
      </c>
      <c r="B62" s="466">
        <v>3050.5329999999999</v>
      </c>
      <c r="C62" s="466">
        <v>2810.3960000000002</v>
      </c>
      <c r="D62" s="466">
        <v>-0.94</v>
      </c>
      <c r="E62" s="466">
        <v>362.95499999999998</v>
      </c>
      <c r="F62" s="466">
        <v>71.355000000000004</v>
      </c>
      <c r="G62" s="466">
        <v>0</v>
      </c>
      <c r="H62" s="466">
        <v>0</v>
      </c>
      <c r="I62" s="466">
        <v>94.063999999999993</v>
      </c>
      <c r="J62" s="466">
        <v>-510.02199999999999</v>
      </c>
      <c r="K62" s="466">
        <v>0</v>
      </c>
      <c r="L62" s="466">
        <v>-504.32299999999998</v>
      </c>
      <c r="M62" s="466">
        <v>5878.3410000000003</v>
      </c>
      <c r="N62" s="466">
        <v>5374.018</v>
      </c>
      <c r="O62" s="466">
        <f t="shared" si="3"/>
        <v>5878.3410000000003</v>
      </c>
      <c r="P62" s="457">
        <f t="shared" si="4"/>
        <v>0</v>
      </c>
      <c r="Q62" s="457">
        <f t="shared" si="5"/>
        <v>-510.02199999999999</v>
      </c>
      <c r="S62" s="456">
        <v>8.3333333333333301E-2</v>
      </c>
      <c r="T62" s="457">
        <v>4139.8710000000001</v>
      </c>
      <c r="U62" s="457">
        <v>4300.6580000000004</v>
      </c>
      <c r="V62" s="457">
        <v>-1.1160000000000001</v>
      </c>
      <c r="W62" s="457">
        <v>316.23399999999998</v>
      </c>
      <c r="X62" s="457">
        <v>53.040999999999997</v>
      </c>
      <c r="Y62" s="457">
        <v>0</v>
      </c>
      <c r="Z62" s="457">
        <v>0</v>
      </c>
      <c r="AA62" s="457">
        <v>67.457999999999998</v>
      </c>
      <c r="AB62" s="457">
        <v>-2524.0070000000001</v>
      </c>
      <c r="AC62" s="457">
        <v>-468.70499999999998</v>
      </c>
      <c r="AD62" s="457">
        <v>-711.99199999999996</v>
      </c>
      <c r="AE62" s="457">
        <v>5883.4340000000011</v>
      </c>
      <c r="AF62" s="457">
        <v>5171.4420000000009</v>
      </c>
      <c r="AG62" s="457">
        <f t="shared" si="6"/>
        <v>5883.4340000000011</v>
      </c>
      <c r="AH62" s="457">
        <f t="shared" si="7"/>
        <v>0</v>
      </c>
      <c r="AI62" s="457">
        <f t="shared" si="8"/>
        <v>-2524.0070000000001</v>
      </c>
      <c r="AK62" s="456">
        <v>8.3333333333333301E-2</v>
      </c>
      <c r="AL62" s="457">
        <v>3677.7069999999999</v>
      </c>
      <c r="AM62" s="457">
        <v>3833.1129999999998</v>
      </c>
      <c r="AN62" s="457">
        <v>-0.77900000000000003</v>
      </c>
      <c r="AO62" s="457">
        <v>330.53699999999998</v>
      </c>
      <c r="AP62" s="457">
        <v>82.096999999999994</v>
      </c>
      <c r="AQ62" s="457">
        <v>0</v>
      </c>
      <c r="AR62" s="457">
        <v>0</v>
      </c>
      <c r="AS62" s="457">
        <v>20.152999999999999</v>
      </c>
      <c r="AT62" s="457">
        <v>-1883.5989999999999</v>
      </c>
      <c r="AU62" s="457">
        <v>-155.89699999999999</v>
      </c>
      <c r="AV62" s="457">
        <v>-637.45000000000005</v>
      </c>
      <c r="AW62" s="457">
        <v>5903.3319999999994</v>
      </c>
      <c r="AX62" s="457">
        <v>5265.8819999999996</v>
      </c>
      <c r="AY62" s="457">
        <f t="shared" si="9"/>
        <v>5903.3319999999994</v>
      </c>
      <c r="AZ62" s="457">
        <f t="shared" si="10"/>
        <v>0</v>
      </c>
      <c r="BA62" s="457">
        <f t="shared" si="11"/>
        <v>-1883.5989999999999</v>
      </c>
    </row>
    <row r="63" spans="1:53" s="445" customFormat="1">
      <c r="A63" s="465">
        <v>9.375E-2</v>
      </c>
      <c r="B63" s="466">
        <v>3050.6210000000001</v>
      </c>
      <c r="C63" s="466">
        <v>2800.846</v>
      </c>
      <c r="D63" s="466">
        <v>-0.97699999999999998</v>
      </c>
      <c r="E63" s="466">
        <v>361.38</v>
      </c>
      <c r="F63" s="466">
        <v>71.372</v>
      </c>
      <c r="G63" s="466">
        <v>0</v>
      </c>
      <c r="H63" s="466">
        <v>0</v>
      </c>
      <c r="I63" s="466">
        <v>99.334999999999994</v>
      </c>
      <c r="J63" s="466">
        <v>-532.95500000000004</v>
      </c>
      <c r="K63" s="466">
        <v>0</v>
      </c>
      <c r="L63" s="466">
        <v>-503.27100000000002</v>
      </c>
      <c r="M63" s="466">
        <v>5849.6220000000012</v>
      </c>
      <c r="N63" s="466">
        <v>5346.3510000000015</v>
      </c>
      <c r="O63" s="466">
        <f t="shared" si="3"/>
        <v>5849.6220000000012</v>
      </c>
      <c r="P63" s="457">
        <f t="shared" si="4"/>
        <v>0</v>
      </c>
      <c r="Q63" s="457">
        <f t="shared" si="5"/>
        <v>-532.95500000000004</v>
      </c>
      <c r="S63" s="456">
        <v>9.375E-2</v>
      </c>
      <c r="T63" s="457">
        <v>4142.6270000000004</v>
      </c>
      <c r="U63" s="457">
        <v>4308.8580000000002</v>
      </c>
      <c r="V63" s="457">
        <v>-1.1000000000000001</v>
      </c>
      <c r="W63" s="457">
        <v>317.375</v>
      </c>
      <c r="X63" s="457">
        <v>53.04</v>
      </c>
      <c r="Y63" s="457">
        <v>0</v>
      </c>
      <c r="Z63" s="457">
        <v>0</v>
      </c>
      <c r="AA63" s="457">
        <v>69.537999999999997</v>
      </c>
      <c r="AB63" s="457">
        <v>-2575.038</v>
      </c>
      <c r="AC63" s="457">
        <v>-475.834</v>
      </c>
      <c r="AD63" s="457">
        <v>-713.12599999999998</v>
      </c>
      <c r="AE63" s="457">
        <v>5839.4660000000013</v>
      </c>
      <c r="AF63" s="457">
        <v>5126.3400000000011</v>
      </c>
      <c r="AG63" s="457">
        <f t="shared" si="6"/>
        <v>5839.4660000000013</v>
      </c>
      <c r="AH63" s="457">
        <f t="shared" si="7"/>
        <v>0</v>
      </c>
      <c r="AI63" s="457">
        <f t="shared" si="8"/>
        <v>-2575.038</v>
      </c>
      <c r="AK63" s="456">
        <v>9.375E-2</v>
      </c>
      <c r="AL63" s="457">
        <v>3678.192</v>
      </c>
      <c r="AM63" s="457">
        <v>3834.34</v>
      </c>
      <c r="AN63" s="457">
        <v>-0.81299999999999994</v>
      </c>
      <c r="AO63" s="457">
        <v>330.69400000000002</v>
      </c>
      <c r="AP63" s="457">
        <v>82.063000000000002</v>
      </c>
      <c r="AQ63" s="457">
        <v>0</v>
      </c>
      <c r="AR63" s="457">
        <v>0</v>
      </c>
      <c r="AS63" s="457">
        <v>17.782</v>
      </c>
      <c r="AT63" s="457">
        <v>-1901.65</v>
      </c>
      <c r="AU63" s="457">
        <v>-155.94999999999999</v>
      </c>
      <c r="AV63" s="457">
        <v>-637.58900000000006</v>
      </c>
      <c r="AW63" s="457">
        <v>5884.6580000000004</v>
      </c>
      <c r="AX63" s="457">
        <v>5247.0690000000004</v>
      </c>
      <c r="AY63" s="457">
        <f t="shared" si="9"/>
        <v>5884.6580000000004</v>
      </c>
      <c r="AZ63" s="457">
        <f t="shared" si="10"/>
        <v>0</v>
      </c>
      <c r="BA63" s="457">
        <f t="shared" si="11"/>
        <v>-1901.65</v>
      </c>
    </row>
    <row r="64" spans="1:53" s="445" customFormat="1">
      <c r="A64" s="465">
        <v>0.104166666666667</v>
      </c>
      <c r="B64" s="466">
        <v>3051.4540000000002</v>
      </c>
      <c r="C64" s="466">
        <v>2799.6779999999999</v>
      </c>
      <c r="D64" s="466">
        <v>-0.85699999999999998</v>
      </c>
      <c r="E64" s="466">
        <v>366.98500000000001</v>
      </c>
      <c r="F64" s="466">
        <v>71.349999999999994</v>
      </c>
      <c r="G64" s="466">
        <v>0</v>
      </c>
      <c r="H64" s="466">
        <v>0</v>
      </c>
      <c r="I64" s="466">
        <v>105.416</v>
      </c>
      <c r="J64" s="466">
        <v>-512.71400000000006</v>
      </c>
      <c r="K64" s="466">
        <v>0</v>
      </c>
      <c r="L64" s="466">
        <v>-503.64499999999998</v>
      </c>
      <c r="M64" s="466">
        <v>5881.3119999999999</v>
      </c>
      <c r="N64" s="466">
        <v>5377.6669999999995</v>
      </c>
      <c r="O64" s="466">
        <f t="shared" si="3"/>
        <v>5881.3119999999999</v>
      </c>
      <c r="P64" s="457">
        <f t="shared" si="4"/>
        <v>0</v>
      </c>
      <c r="Q64" s="457">
        <f t="shared" si="5"/>
        <v>-512.71400000000006</v>
      </c>
      <c r="S64" s="456">
        <v>0.104166666666667</v>
      </c>
      <c r="T64" s="457">
        <v>4144.1869999999999</v>
      </c>
      <c r="U64" s="457">
        <v>4306.3829999999998</v>
      </c>
      <c r="V64" s="457">
        <v>-1.1000000000000001</v>
      </c>
      <c r="W64" s="457">
        <v>317.70299999999997</v>
      </c>
      <c r="X64" s="457">
        <v>53.042999999999999</v>
      </c>
      <c r="Y64" s="457">
        <v>0</v>
      </c>
      <c r="Z64" s="457">
        <v>0</v>
      </c>
      <c r="AA64" s="457">
        <v>66.849000000000004</v>
      </c>
      <c r="AB64" s="457">
        <v>-2575.701</v>
      </c>
      <c r="AC64" s="457">
        <v>-474.74200000000002</v>
      </c>
      <c r="AD64" s="457">
        <v>-712.93499999999995</v>
      </c>
      <c r="AE64" s="457">
        <v>5836.6219999999985</v>
      </c>
      <c r="AF64" s="457">
        <v>5123.6869999999981</v>
      </c>
      <c r="AG64" s="457">
        <f t="shared" si="6"/>
        <v>5836.6219999999985</v>
      </c>
      <c r="AH64" s="457">
        <f t="shared" si="7"/>
        <v>0</v>
      </c>
      <c r="AI64" s="457">
        <f t="shared" si="8"/>
        <v>-2575.701</v>
      </c>
      <c r="AK64" s="456">
        <v>0.104166666666667</v>
      </c>
      <c r="AL64" s="457">
        <v>3677.5340000000001</v>
      </c>
      <c r="AM64" s="457">
        <v>3829.056</v>
      </c>
      <c r="AN64" s="457">
        <v>-0.877</v>
      </c>
      <c r="AO64" s="457">
        <v>330.75099999999998</v>
      </c>
      <c r="AP64" s="457">
        <v>82.036000000000001</v>
      </c>
      <c r="AQ64" s="457">
        <v>0</v>
      </c>
      <c r="AR64" s="457">
        <v>0</v>
      </c>
      <c r="AS64" s="457">
        <v>15.161</v>
      </c>
      <c r="AT64" s="457">
        <v>-1901.777</v>
      </c>
      <c r="AU64" s="457">
        <v>-155.84200000000001</v>
      </c>
      <c r="AV64" s="457">
        <v>-636.95899999999995</v>
      </c>
      <c r="AW64" s="457">
        <v>5876.0420000000004</v>
      </c>
      <c r="AX64" s="457">
        <v>5239.0830000000005</v>
      </c>
      <c r="AY64" s="457">
        <f t="shared" si="9"/>
        <v>5876.0420000000004</v>
      </c>
      <c r="AZ64" s="457">
        <f t="shared" si="10"/>
        <v>0</v>
      </c>
      <c r="BA64" s="457">
        <f t="shared" si="11"/>
        <v>-1901.777</v>
      </c>
    </row>
    <row r="65" spans="1:53" s="445" customFormat="1">
      <c r="A65" s="465">
        <v>0.114583333333333</v>
      </c>
      <c r="B65" s="466">
        <v>3056.2220000000002</v>
      </c>
      <c r="C65" s="466">
        <v>2765.3319999999999</v>
      </c>
      <c r="D65" s="466">
        <v>-0.91900000000000004</v>
      </c>
      <c r="E65" s="466">
        <v>365.09300000000002</v>
      </c>
      <c r="F65" s="466">
        <v>71.356999999999999</v>
      </c>
      <c r="G65" s="466">
        <v>0</v>
      </c>
      <c r="H65" s="466">
        <v>0</v>
      </c>
      <c r="I65" s="466">
        <v>111.307</v>
      </c>
      <c r="J65" s="466">
        <v>-517.88099999999997</v>
      </c>
      <c r="K65" s="466">
        <v>0</v>
      </c>
      <c r="L65" s="466">
        <v>-500.20299999999997</v>
      </c>
      <c r="M65" s="466">
        <v>5850.5109999999995</v>
      </c>
      <c r="N65" s="466">
        <v>5350.3079999999991</v>
      </c>
      <c r="O65" s="466">
        <f t="shared" si="3"/>
        <v>5850.5109999999995</v>
      </c>
      <c r="P65" s="457">
        <f t="shared" si="4"/>
        <v>0</v>
      </c>
      <c r="Q65" s="457">
        <f t="shared" si="5"/>
        <v>-517.88099999999997</v>
      </c>
      <c r="S65" s="456">
        <v>0.114583333333333</v>
      </c>
      <c r="T65" s="457">
        <v>4143.5860000000002</v>
      </c>
      <c r="U65" s="457">
        <v>4299.076</v>
      </c>
      <c r="V65" s="457">
        <v>-1.028</v>
      </c>
      <c r="W65" s="457">
        <v>317.66800000000001</v>
      </c>
      <c r="X65" s="457">
        <v>53.015000000000001</v>
      </c>
      <c r="Y65" s="457">
        <v>0</v>
      </c>
      <c r="Z65" s="457">
        <v>0</v>
      </c>
      <c r="AA65" s="457">
        <v>66.837999999999994</v>
      </c>
      <c r="AB65" s="457">
        <v>-2588.9670000000001</v>
      </c>
      <c r="AC65" s="457">
        <v>-474.84500000000003</v>
      </c>
      <c r="AD65" s="457">
        <v>-712.12099999999998</v>
      </c>
      <c r="AE65" s="457">
        <v>5815.342999999998</v>
      </c>
      <c r="AF65" s="457">
        <v>5103.2219999999979</v>
      </c>
      <c r="AG65" s="457">
        <f t="shared" si="6"/>
        <v>5815.342999999998</v>
      </c>
      <c r="AH65" s="457">
        <f t="shared" si="7"/>
        <v>0</v>
      </c>
      <c r="AI65" s="457">
        <f t="shared" si="8"/>
        <v>-2588.9670000000001</v>
      </c>
      <c r="AK65" s="456">
        <v>0.114583333333333</v>
      </c>
      <c r="AL65" s="457">
        <v>3676.9929999999999</v>
      </c>
      <c r="AM65" s="457">
        <v>3829.0529999999999</v>
      </c>
      <c r="AN65" s="457">
        <v>-0.85799999999999998</v>
      </c>
      <c r="AO65" s="457">
        <v>330.30900000000003</v>
      </c>
      <c r="AP65" s="457">
        <v>82.036000000000001</v>
      </c>
      <c r="AQ65" s="457">
        <v>0</v>
      </c>
      <c r="AR65" s="457">
        <v>0</v>
      </c>
      <c r="AS65" s="457">
        <v>12.577999999999999</v>
      </c>
      <c r="AT65" s="457">
        <v>-1920.21</v>
      </c>
      <c r="AU65" s="457">
        <v>-155.80600000000001</v>
      </c>
      <c r="AV65" s="457">
        <v>-636.86800000000005</v>
      </c>
      <c r="AW65" s="457">
        <v>5854.0950000000012</v>
      </c>
      <c r="AX65" s="457">
        <v>5217.2270000000008</v>
      </c>
      <c r="AY65" s="457">
        <f t="shared" si="9"/>
        <v>5854.0950000000012</v>
      </c>
      <c r="AZ65" s="457">
        <f t="shared" si="10"/>
        <v>0</v>
      </c>
      <c r="BA65" s="457">
        <f t="shared" si="11"/>
        <v>-1920.21</v>
      </c>
    </row>
    <row r="66" spans="1:53" s="445" customFormat="1">
      <c r="A66" s="465">
        <v>0.125</v>
      </c>
      <c r="B66" s="466">
        <v>3060.6329999999998</v>
      </c>
      <c r="C66" s="466">
        <v>2660.1790000000001</v>
      </c>
      <c r="D66" s="466">
        <v>-0.876</v>
      </c>
      <c r="E66" s="466">
        <v>389.32299999999998</v>
      </c>
      <c r="F66" s="466">
        <v>70.207999999999998</v>
      </c>
      <c r="G66" s="466">
        <v>0</v>
      </c>
      <c r="H66" s="466">
        <v>0</v>
      </c>
      <c r="I66" s="466">
        <v>125.565</v>
      </c>
      <c r="J66" s="466">
        <v>-520.61900000000003</v>
      </c>
      <c r="K66" s="466">
        <v>0</v>
      </c>
      <c r="L66" s="466">
        <v>-490.99799999999999</v>
      </c>
      <c r="M66" s="466">
        <v>5784.4129999999996</v>
      </c>
      <c r="N66" s="466">
        <v>5293.415</v>
      </c>
      <c r="O66" s="466">
        <f t="shared" si="3"/>
        <v>5784.4129999999996</v>
      </c>
      <c r="P66" s="457">
        <f t="shared" si="4"/>
        <v>0</v>
      </c>
      <c r="Q66" s="457">
        <f t="shared" si="5"/>
        <v>-520.61900000000003</v>
      </c>
      <c r="S66" s="456">
        <v>0.125</v>
      </c>
      <c r="T66" s="457">
        <v>4144.5770000000002</v>
      </c>
      <c r="U66" s="457">
        <v>4344.5410000000002</v>
      </c>
      <c r="V66" s="457">
        <v>-1.071</v>
      </c>
      <c r="W66" s="457">
        <v>316.96199999999999</v>
      </c>
      <c r="X66" s="457">
        <v>54.905999999999999</v>
      </c>
      <c r="Y66" s="457">
        <v>0</v>
      </c>
      <c r="Z66" s="457">
        <v>0</v>
      </c>
      <c r="AA66" s="457">
        <v>70.757000000000005</v>
      </c>
      <c r="AB66" s="457">
        <v>-2642.5059999999999</v>
      </c>
      <c r="AC66" s="457">
        <v>-473.98099999999999</v>
      </c>
      <c r="AD66" s="457">
        <v>-717.04899999999998</v>
      </c>
      <c r="AE66" s="457">
        <v>5814.1850000000013</v>
      </c>
      <c r="AF66" s="457">
        <v>5097.1360000000013</v>
      </c>
      <c r="AG66" s="457">
        <f t="shared" si="6"/>
        <v>5814.1850000000013</v>
      </c>
      <c r="AH66" s="457">
        <f t="shared" si="7"/>
        <v>0</v>
      </c>
      <c r="AI66" s="457">
        <f t="shared" si="8"/>
        <v>-2642.5059999999999</v>
      </c>
      <c r="AK66" s="456">
        <v>0.125</v>
      </c>
      <c r="AL66" s="457">
        <v>3676.3510000000001</v>
      </c>
      <c r="AM66" s="457">
        <v>3827.5590000000002</v>
      </c>
      <c r="AN66" s="457">
        <v>-0.79200000000000004</v>
      </c>
      <c r="AO66" s="457">
        <v>334.262</v>
      </c>
      <c r="AP66" s="457">
        <v>83.91</v>
      </c>
      <c r="AQ66" s="457">
        <v>0</v>
      </c>
      <c r="AR66" s="457">
        <v>0</v>
      </c>
      <c r="AS66" s="457">
        <v>13.009</v>
      </c>
      <c r="AT66" s="457">
        <v>-1820.816</v>
      </c>
      <c r="AU66" s="457">
        <v>-258.62099999999998</v>
      </c>
      <c r="AV66" s="457">
        <v>-636.96500000000003</v>
      </c>
      <c r="AW66" s="457">
        <v>5854.8619999999992</v>
      </c>
      <c r="AX66" s="457">
        <v>5217.896999999999</v>
      </c>
      <c r="AY66" s="457">
        <f t="shared" si="9"/>
        <v>5854.8619999999992</v>
      </c>
      <c r="AZ66" s="457">
        <f t="shared" si="10"/>
        <v>0</v>
      </c>
      <c r="BA66" s="457">
        <f t="shared" si="11"/>
        <v>-1820.816</v>
      </c>
    </row>
    <row r="67" spans="1:53" s="445" customFormat="1">
      <c r="A67" s="465">
        <v>0.13541666666666699</v>
      </c>
      <c r="B67" s="466">
        <v>3061.4679999999998</v>
      </c>
      <c r="C67" s="466">
        <v>2664.29</v>
      </c>
      <c r="D67" s="466">
        <v>-0.94499999999999995</v>
      </c>
      <c r="E67" s="466">
        <v>404.14400000000001</v>
      </c>
      <c r="F67" s="466">
        <v>70.206000000000003</v>
      </c>
      <c r="G67" s="466">
        <v>0</v>
      </c>
      <c r="H67" s="466">
        <v>0</v>
      </c>
      <c r="I67" s="466">
        <v>123.532</v>
      </c>
      <c r="J67" s="466">
        <v>-562.84799999999996</v>
      </c>
      <c r="K67" s="466">
        <v>0</v>
      </c>
      <c r="L67" s="466">
        <v>-492.43799999999999</v>
      </c>
      <c r="M67" s="466">
        <v>5759.8470000000007</v>
      </c>
      <c r="N67" s="466">
        <v>5267.4090000000006</v>
      </c>
      <c r="O67" s="466">
        <f t="shared" si="3"/>
        <v>5759.8470000000007</v>
      </c>
      <c r="P67" s="457">
        <f t="shared" si="4"/>
        <v>0</v>
      </c>
      <c r="Q67" s="457">
        <f t="shared" si="5"/>
        <v>-562.84799999999996</v>
      </c>
      <c r="S67" s="456">
        <v>0.13541666666666699</v>
      </c>
      <c r="T67" s="457">
        <v>4144.9880000000003</v>
      </c>
      <c r="U67" s="457">
        <v>4345.6509999999998</v>
      </c>
      <c r="V67" s="457">
        <v>-1.0029999999999999</v>
      </c>
      <c r="W67" s="457">
        <v>317.33199999999999</v>
      </c>
      <c r="X67" s="457">
        <v>55.121000000000002</v>
      </c>
      <c r="Y67" s="457">
        <v>0</v>
      </c>
      <c r="Z67" s="457">
        <v>0</v>
      </c>
      <c r="AA67" s="457">
        <v>70.058999999999997</v>
      </c>
      <c r="AB67" s="457">
        <v>-2666.366</v>
      </c>
      <c r="AC67" s="457">
        <v>-474.25299999999999</v>
      </c>
      <c r="AD67" s="457">
        <v>-717.21</v>
      </c>
      <c r="AE67" s="457">
        <v>5791.5289999999977</v>
      </c>
      <c r="AF67" s="457">
        <v>5074.3189999999977</v>
      </c>
      <c r="AG67" s="457">
        <f t="shared" si="6"/>
        <v>5791.5289999999977</v>
      </c>
      <c r="AH67" s="457">
        <f t="shared" si="7"/>
        <v>0</v>
      </c>
      <c r="AI67" s="457">
        <f t="shared" si="8"/>
        <v>-2666.366</v>
      </c>
      <c r="AK67" s="456">
        <v>0.13541666666666699</v>
      </c>
      <c r="AL67" s="457">
        <v>3677.3290000000002</v>
      </c>
      <c r="AM67" s="457">
        <v>3823.8270000000002</v>
      </c>
      <c r="AN67" s="457">
        <v>-0.89100000000000001</v>
      </c>
      <c r="AO67" s="457">
        <v>334.27199999999999</v>
      </c>
      <c r="AP67" s="457">
        <v>83.884</v>
      </c>
      <c r="AQ67" s="457">
        <v>0</v>
      </c>
      <c r="AR67" s="457">
        <v>0</v>
      </c>
      <c r="AS67" s="457">
        <v>12.779</v>
      </c>
      <c r="AT67" s="457">
        <v>-1849.3440000000001</v>
      </c>
      <c r="AU67" s="457">
        <v>-265.98700000000002</v>
      </c>
      <c r="AV67" s="457">
        <v>-636.61800000000005</v>
      </c>
      <c r="AW67" s="457">
        <v>5815.8690000000015</v>
      </c>
      <c r="AX67" s="457">
        <v>5179.2510000000011</v>
      </c>
      <c r="AY67" s="457">
        <f t="shared" si="9"/>
        <v>5815.8690000000015</v>
      </c>
      <c r="AZ67" s="457">
        <f t="shared" si="10"/>
        <v>0</v>
      </c>
      <c r="BA67" s="457">
        <f t="shared" si="11"/>
        <v>-1849.3440000000001</v>
      </c>
    </row>
    <row r="68" spans="1:53" s="445" customFormat="1">
      <c r="A68" s="465">
        <v>0.14583333333333301</v>
      </c>
      <c r="B68" s="466">
        <v>3062.01</v>
      </c>
      <c r="C68" s="466">
        <v>2661.3589999999999</v>
      </c>
      <c r="D68" s="466">
        <v>-0.82599999999999996</v>
      </c>
      <c r="E68" s="466">
        <v>406.16399999999999</v>
      </c>
      <c r="F68" s="466">
        <v>70.200999999999993</v>
      </c>
      <c r="G68" s="466">
        <v>0</v>
      </c>
      <c r="H68" s="466">
        <v>0</v>
      </c>
      <c r="I68" s="466">
        <v>119.411</v>
      </c>
      <c r="J68" s="466">
        <v>-588.50900000000001</v>
      </c>
      <c r="K68" s="466">
        <v>0</v>
      </c>
      <c r="L68" s="466">
        <v>-492.23899999999998</v>
      </c>
      <c r="M68" s="466">
        <v>5729.81</v>
      </c>
      <c r="N68" s="466">
        <v>5237.5710000000008</v>
      </c>
      <c r="O68" s="466">
        <f t="shared" si="3"/>
        <v>5729.81</v>
      </c>
      <c r="P68" s="457">
        <f t="shared" si="4"/>
        <v>0</v>
      </c>
      <c r="Q68" s="457">
        <f t="shared" si="5"/>
        <v>-588.50900000000001</v>
      </c>
      <c r="S68" s="456">
        <v>0.14583333333333301</v>
      </c>
      <c r="T68" s="457">
        <v>4147.777</v>
      </c>
      <c r="U68" s="457">
        <v>4337.598</v>
      </c>
      <c r="V68" s="457">
        <v>-1.0049999999999999</v>
      </c>
      <c r="W68" s="457">
        <v>316.19400000000002</v>
      </c>
      <c r="X68" s="457">
        <v>55.109000000000002</v>
      </c>
      <c r="Y68" s="457">
        <v>0</v>
      </c>
      <c r="Z68" s="457">
        <v>0</v>
      </c>
      <c r="AA68" s="457">
        <v>74.667000000000002</v>
      </c>
      <c r="AB68" s="457">
        <v>-2711.0540000000001</v>
      </c>
      <c r="AC68" s="457">
        <v>-473.26799999999997</v>
      </c>
      <c r="AD68" s="457">
        <v>-716.49</v>
      </c>
      <c r="AE68" s="457">
        <v>5746.018</v>
      </c>
      <c r="AF68" s="457">
        <v>5029.5280000000002</v>
      </c>
      <c r="AG68" s="457">
        <f t="shared" si="6"/>
        <v>5746.018</v>
      </c>
      <c r="AH68" s="457">
        <f t="shared" si="7"/>
        <v>0</v>
      </c>
      <c r="AI68" s="457">
        <f t="shared" si="8"/>
        <v>-2711.0540000000001</v>
      </c>
      <c r="AK68" s="456">
        <v>0.14583333333333301</v>
      </c>
      <c r="AL68" s="457">
        <v>3677.44</v>
      </c>
      <c r="AM68" s="457">
        <v>3809.6129999999998</v>
      </c>
      <c r="AN68" s="457">
        <v>-0.76700000000000002</v>
      </c>
      <c r="AO68" s="457">
        <v>333.67099999999999</v>
      </c>
      <c r="AP68" s="457">
        <v>83.870999999999995</v>
      </c>
      <c r="AQ68" s="457">
        <v>0</v>
      </c>
      <c r="AR68" s="457">
        <v>0</v>
      </c>
      <c r="AS68" s="457">
        <v>13.759</v>
      </c>
      <c r="AT68" s="457">
        <v>-1892.845</v>
      </c>
      <c r="AU68" s="457">
        <v>-265.81200000000001</v>
      </c>
      <c r="AV68" s="457">
        <v>-635.08100000000002</v>
      </c>
      <c r="AW68" s="457">
        <v>5758.93</v>
      </c>
      <c r="AX68" s="457">
        <v>5123.8490000000002</v>
      </c>
      <c r="AY68" s="457">
        <f t="shared" si="9"/>
        <v>5758.93</v>
      </c>
      <c r="AZ68" s="457">
        <f t="shared" si="10"/>
        <v>0</v>
      </c>
      <c r="BA68" s="457">
        <f t="shared" si="11"/>
        <v>-1892.845</v>
      </c>
    </row>
    <row r="69" spans="1:53" s="445" customFormat="1">
      <c r="A69" s="465">
        <v>0.15625</v>
      </c>
      <c r="B69" s="466">
        <v>3061.6930000000002</v>
      </c>
      <c r="C69" s="466">
        <v>2634.8890000000001</v>
      </c>
      <c r="D69" s="466">
        <v>-0.90600000000000003</v>
      </c>
      <c r="E69" s="466">
        <v>382.154</v>
      </c>
      <c r="F69" s="466">
        <v>70.197000000000003</v>
      </c>
      <c r="G69" s="466">
        <v>0</v>
      </c>
      <c r="H69" s="466">
        <v>5.7469999999999999</v>
      </c>
      <c r="I69" s="466">
        <v>113.042</v>
      </c>
      <c r="J69" s="466">
        <v>-499.92</v>
      </c>
      <c r="K69" s="466">
        <v>0</v>
      </c>
      <c r="L69" s="466">
        <v>-487.76100000000002</v>
      </c>
      <c r="M69" s="466">
        <v>5766.8960000000006</v>
      </c>
      <c r="N69" s="466">
        <v>5279.1350000000002</v>
      </c>
      <c r="O69" s="466">
        <f t="shared" si="3"/>
        <v>5766.8960000000006</v>
      </c>
      <c r="P69" s="457">
        <f t="shared" si="4"/>
        <v>0</v>
      </c>
      <c r="Q69" s="457">
        <f t="shared" si="5"/>
        <v>-499.92</v>
      </c>
      <c r="S69" s="456">
        <v>0.15625</v>
      </c>
      <c r="T69" s="457">
        <v>4148.2730000000001</v>
      </c>
      <c r="U69" s="457">
        <v>4339.8990000000003</v>
      </c>
      <c r="V69" s="457">
        <v>-1.0740000000000001</v>
      </c>
      <c r="W69" s="457">
        <v>316.72800000000001</v>
      </c>
      <c r="X69" s="457">
        <v>55.100999999999999</v>
      </c>
      <c r="Y69" s="457">
        <v>0</v>
      </c>
      <c r="Z69" s="457">
        <v>0</v>
      </c>
      <c r="AA69" s="457">
        <v>80.075999999999993</v>
      </c>
      <c r="AB69" s="457">
        <v>-2731.2020000000002</v>
      </c>
      <c r="AC69" s="457">
        <v>-473.35</v>
      </c>
      <c r="AD69" s="457">
        <v>-716.86900000000003</v>
      </c>
      <c r="AE69" s="457">
        <v>5734.4509999999982</v>
      </c>
      <c r="AF69" s="457">
        <v>5017.5819999999985</v>
      </c>
      <c r="AG69" s="457">
        <f t="shared" si="6"/>
        <v>5734.4509999999982</v>
      </c>
      <c r="AH69" s="457">
        <f t="shared" si="7"/>
        <v>0</v>
      </c>
      <c r="AI69" s="457">
        <f t="shared" si="8"/>
        <v>-2731.2020000000002</v>
      </c>
      <c r="AK69" s="456">
        <v>0.15625</v>
      </c>
      <c r="AL69" s="457">
        <v>3677.444</v>
      </c>
      <c r="AM69" s="457">
        <v>3811.27</v>
      </c>
      <c r="AN69" s="457">
        <v>-0.82799999999999996</v>
      </c>
      <c r="AO69" s="457">
        <v>333.786</v>
      </c>
      <c r="AP69" s="457">
        <v>83.834999999999994</v>
      </c>
      <c r="AQ69" s="457">
        <v>0</v>
      </c>
      <c r="AR69" s="457">
        <v>0</v>
      </c>
      <c r="AS69" s="457">
        <v>13.3</v>
      </c>
      <c r="AT69" s="457">
        <v>-1892.057</v>
      </c>
      <c r="AU69" s="457">
        <v>-265.64600000000002</v>
      </c>
      <c r="AV69" s="457">
        <v>-635.25900000000001</v>
      </c>
      <c r="AW69" s="457">
        <v>5761.1040000000003</v>
      </c>
      <c r="AX69" s="457">
        <v>5125.8450000000003</v>
      </c>
      <c r="AY69" s="457">
        <f t="shared" si="9"/>
        <v>5761.1040000000003</v>
      </c>
      <c r="AZ69" s="457">
        <f t="shared" si="10"/>
        <v>0</v>
      </c>
      <c r="BA69" s="457">
        <f t="shared" si="11"/>
        <v>-1892.057</v>
      </c>
    </row>
    <row r="70" spans="1:53" s="445" customFormat="1">
      <c r="A70" s="465">
        <v>0.16666666666666699</v>
      </c>
      <c r="B70" s="466">
        <v>3060.7020000000002</v>
      </c>
      <c r="C70" s="466">
        <v>2559.4949999999999</v>
      </c>
      <c r="D70" s="466">
        <v>-0.93</v>
      </c>
      <c r="E70" s="466">
        <v>368.73599999999999</v>
      </c>
      <c r="F70" s="466">
        <v>70.744</v>
      </c>
      <c r="G70" s="466">
        <v>0</v>
      </c>
      <c r="H70" s="466">
        <v>86.281999999999996</v>
      </c>
      <c r="I70" s="466">
        <v>111.355</v>
      </c>
      <c r="J70" s="466">
        <v>-388.78899999999999</v>
      </c>
      <c r="K70" s="466">
        <v>0</v>
      </c>
      <c r="L70" s="466">
        <v>-479.28100000000001</v>
      </c>
      <c r="M70" s="466">
        <v>5867.5949999999993</v>
      </c>
      <c r="N70" s="466">
        <v>5388.3139999999994</v>
      </c>
      <c r="O70" s="466">
        <f t="shared" si="3"/>
        <v>5867.5949999999993</v>
      </c>
      <c r="P70" s="457">
        <f t="shared" si="4"/>
        <v>0</v>
      </c>
      <c r="Q70" s="457">
        <f t="shared" si="5"/>
        <v>-388.78899999999999</v>
      </c>
      <c r="S70" s="456">
        <v>0.16666666666666699</v>
      </c>
      <c r="T70" s="457">
        <v>4149.223</v>
      </c>
      <c r="U70" s="457">
        <v>4339.8549999999996</v>
      </c>
      <c r="V70" s="457">
        <v>-0.98799999999999999</v>
      </c>
      <c r="W70" s="457">
        <v>322.40499999999997</v>
      </c>
      <c r="X70" s="457">
        <v>55.345999999999997</v>
      </c>
      <c r="Y70" s="457">
        <v>0</v>
      </c>
      <c r="Z70" s="457">
        <v>0</v>
      </c>
      <c r="AA70" s="457">
        <v>78.558999999999997</v>
      </c>
      <c r="AB70" s="457">
        <v>-2677.0189999999998</v>
      </c>
      <c r="AC70" s="457">
        <v>-472.68700000000001</v>
      </c>
      <c r="AD70" s="457">
        <v>-717.28599999999994</v>
      </c>
      <c r="AE70" s="457">
        <v>5794.6939999999995</v>
      </c>
      <c r="AF70" s="457">
        <v>5077.4079999999994</v>
      </c>
      <c r="AG70" s="457">
        <f t="shared" si="6"/>
        <v>5794.6939999999995</v>
      </c>
      <c r="AH70" s="457">
        <f t="shared" si="7"/>
        <v>0</v>
      </c>
      <c r="AI70" s="457">
        <f t="shared" si="8"/>
        <v>-2677.0189999999998</v>
      </c>
      <c r="AK70" s="456">
        <v>0.16666666666666699</v>
      </c>
      <c r="AL70" s="457">
        <v>3676.9749999999999</v>
      </c>
      <c r="AM70" s="457">
        <v>3807.018</v>
      </c>
      <c r="AN70" s="457">
        <v>-0.81499999999999995</v>
      </c>
      <c r="AO70" s="457">
        <v>332.286</v>
      </c>
      <c r="AP70" s="457">
        <v>86.593000000000004</v>
      </c>
      <c r="AQ70" s="457">
        <v>0</v>
      </c>
      <c r="AR70" s="457">
        <v>0</v>
      </c>
      <c r="AS70" s="457">
        <v>12.711</v>
      </c>
      <c r="AT70" s="457">
        <v>-1937.6410000000001</v>
      </c>
      <c r="AU70" s="457">
        <v>-155.12100000000001</v>
      </c>
      <c r="AV70" s="457">
        <v>-634.69600000000003</v>
      </c>
      <c r="AW70" s="457">
        <v>5822.0060000000003</v>
      </c>
      <c r="AX70" s="457">
        <v>5187.3100000000004</v>
      </c>
      <c r="AY70" s="457">
        <f t="shared" si="9"/>
        <v>5822.0060000000003</v>
      </c>
      <c r="AZ70" s="457">
        <f t="shared" si="10"/>
        <v>0</v>
      </c>
      <c r="BA70" s="457">
        <f t="shared" si="11"/>
        <v>-1937.6410000000001</v>
      </c>
    </row>
    <row r="71" spans="1:53" s="445" customFormat="1">
      <c r="A71" s="465">
        <v>0.17708333333333301</v>
      </c>
      <c r="B71" s="466">
        <v>3062.777</v>
      </c>
      <c r="C71" s="466">
        <v>2595.3829999999998</v>
      </c>
      <c r="D71" s="466">
        <v>-0.877</v>
      </c>
      <c r="E71" s="466">
        <v>369.41399999999999</v>
      </c>
      <c r="F71" s="466">
        <v>70.73</v>
      </c>
      <c r="G71" s="466">
        <v>0</v>
      </c>
      <c r="H71" s="466">
        <v>86.185000000000002</v>
      </c>
      <c r="I71" s="466">
        <v>93.822999999999993</v>
      </c>
      <c r="J71" s="466">
        <v>-409.28699999999998</v>
      </c>
      <c r="K71" s="466">
        <v>0</v>
      </c>
      <c r="L71" s="466">
        <v>-483.05599999999998</v>
      </c>
      <c r="M71" s="466">
        <v>5868.1479999999992</v>
      </c>
      <c r="N71" s="466">
        <v>5385.0919999999996</v>
      </c>
      <c r="O71" s="466">
        <f t="shared" si="3"/>
        <v>5868.1479999999992</v>
      </c>
      <c r="P71" s="457">
        <f t="shared" si="4"/>
        <v>0</v>
      </c>
      <c r="Q71" s="457">
        <f t="shared" si="5"/>
        <v>-409.28699999999998</v>
      </c>
      <c r="S71" s="456">
        <v>0.17708333333333301</v>
      </c>
      <c r="T71" s="457">
        <v>4148.7659999999996</v>
      </c>
      <c r="U71" s="457">
        <v>4330.8310000000001</v>
      </c>
      <c r="V71" s="457">
        <v>-1.111</v>
      </c>
      <c r="W71" s="457">
        <v>323.666</v>
      </c>
      <c r="X71" s="457">
        <v>55.28</v>
      </c>
      <c r="Y71" s="457">
        <v>0</v>
      </c>
      <c r="Z71" s="457">
        <v>0</v>
      </c>
      <c r="AA71" s="457">
        <v>79.713999999999999</v>
      </c>
      <c r="AB71" s="457">
        <v>-2639.3690000000001</v>
      </c>
      <c r="AC71" s="457">
        <v>-472.61200000000002</v>
      </c>
      <c r="AD71" s="457">
        <v>-716.39400000000001</v>
      </c>
      <c r="AE71" s="457">
        <v>5825.1649999999981</v>
      </c>
      <c r="AF71" s="457">
        <v>5108.7709999999979</v>
      </c>
      <c r="AG71" s="457">
        <f t="shared" si="6"/>
        <v>5825.1649999999981</v>
      </c>
      <c r="AH71" s="457">
        <f t="shared" si="7"/>
        <v>0</v>
      </c>
      <c r="AI71" s="457">
        <f t="shared" si="8"/>
        <v>-2639.3690000000001</v>
      </c>
      <c r="AK71" s="456">
        <v>0.17708333333333301</v>
      </c>
      <c r="AL71" s="457">
        <v>3676.3139999999999</v>
      </c>
      <c r="AM71" s="457">
        <v>3822.5720000000001</v>
      </c>
      <c r="AN71" s="457">
        <v>-0.83199999999999996</v>
      </c>
      <c r="AO71" s="457">
        <v>331.05500000000001</v>
      </c>
      <c r="AP71" s="457">
        <v>86.563000000000002</v>
      </c>
      <c r="AQ71" s="457">
        <v>0</v>
      </c>
      <c r="AR71" s="457">
        <v>0</v>
      </c>
      <c r="AS71" s="457">
        <v>11.813000000000001</v>
      </c>
      <c r="AT71" s="457">
        <v>-1897.5630000000001</v>
      </c>
      <c r="AU71" s="457">
        <v>-155.01</v>
      </c>
      <c r="AV71" s="457">
        <v>-636.22400000000005</v>
      </c>
      <c r="AW71" s="457">
        <v>5874.9120000000003</v>
      </c>
      <c r="AX71" s="457">
        <v>5238.6880000000001</v>
      </c>
      <c r="AY71" s="457">
        <f t="shared" si="9"/>
        <v>5874.9120000000003</v>
      </c>
      <c r="AZ71" s="457">
        <f t="shared" si="10"/>
        <v>0</v>
      </c>
      <c r="BA71" s="457">
        <f t="shared" si="11"/>
        <v>-1897.5630000000001</v>
      </c>
    </row>
    <row r="72" spans="1:53" s="445" customFormat="1">
      <c r="A72" s="465">
        <v>0.1875</v>
      </c>
      <c r="B72" s="466">
        <v>3064.502</v>
      </c>
      <c r="C72" s="466">
        <v>2616.7339999999999</v>
      </c>
      <c r="D72" s="466">
        <v>-0.88</v>
      </c>
      <c r="E72" s="466">
        <v>371.02699999999999</v>
      </c>
      <c r="F72" s="466">
        <v>71.099999999999994</v>
      </c>
      <c r="G72" s="466">
        <v>0</v>
      </c>
      <c r="H72" s="466">
        <v>86.167000000000002</v>
      </c>
      <c r="I72" s="466">
        <v>80.864999999999995</v>
      </c>
      <c r="J72" s="466">
        <v>-411.54700000000003</v>
      </c>
      <c r="K72" s="466">
        <v>0</v>
      </c>
      <c r="L72" s="466">
        <v>-485.38200000000001</v>
      </c>
      <c r="M72" s="466">
        <v>5877.9680000000008</v>
      </c>
      <c r="N72" s="466">
        <v>5392.5860000000011</v>
      </c>
      <c r="O72" s="466">
        <f t="shared" si="3"/>
        <v>5877.9680000000008</v>
      </c>
      <c r="P72" s="457">
        <f t="shared" si="4"/>
        <v>0</v>
      </c>
      <c r="Q72" s="457">
        <f t="shared" si="5"/>
        <v>-411.54700000000003</v>
      </c>
      <c r="S72" s="456">
        <v>0.1875</v>
      </c>
      <c r="T72" s="457">
        <v>4147.5360000000001</v>
      </c>
      <c r="U72" s="457">
        <v>4335.8670000000002</v>
      </c>
      <c r="V72" s="457">
        <v>-1.0309999999999999</v>
      </c>
      <c r="W72" s="457">
        <v>323.93299999999999</v>
      </c>
      <c r="X72" s="457">
        <v>55.268000000000001</v>
      </c>
      <c r="Y72" s="457">
        <v>0</v>
      </c>
      <c r="Z72" s="457">
        <v>0</v>
      </c>
      <c r="AA72" s="457">
        <v>79.228999999999999</v>
      </c>
      <c r="AB72" s="457">
        <v>-2586.1469999999999</v>
      </c>
      <c r="AC72" s="457">
        <v>-471.90899999999999</v>
      </c>
      <c r="AD72" s="457">
        <v>-716.87699999999995</v>
      </c>
      <c r="AE72" s="457">
        <v>5882.7460000000001</v>
      </c>
      <c r="AF72" s="457">
        <v>5165.8690000000006</v>
      </c>
      <c r="AG72" s="457">
        <f t="shared" si="6"/>
        <v>5882.7460000000001</v>
      </c>
      <c r="AH72" s="457">
        <f t="shared" si="7"/>
        <v>0</v>
      </c>
      <c r="AI72" s="457">
        <f t="shared" si="8"/>
        <v>-2586.1469999999999</v>
      </c>
      <c r="AK72" s="456">
        <v>0.1875</v>
      </c>
      <c r="AL72" s="457">
        <v>3678.3429999999998</v>
      </c>
      <c r="AM72" s="457">
        <v>3827.7570000000001</v>
      </c>
      <c r="AN72" s="457">
        <v>-0.85399999999999998</v>
      </c>
      <c r="AO72" s="457">
        <v>333.911</v>
      </c>
      <c r="AP72" s="457">
        <v>86.486999999999995</v>
      </c>
      <c r="AQ72" s="457">
        <v>0</v>
      </c>
      <c r="AR72" s="457">
        <v>0</v>
      </c>
      <c r="AS72" s="457">
        <v>11.836</v>
      </c>
      <c r="AT72" s="457">
        <v>-1832.94</v>
      </c>
      <c r="AU72" s="457">
        <v>-154.79499999999999</v>
      </c>
      <c r="AV72" s="457">
        <v>-637.08299999999997</v>
      </c>
      <c r="AW72" s="457">
        <v>5949.7450000000008</v>
      </c>
      <c r="AX72" s="457">
        <v>5312.6620000000012</v>
      </c>
      <c r="AY72" s="457">
        <f t="shared" si="9"/>
        <v>5949.7450000000008</v>
      </c>
      <c r="AZ72" s="457">
        <f t="shared" si="10"/>
        <v>0</v>
      </c>
      <c r="BA72" s="457">
        <f t="shared" si="11"/>
        <v>-1832.94</v>
      </c>
    </row>
    <row r="73" spans="1:53" s="445" customFormat="1">
      <c r="A73" s="465">
        <v>0.19791666666666699</v>
      </c>
      <c r="B73" s="466">
        <v>3065.9839999999999</v>
      </c>
      <c r="C73" s="466">
        <v>2634.6950000000002</v>
      </c>
      <c r="D73" s="466">
        <v>-0.85499999999999998</v>
      </c>
      <c r="E73" s="466">
        <v>419.43299999999999</v>
      </c>
      <c r="F73" s="466">
        <v>75.638999999999996</v>
      </c>
      <c r="G73" s="466">
        <v>0</v>
      </c>
      <c r="H73" s="466">
        <v>86.5</v>
      </c>
      <c r="I73" s="466">
        <v>78.257999999999996</v>
      </c>
      <c r="J73" s="466">
        <v>-480.69600000000003</v>
      </c>
      <c r="K73" s="466">
        <v>0</v>
      </c>
      <c r="L73" s="466">
        <v>-490.59899999999999</v>
      </c>
      <c r="M73" s="466">
        <v>5878.9580000000005</v>
      </c>
      <c r="N73" s="466">
        <v>5388.3590000000004</v>
      </c>
      <c r="O73" s="466">
        <f t="shared" si="3"/>
        <v>5878.9580000000005</v>
      </c>
      <c r="P73" s="457">
        <f t="shared" si="4"/>
        <v>0</v>
      </c>
      <c r="Q73" s="457">
        <f t="shared" si="5"/>
        <v>-480.69600000000003</v>
      </c>
      <c r="S73" s="456">
        <v>0.19791666666666699</v>
      </c>
      <c r="T73" s="457">
        <v>4147.1549999999997</v>
      </c>
      <c r="U73" s="457">
        <v>4330.2089999999998</v>
      </c>
      <c r="V73" s="457">
        <v>-1.0529999999999999</v>
      </c>
      <c r="W73" s="457">
        <v>324.83100000000002</v>
      </c>
      <c r="X73" s="457">
        <v>55.256999999999998</v>
      </c>
      <c r="Y73" s="457">
        <v>0</v>
      </c>
      <c r="Z73" s="457">
        <v>0</v>
      </c>
      <c r="AA73" s="457">
        <v>79.442999999999998</v>
      </c>
      <c r="AB73" s="457">
        <v>-2502.652</v>
      </c>
      <c r="AC73" s="457">
        <v>-471.101</v>
      </c>
      <c r="AD73" s="457">
        <v>-716.31500000000005</v>
      </c>
      <c r="AE73" s="457">
        <v>5962.088999999999</v>
      </c>
      <c r="AF73" s="457">
        <v>5245.7739999999994</v>
      </c>
      <c r="AG73" s="457">
        <f t="shared" si="6"/>
        <v>5962.088999999999</v>
      </c>
      <c r="AH73" s="457">
        <f t="shared" si="7"/>
        <v>0</v>
      </c>
      <c r="AI73" s="457">
        <f t="shared" si="8"/>
        <v>-2502.652</v>
      </c>
      <c r="AK73" s="456">
        <v>0.19791666666666699</v>
      </c>
      <c r="AL73" s="457">
        <v>3678.0149999999999</v>
      </c>
      <c r="AM73" s="457">
        <v>3764.415</v>
      </c>
      <c r="AN73" s="457">
        <v>-0.81200000000000006</v>
      </c>
      <c r="AO73" s="457">
        <v>361.17500000000001</v>
      </c>
      <c r="AP73" s="457">
        <v>85.543999999999997</v>
      </c>
      <c r="AQ73" s="457">
        <v>0</v>
      </c>
      <c r="AR73" s="457">
        <v>0</v>
      </c>
      <c r="AS73" s="457">
        <v>11.420999999999999</v>
      </c>
      <c r="AT73" s="457">
        <v>-1810.7860000000001</v>
      </c>
      <c r="AU73" s="457">
        <v>-51.314</v>
      </c>
      <c r="AV73" s="457">
        <v>-632.14599999999996</v>
      </c>
      <c r="AW73" s="457">
        <v>6037.6580000000004</v>
      </c>
      <c r="AX73" s="457">
        <v>5405.5120000000006</v>
      </c>
      <c r="AY73" s="457">
        <f t="shared" si="9"/>
        <v>6037.6580000000004</v>
      </c>
      <c r="AZ73" s="457">
        <f t="shared" si="10"/>
        <v>0</v>
      </c>
      <c r="BA73" s="457">
        <f t="shared" si="11"/>
        <v>-1810.7860000000001</v>
      </c>
    </row>
    <row r="74" spans="1:53" s="445" customFormat="1">
      <c r="A74" s="465">
        <v>0.20833333333333301</v>
      </c>
      <c r="B74" s="466">
        <v>3065.127</v>
      </c>
      <c r="C74" s="466">
        <v>2573.6480000000001</v>
      </c>
      <c r="D74" s="466">
        <v>-0.92700000000000005</v>
      </c>
      <c r="E74" s="466">
        <v>375.34699999999998</v>
      </c>
      <c r="F74" s="466">
        <v>70.933999999999997</v>
      </c>
      <c r="G74" s="466">
        <v>0</v>
      </c>
      <c r="H74" s="466">
        <v>90.524000000000001</v>
      </c>
      <c r="I74" s="466">
        <v>78.873999999999995</v>
      </c>
      <c r="J74" s="466">
        <v>-268.89800000000002</v>
      </c>
      <c r="K74" s="466">
        <v>0</v>
      </c>
      <c r="L74" s="466">
        <v>-481.101</v>
      </c>
      <c r="M74" s="466">
        <v>5984.6289999999999</v>
      </c>
      <c r="N74" s="466">
        <v>5503.5280000000002</v>
      </c>
      <c r="O74" s="466">
        <f t="shared" si="3"/>
        <v>5984.6289999999999</v>
      </c>
      <c r="P74" s="457">
        <f t="shared" si="4"/>
        <v>0</v>
      </c>
      <c r="Q74" s="457">
        <f t="shared" si="5"/>
        <v>-268.89800000000002</v>
      </c>
      <c r="S74" s="456">
        <v>0.20833333333333301</v>
      </c>
      <c r="T74" s="457">
        <v>4149.6689999999999</v>
      </c>
      <c r="U74" s="457">
        <v>4350.5020000000004</v>
      </c>
      <c r="V74" s="457">
        <v>-1.0289999999999999</v>
      </c>
      <c r="W74" s="457">
        <v>329.92</v>
      </c>
      <c r="X74" s="457">
        <v>61.731000000000002</v>
      </c>
      <c r="Y74" s="457">
        <v>0</v>
      </c>
      <c r="Z74" s="457">
        <v>0</v>
      </c>
      <c r="AA74" s="457">
        <v>78.084999999999994</v>
      </c>
      <c r="AB74" s="457">
        <v>-2548.8969999999999</v>
      </c>
      <c r="AC74" s="457">
        <v>-297.26</v>
      </c>
      <c r="AD74" s="457">
        <v>-719.00699999999995</v>
      </c>
      <c r="AE74" s="457">
        <v>6122.7209999999986</v>
      </c>
      <c r="AF74" s="457">
        <v>5403.713999999999</v>
      </c>
      <c r="AG74" s="457">
        <f t="shared" si="6"/>
        <v>6122.7209999999986</v>
      </c>
      <c r="AH74" s="457">
        <f t="shared" si="7"/>
        <v>0</v>
      </c>
      <c r="AI74" s="457">
        <f t="shared" si="8"/>
        <v>-2548.8969999999999</v>
      </c>
      <c r="AK74" s="456">
        <v>0.20833333333333301</v>
      </c>
      <c r="AL74" s="457">
        <v>3678.3420000000001</v>
      </c>
      <c r="AM74" s="457">
        <v>3811.0619999999999</v>
      </c>
      <c r="AN74" s="457">
        <v>-0.875</v>
      </c>
      <c r="AO74" s="457">
        <v>391.22</v>
      </c>
      <c r="AP74" s="457">
        <v>84.667000000000002</v>
      </c>
      <c r="AQ74" s="457">
        <v>0</v>
      </c>
      <c r="AR74" s="457">
        <v>0</v>
      </c>
      <c r="AS74" s="457">
        <v>12.02</v>
      </c>
      <c r="AT74" s="457">
        <v>-1779.5060000000001</v>
      </c>
      <c r="AU74" s="457">
        <v>0</v>
      </c>
      <c r="AV74" s="457">
        <v>-639.17700000000002</v>
      </c>
      <c r="AW74" s="457">
        <v>6196.9300000000012</v>
      </c>
      <c r="AX74" s="457">
        <v>5557.7530000000015</v>
      </c>
      <c r="AY74" s="457">
        <f t="shared" si="9"/>
        <v>6196.9300000000012</v>
      </c>
      <c r="AZ74" s="457">
        <f t="shared" si="10"/>
        <v>0</v>
      </c>
      <c r="BA74" s="457">
        <f t="shared" si="11"/>
        <v>-1779.5060000000001</v>
      </c>
    </row>
    <row r="75" spans="1:53" s="445" customFormat="1">
      <c r="A75" s="465">
        <v>0.21875</v>
      </c>
      <c r="B75" s="466">
        <v>3064.9160000000002</v>
      </c>
      <c r="C75" s="466">
        <v>2578.4499999999998</v>
      </c>
      <c r="D75" s="466">
        <v>-0.89500000000000002</v>
      </c>
      <c r="E75" s="466">
        <v>375.64400000000001</v>
      </c>
      <c r="F75" s="466">
        <v>70.141999999999996</v>
      </c>
      <c r="G75" s="466">
        <v>0</v>
      </c>
      <c r="H75" s="466">
        <v>103.821</v>
      </c>
      <c r="I75" s="466">
        <v>94.382999999999996</v>
      </c>
      <c r="J75" s="466">
        <v>-194.59299999999999</v>
      </c>
      <c r="K75" s="466">
        <v>0</v>
      </c>
      <c r="L75" s="466">
        <v>-481.90199999999999</v>
      </c>
      <c r="M75" s="466">
        <v>6091.8679999999995</v>
      </c>
      <c r="N75" s="466">
        <v>5609.9659999999994</v>
      </c>
      <c r="O75" s="466">
        <f t="shared" si="3"/>
        <v>6091.8679999999995</v>
      </c>
      <c r="P75" s="457">
        <f t="shared" si="4"/>
        <v>0</v>
      </c>
      <c r="Q75" s="457">
        <f t="shared" si="5"/>
        <v>-194.59299999999999</v>
      </c>
      <c r="S75" s="456">
        <v>0.21875</v>
      </c>
      <c r="T75" s="457">
        <v>4153.0640000000003</v>
      </c>
      <c r="U75" s="457">
        <v>4346.7520000000004</v>
      </c>
      <c r="V75" s="457">
        <v>-0.97099999999999997</v>
      </c>
      <c r="W75" s="457">
        <v>331.255</v>
      </c>
      <c r="X75" s="457">
        <v>63.203000000000003</v>
      </c>
      <c r="Y75" s="457">
        <v>0</v>
      </c>
      <c r="Z75" s="457">
        <v>58.02</v>
      </c>
      <c r="AA75" s="457">
        <v>73.762</v>
      </c>
      <c r="AB75" s="457">
        <v>-2733.6709999999998</v>
      </c>
      <c r="AC75" s="457">
        <v>-22.888000000000002</v>
      </c>
      <c r="AD75" s="457">
        <v>-719.16700000000003</v>
      </c>
      <c r="AE75" s="457">
        <v>6268.5260000000007</v>
      </c>
      <c r="AF75" s="457">
        <v>5549.3590000000004</v>
      </c>
      <c r="AG75" s="457">
        <f t="shared" si="6"/>
        <v>6268.5260000000007</v>
      </c>
      <c r="AH75" s="457">
        <f t="shared" si="7"/>
        <v>0</v>
      </c>
      <c r="AI75" s="457">
        <f t="shared" si="8"/>
        <v>-2733.6709999999998</v>
      </c>
      <c r="AK75" s="456">
        <v>0.21875</v>
      </c>
      <c r="AL75" s="457">
        <v>3676.9369999999999</v>
      </c>
      <c r="AM75" s="457">
        <v>3831.5309999999999</v>
      </c>
      <c r="AN75" s="457">
        <v>-0.82399999999999995</v>
      </c>
      <c r="AO75" s="457">
        <v>417.83699999999999</v>
      </c>
      <c r="AP75" s="457">
        <v>84.623000000000005</v>
      </c>
      <c r="AQ75" s="457">
        <v>0</v>
      </c>
      <c r="AR75" s="457">
        <v>0</v>
      </c>
      <c r="AS75" s="457">
        <v>11.951000000000001</v>
      </c>
      <c r="AT75" s="457">
        <v>-1728.2750000000001</v>
      </c>
      <c r="AU75" s="457">
        <v>0</v>
      </c>
      <c r="AV75" s="457">
        <v>-643.08900000000006</v>
      </c>
      <c r="AW75" s="457">
        <v>6293.7799999999988</v>
      </c>
      <c r="AX75" s="457">
        <v>5650.6909999999989</v>
      </c>
      <c r="AY75" s="457">
        <f t="shared" si="9"/>
        <v>6293.7799999999988</v>
      </c>
      <c r="AZ75" s="457">
        <f t="shared" si="10"/>
        <v>0</v>
      </c>
      <c r="BA75" s="457">
        <f t="shared" si="11"/>
        <v>-1728.2750000000001</v>
      </c>
    </row>
    <row r="76" spans="1:53" s="445" customFormat="1">
      <c r="A76" s="465">
        <v>0.22916666666666699</v>
      </c>
      <c r="B76" s="466">
        <v>3065.154</v>
      </c>
      <c r="C76" s="466">
        <v>2574.627</v>
      </c>
      <c r="D76" s="466">
        <v>-0.81100000000000005</v>
      </c>
      <c r="E76" s="466">
        <v>374.85300000000001</v>
      </c>
      <c r="F76" s="466">
        <v>70.131</v>
      </c>
      <c r="G76" s="466">
        <v>0</v>
      </c>
      <c r="H76" s="466">
        <v>129.56</v>
      </c>
      <c r="I76" s="466">
        <v>102.678</v>
      </c>
      <c r="J76" s="466">
        <v>-127.6</v>
      </c>
      <c r="K76" s="466">
        <v>0</v>
      </c>
      <c r="L76" s="466">
        <v>-481.73399999999998</v>
      </c>
      <c r="M76" s="466">
        <v>6188.5920000000006</v>
      </c>
      <c r="N76" s="466">
        <v>5706.8580000000002</v>
      </c>
      <c r="O76" s="466">
        <f t="shared" si="3"/>
        <v>6188.5920000000006</v>
      </c>
      <c r="P76" s="457">
        <f t="shared" si="4"/>
        <v>0</v>
      </c>
      <c r="Q76" s="457">
        <f t="shared" si="5"/>
        <v>-127.6</v>
      </c>
      <c r="S76" s="456">
        <v>0.22916666666666699</v>
      </c>
      <c r="T76" s="457">
        <v>4154.4489999999996</v>
      </c>
      <c r="U76" s="457">
        <v>4327.6679999999997</v>
      </c>
      <c r="V76" s="457">
        <v>-1.127</v>
      </c>
      <c r="W76" s="457">
        <v>329.61599999999999</v>
      </c>
      <c r="X76" s="457">
        <v>63.192</v>
      </c>
      <c r="Y76" s="457">
        <v>0</v>
      </c>
      <c r="Z76" s="457">
        <v>87.009</v>
      </c>
      <c r="AA76" s="457">
        <v>76.539000000000001</v>
      </c>
      <c r="AB76" s="457">
        <v>-2653.0630000000001</v>
      </c>
      <c r="AC76" s="457">
        <v>0</v>
      </c>
      <c r="AD76" s="457">
        <v>-717.29100000000005</v>
      </c>
      <c r="AE76" s="457">
        <v>6384.2829999999976</v>
      </c>
      <c r="AF76" s="457">
        <v>5666.9919999999975</v>
      </c>
      <c r="AG76" s="457">
        <f t="shared" si="6"/>
        <v>6384.2829999999976</v>
      </c>
      <c r="AH76" s="457">
        <f t="shared" si="7"/>
        <v>0</v>
      </c>
      <c r="AI76" s="457">
        <f t="shared" si="8"/>
        <v>-2653.0630000000001</v>
      </c>
      <c r="AK76" s="456">
        <v>0.22916666666666699</v>
      </c>
      <c r="AL76" s="457">
        <v>3675.4720000000002</v>
      </c>
      <c r="AM76" s="457">
        <v>3837.739</v>
      </c>
      <c r="AN76" s="457">
        <v>-0.79900000000000004</v>
      </c>
      <c r="AO76" s="457">
        <v>454.7</v>
      </c>
      <c r="AP76" s="457">
        <v>84.594999999999999</v>
      </c>
      <c r="AQ76" s="457">
        <v>0</v>
      </c>
      <c r="AR76" s="457">
        <v>18.864999999999998</v>
      </c>
      <c r="AS76" s="457">
        <v>11.922000000000001</v>
      </c>
      <c r="AT76" s="457">
        <v>-1608.039</v>
      </c>
      <c r="AU76" s="457">
        <v>0</v>
      </c>
      <c r="AV76" s="457">
        <v>-646.29499999999996</v>
      </c>
      <c r="AW76" s="457">
        <v>6474.4549999999999</v>
      </c>
      <c r="AX76" s="457">
        <v>5828.16</v>
      </c>
      <c r="AY76" s="457">
        <f t="shared" si="9"/>
        <v>6474.4549999999999</v>
      </c>
      <c r="AZ76" s="457">
        <f t="shared" si="10"/>
        <v>0</v>
      </c>
      <c r="BA76" s="457">
        <f t="shared" si="11"/>
        <v>-1608.039</v>
      </c>
    </row>
    <row r="77" spans="1:53" s="445" customFormat="1">
      <c r="A77" s="465">
        <v>0.23958333333333301</v>
      </c>
      <c r="B77" s="466">
        <v>3067.71</v>
      </c>
      <c r="C77" s="466">
        <v>2569.54</v>
      </c>
      <c r="D77" s="466">
        <v>-0.79200000000000004</v>
      </c>
      <c r="E77" s="466">
        <v>382.803</v>
      </c>
      <c r="F77" s="466">
        <v>74.72</v>
      </c>
      <c r="G77" s="466">
        <v>0</v>
      </c>
      <c r="H77" s="466">
        <v>160.22499999999999</v>
      </c>
      <c r="I77" s="466">
        <v>95.784000000000006</v>
      </c>
      <c r="J77" s="466">
        <v>-34.569000000000003</v>
      </c>
      <c r="K77" s="466">
        <v>0</v>
      </c>
      <c r="L77" s="466">
        <v>-482.02600000000001</v>
      </c>
      <c r="M77" s="466">
        <v>6315.4209999999994</v>
      </c>
      <c r="N77" s="466">
        <v>5833.3949999999995</v>
      </c>
      <c r="O77" s="466">
        <f t="shared" si="3"/>
        <v>6315.4209999999994</v>
      </c>
      <c r="P77" s="457">
        <f t="shared" si="4"/>
        <v>0</v>
      </c>
      <c r="Q77" s="457">
        <f t="shared" si="5"/>
        <v>-34.569000000000003</v>
      </c>
      <c r="S77" s="456">
        <v>0.23958333333333301</v>
      </c>
      <c r="T77" s="457">
        <v>4153.0010000000002</v>
      </c>
      <c r="U77" s="457">
        <v>4332.2299999999996</v>
      </c>
      <c r="V77" s="457">
        <v>-1.0349999999999999</v>
      </c>
      <c r="W77" s="457">
        <v>339.25599999999997</v>
      </c>
      <c r="X77" s="457">
        <v>63.198999999999998</v>
      </c>
      <c r="Y77" s="457">
        <v>0</v>
      </c>
      <c r="Z77" s="457">
        <v>86.927999999999997</v>
      </c>
      <c r="AA77" s="457">
        <v>79.241</v>
      </c>
      <c r="AB77" s="457">
        <v>-2554.4690000000001</v>
      </c>
      <c r="AC77" s="457">
        <v>0</v>
      </c>
      <c r="AD77" s="457">
        <v>-718.38900000000001</v>
      </c>
      <c r="AE77" s="457">
        <v>6498.3509999999997</v>
      </c>
      <c r="AF77" s="457">
        <v>5779.9619999999995</v>
      </c>
      <c r="AG77" s="457">
        <f t="shared" si="6"/>
        <v>6498.3509999999997</v>
      </c>
      <c r="AH77" s="457">
        <f t="shared" si="7"/>
        <v>0</v>
      </c>
      <c r="AI77" s="457">
        <f t="shared" si="8"/>
        <v>-2554.4690000000001</v>
      </c>
      <c r="AK77" s="456">
        <v>0.23958333333333301</v>
      </c>
      <c r="AL77" s="457">
        <v>3675.7750000000001</v>
      </c>
      <c r="AM77" s="457">
        <v>3846.181</v>
      </c>
      <c r="AN77" s="457">
        <v>-0.71199999999999997</v>
      </c>
      <c r="AO77" s="457">
        <v>540.577</v>
      </c>
      <c r="AP77" s="457">
        <v>100.51600000000001</v>
      </c>
      <c r="AQ77" s="457">
        <v>0</v>
      </c>
      <c r="AR77" s="457">
        <v>70.736999999999995</v>
      </c>
      <c r="AS77" s="457">
        <v>11.722</v>
      </c>
      <c r="AT77" s="457">
        <v>-1465.3150000000001</v>
      </c>
      <c r="AU77" s="457">
        <v>0</v>
      </c>
      <c r="AV77" s="457">
        <v>-653.53300000000002</v>
      </c>
      <c r="AW77" s="457">
        <v>6779.4809999999979</v>
      </c>
      <c r="AX77" s="457">
        <v>6125.9479999999976</v>
      </c>
      <c r="AY77" s="457">
        <f t="shared" si="9"/>
        <v>6779.4809999999979</v>
      </c>
      <c r="AZ77" s="457">
        <f t="shared" si="10"/>
        <v>0</v>
      </c>
      <c r="BA77" s="457">
        <f t="shared" si="11"/>
        <v>-1465.3150000000001</v>
      </c>
    </row>
    <row r="78" spans="1:53" s="445" customFormat="1">
      <c r="A78" s="465">
        <v>0.25</v>
      </c>
      <c r="B78" s="466">
        <v>3071.3789999999999</v>
      </c>
      <c r="C78" s="466">
        <v>2596.634</v>
      </c>
      <c r="D78" s="466">
        <v>-0.999</v>
      </c>
      <c r="E78" s="466">
        <v>450.44600000000003</v>
      </c>
      <c r="F78" s="466">
        <v>134.26</v>
      </c>
      <c r="G78" s="466">
        <v>41.707999999999998</v>
      </c>
      <c r="H78" s="466">
        <v>192.11</v>
      </c>
      <c r="I78" s="466">
        <v>89.132000000000005</v>
      </c>
      <c r="J78" s="466">
        <v>146.17099999999999</v>
      </c>
      <c r="K78" s="466">
        <v>0</v>
      </c>
      <c r="L78" s="466">
        <v>-490.82600000000002</v>
      </c>
      <c r="M78" s="466">
        <v>6720.8409999999994</v>
      </c>
      <c r="N78" s="466">
        <v>6230.0149999999994</v>
      </c>
      <c r="O78" s="466">
        <f t="shared" si="3"/>
        <v>6720.8409999999994</v>
      </c>
      <c r="P78" s="457">
        <f t="shared" si="4"/>
        <v>146.17099999999999</v>
      </c>
      <c r="Q78" s="457">
        <f t="shared" si="5"/>
        <v>0</v>
      </c>
      <c r="S78" s="456">
        <v>0.25</v>
      </c>
      <c r="T78" s="457">
        <v>4152.674</v>
      </c>
      <c r="U78" s="457">
        <v>4320.741</v>
      </c>
      <c r="V78" s="457">
        <v>-1.0740000000000001</v>
      </c>
      <c r="W78" s="457">
        <v>400.02</v>
      </c>
      <c r="X78" s="457">
        <v>60.728000000000002</v>
      </c>
      <c r="Y78" s="457">
        <v>0</v>
      </c>
      <c r="Z78" s="457">
        <v>87.7</v>
      </c>
      <c r="AA78" s="457">
        <v>85.647999999999996</v>
      </c>
      <c r="AB78" s="457">
        <v>-2260.7979999999998</v>
      </c>
      <c r="AC78" s="457">
        <v>0</v>
      </c>
      <c r="AD78" s="457">
        <v>-721.327</v>
      </c>
      <c r="AE78" s="457">
        <v>6845.6390000000001</v>
      </c>
      <c r="AF78" s="457">
        <v>6124.3119999999999</v>
      </c>
      <c r="AG78" s="457">
        <f t="shared" si="6"/>
        <v>6845.6390000000001</v>
      </c>
      <c r="AH78" s="457">
        <f t="shared" si="7"/>
        <v>0</v>
      </c>
      <c r="AI78" s="457">
        <f t="shared" si="8"/>
        <v>-2260.7979999999998</v>
      </c>
      <c r="AK78" s="456">
        <v>0.25</v>
      </c>
      <c r="AL78" s="457">
        <v>3677.1880000000001</v>
      </c>
      <c r="AM78" s="457">
        <v>3887.7420000000002</v>
      </c>
      <c r="AN78" s="457">
        <v>-0.84499999999999997</v>
      </c>
      <c r="AO78" s="457">
        <v>659.77599999999995</v>
      </c>
      <c r="AP78" s="457">
        <v>350.60599999999999</v>
      </c>
      <c r="AQ78" s="457">
        <v>0</v>
      </c>
      <c r="AR78" s="457">
        <v>70.837999999999994</v>
      </c>
      <c r="AS78" s="457">
        <v>12.117000000000001</v>
      </c>
      <c r="AT78" s="457">
        <v>-1400.3789999999999</v>
      </c>
      <c r="AU78" s="457">
        <v>0</v>
      </c>
      <c r="AV78" s="457">
        <v>-668.51599999999996</v>
      </c>
      <c r="AW78" s="457">
        <v>7257.0430000000006</v>
      </c>
      <c r="AX78" s="457">
        <v>6588.527000000001</v>
      </c>
      <c r="AY78" s="457">
        <f t="shared" si="9"/>
        <v>7257.0430000000006</v>
      </c>
      <c r="AZ78" s="457">
        <f t="shared" si="10"/>
        <v>0</v>
      </c>
      <c r="BA78" s="457">
        <f t="shared" si="11"/>
        <v>-1400.3789999999999</v>
      </c>
    </row>
    <row r="79" spans="1:53" s="445" customFormat="1">
      <c r="A79" s="465">
        <v>0.26041666666666702</v>
      </c>
      <c r="B79" s="466">
        <v>3071.8150000000001</v>
      </c>
      <c r="C79" s="466">
        <v>2621.5619999999999</v>
      </c>
      <c r="D79" s="466">
        <v>-0.96599999999999997</v>
      </c>
      <c r="E79" s="466">
        <v>467.55700000000002</v>
      </c>
      <c r="F79" s="466">
        <v>140.047</v>
      </c>
      <c r="G79" s="466">
        <v>59.093000000000004</v>
      </c>
      <c r="H79" s="466">
        <v>236.738</v>
      </c>
      <c r="I79" s="466">
        <v>83.897000000000006</v>
      </c>
      <c r="J79" s="466">
        <v>339.55700000000002</v>
      </c>
      <c r="K79" s="466">
        <v>0</v>
      </c>
      <c r="L79" s="466">
        <v>-495.14600000000002</v>
      </c>
      <c r="M79" s="466">
        <v>7019.2999999999993</v>
      </c>
      <c r="N79" s="466">
        <v>6524.1539999999995</v>
      </c>
      <c r="O79" s="466">
        <f t="shared" si="3"/>
        <v>7019.2999999999993</v>
      </c>
      <c r="P79" s="457">
        <f t="shared" si="4"/>
        <v>339.55700000000002</v>
      </c>
      <c r="Q79" s="457">
        <f t="shared" si="5"/>
        <v>0</v>
      </c>
      <c r="S79" s="456">
        <v>0.26041666666666702</v>
      </c>
      <c r="T79" s="457">
        <v>4151.5889999999999</v>
      </c>
      <c r="U79" s="457">
        <v>4355.9179999999997</v>
      </c>
      <c r="V79" s="457">
        <v>-0.997</v>
      </c>
      <c r="W79" s="457">
        <v>407.14600000000002</v>
      </c>
      <c r="X79" s="457">
        <v>60.435000000000002</v>
      </c>
      <c r="Y79" s="457">
        <v>172.33099999999999</v>
      </c>
      <c r="Z79" s="457">
        <v>95.554000000000002</v>
      </c>
      <c r="AA79" s="457">
        <v>84.605999999999995</v>
      </c>
      <c r="AB79" s="457">
        <v>-2195.5459999999998</v>
      </c>
      <c r="AC79" s="457">
        <v>0</v>
      </c>
      <c r="AD79" s="457">
        <v>-727.58199999999999</v>
      </c>
      <c r="AE79" s="457">
        <v>7131.0360000000001</v>
      </c>
      <c r="AF79" s="457">
        <v>6403.4539999999997</v>
      </c>
      <c r="AG79" s="457">
        <f t="shared" si="6"/>
        <v>7131.0360000000001</v>
      </c>
      <c r="AH79" s="457">
        <f t="shared" si="7"/>
        <v>0</v>
      </c>
      <c r="AI79" s="457">
        <f t="shared" si="8"/>
        <v>-2195.5459999999998</v>
      </c>
      <c r="AK79" s="456">
        <v>0.26041666666666702</v>
      </c>
      <c r="AL79" s="457">
        <v>3679.99</v>
      </c>
      <c r="AM79" s="457">
        <v>3910.5259999999998</v>
      </c>
      <c r="AN79" s="457">
        <v>-0.82499999999999996</v>
      </c>
      <c r="AO79" s="457">
        <v>684.74400000000003</v>
      </c>
      <c r="AP79" s="457">
        <v>381.322</v>
      </c>
      <c r="AQ79" s="457">
        <v>0</v>
      </c>
      <c r="AR79" s="457">
        <v>70.828999999999994</v>
      </c>
      <c r="AS79" s="457">
        <v>13.724</v>
      </c>
      <c r="AT79" s="457">
        <v>-1228.373</v>
      </c>
      <c r="AU79" s="457">
        <v>0</v>
      </c>
      <c r="AV79" s="457">
        <v>-673.11</v>
      </c>
      <c r="AW79" s="457">
        <v>7511.9369999999999</v>
      </c>
      <c r="AX79" s="457">
        <v>6838.8270000000002</v>
      </c>
      <c r="AY79" s="457">
        <f t="shared" si="9"/>
        <v>7511.9369999999999</v>
      </c>
      <c r="AZ79" s="457">
        <f t="shared" si="10"/>
        <v>0</v>
      </c>
      <c r="BA79" s="457">
        <f t="shared" si="11"/>
        <v>-1228.373</v>
      </c>
    </row>
    <row r="80" spans="1:53" s="445" customFormat="1">
      <c r="A80" s="465">
        <v>0.27083333333333298</v>
      </c>
      <c r="B80" s="466">
        <v>3071.3629999999998</v>
      </c>
      <c r="C80" s="466">
        <v>2657.5050000000001</v>
      </c>
      <c r="D80" s="466">
        <v>-0.91300000000000003</v>
      </c>
      <c r="E80" s="466">
        <v>464.18900000000002</v>
      </c>
      <c r="F80" s="466">
        <v>139.999</v>
      </c>
      <c r="G80" s="466">
        <v>65.510999999999996</v>
      </c>
      <c r="H80" s="466">
        <v>302.11900000000003</v>
      </c>
      <c r="I80" s="466">
        <v>87.730999999999995</v>
      </c>
      <c r="J80" s="466">
        <v>400.10500000000002</v>
      </c>
      <c r="K80" s="466">
        <v>0</v>
      </c>
      <c r="L80" s="466">
        <v>-499.30099999999999</v>
      </c>
      <c r="M80" s="466">
        <v>7187.6090000000004</v>
      </c>
      <c r="N80" s="466">
        <v>6688.308</v>
      </c>
      <c r="O80" s="466">
        <f t="shared" si="3"/>
        <v>7187.6090000000004</v>
      </c>
      <c r="P80" s="457">
        <f t="shared" si="4"/>
        <v>400.10500000000002</v>
      </c>
      <c r="Q80" s="457">
        <f t="shared" si="5"/>
        <v>0</v>
      </c>
      <c r="S80" s="456">
        <v>0.27083333333333298</v>
      </c>
      <c r="T80" s="457">
        <v>4150.9470000000001</v>
      </c>
      <c r="U80" s="457">
        <v>4374.6859999999997</v>
      </c>
      <c r="V80" s="457">
        <v>-1.107</v>
      </c>
      <c r="W80" s="457">
        <v>408.42500000000001</v>
      </c>
      <c r="X80" s="457">
        <v>60.353000000000002</v>
      </c>
      <c r="Y80" s="457">
        <v>608.19399999999996</v>
      </c>
      <c r="Z80" s="457">
        <v>129.149</v>
      </c>
      <c r="AA80" s="457">
        <v>83.555999999999997</v>
      </c>
      <c r="AB80" s="457">
        <v>-2501.8649999999998</v>
      </c>
      <c r="AC80" s="457">
        <v>0</v>
      </c>
      <c r="AD80" s="457">
        <v>-734.98800000000006</v>
      </c>
      <c r="AE80" s="457">
        <v>7312.3379999999979</v>
      </c>
      <c r="AF80" s="457">
        <v>6577.3499999999976</v>
      </c>
      <c r="AG80" s="457">
        <f t="shared" si="6"/>
        <v>7312.3379999999979</v>
      </c>
      <c r="AH80" s="457">
        <f t="shared" si="7"/>
        <v>0</v>
      </c>
      <c r="AI80" s="457">
        <f t="shared" si="8"/>
        <v>-2501.8649999999998</v>
      </c>
      <c r="AK80" s="456">
        <v>0.27083333333333298</v>
      </c>
      <c r="AL80" s="457">
        <v>3682.4290000000001</v>
      </c>
      <c r="AM80" s="457">
        <v>3951.364</v>
      </c>
      <c r="AN80" s="457">
        <v>-0.76700000000000002</v>
      </c>
      <c r="AO80" s="457">
        <v>685.57100000000003</v>
      </c>
      <c r="AP80" s="457">
        <v>380.827</v>
      </c>
      <c r="AQ80" s="457">
        <v>122.629</v>
      </c>
      <c r="AR80" s="457">
        <v>73.802000000000007</v>
      </c>
      <c r="AS80" s="457">
        <v>13.786</v>
      </c>
      <c r="AT80" s="457">
        <v>-1229.2850000000001</v>
      </c>
      <c r="AU80" s="457">
        <v>0</v>
      </c>
      <c r="AV80" s="457">
        <v>-679.09100000000001</v>
      </c>
      <c r="AW80" s="457">
        <v>7680.3559999999998</v>
      </c>
      <c r="AX80" s="457">
        <v>7001.2649999999994</v>
      </c>
      <c r="AY80" s="457">
        <f t="shared" si="9"/>
        <v>7680.3559999999998</v>
      </c>
      <c r="AZ80" s="457">
        <f t="shared" si="10"/>
        <v>0</v>
      </c>
      <c r="BA80" s="457">
        <f t="shared" si="11"/>
        <v>-1229.2850000000001</v>
      </c>
    </row>
    <row r="81" spans="1:53" s="445" customFormat="1">
      <c r="A81" s="465">
        <v>0.28125</v>
      </c>
      <c r="B81" s="466">
        <v>3071.654</v>
      </c>
      <c r="C81" s="466">
        <v>2658.21</v>
      </c>
      <c r="D81" s="466">
        <v>-0.95899999999999996</v>
      </c>
      <c r="E81" s="466">
        <v>462.30099999999999</v>
      </c>
      <c r="F81" s="466">
        <v>139.33600000000001</v>
      </c>
      <c r="G81" s="466">
        <v>70.052999999999997</v>
      </c>
      <c r="H81" s="466">
        <v>387.39699999999999</v>
      </c>
      <c r="I81" s="466">
        <v>84.384</v>
      </c>
      <c r="J81" s="466">
        <v>461.589</v>
      </c>
      <c r="K81" s="466">
        <v>0</v>
      </c>
      <c r="L81" s="466">
        <v>-499.84100000000001</v>
      </c>
      <c r="M81" s="466">
        <v>7333.9650000000001</v>
      </c>
      <c r="N81" s="466">
        <v>6834.1239999999998</v>
      </c>
      <c r="O81" s="466">
        <f t="shared" si="3"/>
        <v>7333.9650000000001</v>
      </c>
      <c r="P81" s="457">
        <f t="shared" si="4"/>
        <v>461.589</v>
      </c>
      <c r="Q81" s="457">
        <f t="shared" si="5"/>
        <v>0</v>
      </c>
      <c r="S81" s="456">
        <v>0.28125</v>
      </c>
      <c r="T81" s="457">
        <v>4151.0259999999998</v>
      </c>
      <c r="U81" s="457">
        <v>4388.6540000000005</v>
      </c>
      <c r="V81" s="457">
        <v>-1.05</v>
      </c>
      <c r="W81" s="457">
        <v>410.20699999999999</v>
      </c>
      <c r="X81" s="457">
        <v>67.149000000000001</v>
      </c>
      <c r="Y81" s="457">
        <v>632.78</v>
      </c>
      <c r="Z81" s="457">
        <v>191.988</v>
      </c>
      <c r="AA81" s="457">
        <v>81.587000000000003</v>
      </c>
      <c r="AB81" s="457">
        <v>-2482.7080000000001</v>
      </c>
      <c r="AC81" s="457">
        <v>0</v>
      </c>
      <c r="AD81" s="457">
        <v>-737.28399999999999</v>
      </c>
      <c r="AE81" s="457">
        <v>7439.6329999999998</v>
      </c>
      <c r="AF81" s="457">
        <v>6702.3490000000002</v>
      </c>
      <c r="AG81" s="457">
        <f t="shared" si="6"/>
        <v>7439.6329999999998</v>
      </c>
      <c r="AH81" s="457">
        <f t="shared" si="7"/>
        <v>0</v>
      </c>
      <c r="AI81" s="457">
        <f t="shared" si="8"/>
        <v>-2482.7080000000001</v>
      </c>
      <c r="AK81" s="456">
        <v>0.28125</v>
      </c>
      <c r="AL81" s="457">
        <v>3683.2869999999998</v>
      </c>
      <c r="AM81" s="457">
        <v>3993.8870000000002</v>
      </c>
      <c r="AN81" s="457">
        <v>-0.68700000000000006</v>
      </c>
      <c r="AO81" s="457">
        <v>685.64300000000003</v>
      </c>
      <c r="AP81" s="457">
        <v>374.53399999999999</v>
      </c>
      <c r="AQ81" s="457">
        <v>127.63800000000001</v>
      </c>
      <c r="AR81" s="457">
        <v>96.738</v>
      </c>
      <c r="AS81" s="457">
        <v>19.527000000000001</v>
      </c>
      <c r="AT81" s="457">
        <v>-1162.6300000000001</v>
      </c>
      <c r="AU81" s="457">
        <v>0</v>
      </c>
      <c r="AV81" s="457">
        <v>-683.89800000000002</v>
      </c>
      <c r="AW81" s="457">
        <v>7817.9370000000008</v>
      </c>
      <c r="AX81" s="457">
        <v>7134.0390000000007</v>
      </c>
      <c r="AY81" s="457">
        <f t="shared" si="9"/>
        <v>7817.9370000000008</v>
      </c>
      <c r="AZ81" s="457">
        <f t="shared" si="10"/>
        <v>0</v>
      </c>
      <c r="BA81" s="457">
        <f t="shared" si="11"/>
        <v>-1162.6300000000001</v>
      </c>
    </row>
    <row r="82" spans="1:53" s="445" customFormat="1">
      <c r="A82" s="465">
        <v>0.29166666666666702</v>
      </c>
      <c r="B82" s="466">
        <v>3071.962</v>
      </c>
      <c r="C82" s="466">
        <v>2663.107</v>
      </c>
      <c r="D82" s="466">
        <v>-0.92600000000000005</v>
      </c>
      <c r="E82" s="466">
        <v>454.87299999999999</v>
      </c>
      <c r="F82" s="466">
        <v>135.26499999999999</v>
      </c>
      <c r="G82" s="466">
        <v>284.637</v>
      </c>
      <c r="H82" s="466">
        <v>508.54700000000003</v>
      </c>
      <c r="I82" s="466">
        <v>92.572999999999993</v>
      </c>
      <c r="J82" s="466">
        <v>312.74400000000003</v>
      </c>
      <c r="K82" s="466">
        <v>0</v>
      </c>
      <c r="L82" s="466">
        <v>-503.387</v>
      </c>
      <c r="M82" s="466">
        <v>7522.7819999999983</v>
      </c>
      <c r="N82" s="466">
        <v>7019.3949999999986</v>
      </c>
      <c r="O82" s="466">
        <f t="shared" si="3"/>
        <v>7522.7819999999983</v>
      </c>
      <c r="P82" s="457">
        <f t="shared" si="4"/>
        <v>312.74400000000003</v>
      </c>
      <c r="Q82" s="457">
        <f t="shared" si="5"/>
        <v>0</v>
      </c>
      <c r="S82" s="456">
        <v>0.29166666666666702</v>
      </c>
      <c r="T82" s="457">
        <v>4150.7629999999999</v>
      </c>
      <c r="U82" s="457">
        <v>4393.7690000000002</v>
      </c>
      <c r="V82" s="457">
        <v>-1.0660000000000001</v>
      </c>
      <c r="W82" s="457">
        <v>416.15199999999999</v>
      </c>
      <c r="X82" s="457">
        <v>168.21899999999999</v>
      </c>
      <c r="Y82" s="457">
        <v>648.22299999999996</v>
      </c>
      <c r="Z82" s="457">
        <v>282.64699999999999</v>
      </c>
      <c r="AA82" s="457">
        <v>75.117999999999995</v>
      </c>
      <c r="AB82" s="457">
        <v>-2504.9050000000002</v>
      </c>
      <c r="AC82" s="457">
        <v>0</v>
      </c>
      <c r="AD82" s="457">
        <v>-739.74</v>
      </c>
      <c r="AE82" s="457">
        <v>7628.9199999999983</v>
      </c>
      <c r="AF82" s="457">
        <v>6889.1799999999985</v>
      </c>
      <c r="AG82" s="457">
        <f t="shared" si="6"/>
        <v>7628.9199999999983</v>
      </c>
      <c r="AH82" s="457">
        <f t="shared" si="7"/>
        <v>0</v>
      </c>
      <c r="AI82" s="457">
        <f t="shared" si="8"/>
        <v>-2504.9050000000002</v>
      </c>
      <c r="AK82" s="456">
        <v>0.29166666666666702</v>
      </c>
      <c r="AL82" s="457">
        <v>3682.0709999999999</v>
      </c>
      <c r="AM82" s="457">
        <v>4000.0410000000002</v>
      </c>
      <c r="AN82" s="457">
        <v>-0.90900000000000003</v>
      </c>
      <c r="AO82" s="457">
        <v>696.60299999999995</v>
      </c>
      <c r="AP82" s="457">
        <v>301.67200000000003</v>
      </c>
      <c r="AQ82" s="457">
        <v>202.91800000000001</v>
      </c>
      <c r="AR82" s="457">
        <v>152.08600000000001</v>
      </c>
      <c r="AS82" s="457">
        <v>16.033999999999999</v>
      </c>
      <c r="AT82" s="457">
        <v>-1138.9570000000001</v>
      </c>
      <c r="AU82" s="457">
        <v>0</v>
      </c>
      <c r="AV82" s="457">
        <v>-685.72400000000005</v>
      </c>
      <c r="AW82" s="457">
        <v>7911.5589999999993</v>
      </c>
      <c r="AX82" s="457">
        <v>7225.8349999999991</v>
      </c>
      <c r="AY82" s="457">
        <f t="shared" si="9"/>
        <v>7911.5589999999993</v>
      </c>
      <c r="AZ82" s="457">
        <f t="shared" si="10"/>
        <v>0</v>
      </c>
      <c r="BA82" s="457">
        <f t="shared" si="11"/>
        <v>-1138.9570000000001</v>
      </c>
    </row>
    <row r="83" spans="1:53" s="445" customFormat="1">
      <c r="A83" s="465">
        <v>0.30208333333333298</v>
      </c>
      <c r="B83" s="466">
        <v>3071.91</v>
      </c>
      <c r="C83" s="466">
        <v>2655.7869999999998</v>
      </c>
      <c r="D83" s="466">
        <v>-0.85099999999999998</v>
      </c>
      <c r="E83" s="466">
        <v>458.83800000000002</v>
      </c>
      <c r="F83" s="466">
        <v>134.05799999999999</v>
      </c>
      <c r="G83" s="466">
        <v>355.17200000000003</v>
      </c>
      <c r="H83" s="466">
        <v>641.56700000000001</v>
      </c>
      <c r="I83" s="466">
        <v>112.137</v>
      </c>
      <c r="J83" s="466">
        <v>230.75800000000001</v>
      </c>
      <c r="K83" s="466">
        <v>0</v>
      </c>
      <c r="L83" s="466">
        <v>-504.85199999999998</v>
      </c>
      <c r="M83" s="466">
        <v>7659.3760000000002</v>
      </c>
      <c r="N83" s="466">
        <v>7154.5240000000003</v>
      </c>
      <c r="O83" s="466">
        <f t="shared" si="3"/>
        <v>7659.3760000000002</v>
      </c>
      <c r="P83" s="457">
        <f t="shared" si="4"/>
        <v>230.75800000000001</v>
      </c>
      <c r="Q83" s="457">
        <f t="shared" si="5"/>
        <v>0</v>
      </c>
      <c r="S83" s="456">
        <v>0.30208333333333298</v>
      </c>
      <c r="T83" s="457">
        <v>4151.7700000000004</v>
      </c>
      <c r="U83" s="457">
        <v>4398.1019999999999</v>
      </c>
      <c r="V83" s="457">
        <v>-1.083</v>
      </c>
      <c r="W83" s="457">
        <v>416.46</v>
      </c>
      <c r="X83" s="457">
        <v>180.49600000000001</v>
      </c>
      <c r="Y83" s="457">
        <v>638.24900000000002</v>
      </c>
      <c r="Z83" s="457">
        <v>405.82100000000003</v>
      </c>
      <c r="AA83" s="457">
        <v>75.811999999999998</v>
      </c>
      <c r="AB83" s="457">
        <v>-2496.1979999999999</v>
      </c>
      <c r="AC83" s="457">
        <v>0</v>
      </c>
      <c r="AD83" s="457">
        <v>-740.96900000000005</v>
      </c>
      <c r="AE83" s="457">
        <v>7769.4289999999964</v>
      </c>
      <c r="AF83" s="457">
        <v>7028.4599999999964</v>
      </c>
      <c r="AG83" s="457">
        <f t="shared" si="6"/>
        <v>7769.4289999999964</v>
      </c>
      <c r="AH83" s="457">
        <f t="shared" si="7"/>
        <v>0</v>
      </c>
      <c r="AI83" s="457">
        <f t="shared" si="8"/>
        <v>-2496.1979999999999</v>
      </c>
      <c r="AK83" s="456">
        <v>0.30208333333333298</v>
      </c>
      <c r="AL83" s="457">
        <v>3682.2750000000001</v>
      </c>
      <c r="AM83" s="457">
        <v>4006.232</v>
      </c>
      <c r="AN83" s="457">
        <v>-0.77300000000000002</v>
      </c>
      <c r="AO83" s="457">
        <v>710.87900000000002</v>
      </c>
      <c r="AP83" s="457">
        <v>287.875</v>
      </c>
      <c r="AQ83" s="457">
        <v>209.98699999999999</v>
      </c>
      <c r="AR83" s="457">
        <v>235.24100000000001</v>
      </c>
      <c r="AS83" s="457">
        <v>18.128</v>
      </c>
      <c r="AT83" s="457">
        <v>-1120.606</v>
      </c>
      <c r="AU83" s="457">
        <v>0</v>
      </c>
      <c r="AV83" s="457">
        <v>-687.88800000000003</v>
      </c>
      <c r="AW83" s="457">
        <v>8029.2379999999994</v>
      </c>
      <c r="AX83" s="457">
        <v>7341.3499999999995</v>
      </c>
      <c r="AY83" s="457">
        <f t="shared" si="9"/>
        <v>8029.2379999999994</v>
      </c>
      <c r="AZ83" s="457">
        <f t="shared" si="10"/>
        <v>0</v>
      </c>
      <c r="BA83" s="457">
        <f t="shared" si="11"/>
        <v>-1120.606</v>
      </c>
    </row>
    <row r="84" spans="1:53" s="445" customFormat="1">
      <c r="A84" s="465">
        <v>0.3125</v>
      </c>
      <c r="B84" s="466">
        <v>3071.6120000000001</v>
      </c>
      <c r="C84" s="466">
        <v>2626.3229999999999</v>
      </c>
      <c r="D84" s="466">
        <v>-0.92300000000000004</v>
      </c>
      <c r="E84" s="466">
        <v>454.25599999999997</v>
      </c>
      <c r="F84" s="466">
        <v>134.15</v>
      </c>
      <c r="G84" s="466">
        <v>313.27199999999999</v>
      </c>
      <c r="H84" s="466">
        <v>793.58900000000006</v>
      </c>
      <c r="I84" s="466">
        <v>114.36199999999999</v>
      </c>
      <c r="J84" s="466">
        <v>265.40100000000001</v>
      </c>
      <c r="K84" s="466">
        <v>0</v>
      </c>
      <c r="L84" s="466">
        <v>-501.91199999999998</v>
      </c>
      <c r="M84" s="466">
        <v>7772.0419999999995</v>
      </c>
      <c r="N84" s="466">
        <v>7270.1299999999992</v>
      </c>
      <c r="O84" s="466">
        <f t="shared" si="3"/>
        <v>7772.0419999999995</v>
      </c>
      <c r="P84" s="457">
        <f t="shared" si="4"/>
        <v>265.40100000000001</v>
      </c>
      <c r="Q84" s="457">
        <f t="shared" si="5"/>
        <v>0</v>
      </c>
      <c r="S84" s="456">
        <v>0.3125</v>
      </c>
      <c r="T84" s="457">
        <v>4151.8519999999999</v>
      </c>
      <c r="U84" s="457">
        <v>4403.2730000000001</v>
      </c>
      <c r="V84" s="457">
        <v>-1.1100000000000001</v>
      </c>
      <c r="W84" s="457">
        <v>416.32299999999998</v>
      </c>
      <c r="X84" s="457">
        <v>180.35900000000001</v>
      </c>
      <c r="Y84" s="457">
        <v>633.66800000000001</v>
      </c>
      <c r="Z84" s="457">
        <v>548.13</v>
      </c>
      <c r="AA84" s="457">
        <v>79.384</v>
      </c>
      <c r="AB84" s="457">
        <v>-2523.2649999999999</v>
      </c>
      <c r="AC84" s="457">
        <v>0</v>
      </c>
      <c r="AD84" s="457">
        <v>-742.30200000000002</v>
      </c>
      <c r="AE84" s="457">
        <v>7888.6139999999996</v>
      </c>
      <c r="AF84" s="457">
        <v>7146.3119999999999</v>
      </c>
      <c r="AG84" s="457">
        <f t="shared" si="6"/>
        <v>7888.6139999999996</v>
      </c>
      <c r="AH84" s="457">
        <f t="shared" si="7"/>
        <v>0</v>
      </c>
      <c r="AI84" s="457">
        <f t="shared" si="8"/>
        <v>-2523.2649999999999</v>
      </c>
      <c r="AK84" s="456">
        <v>0.3125</v>
      </c>
      <c r="AL84" s="457">
        <v>3682.6379999999999</v>
      </c>
      <c r="AM84" s="457">
        <v>3999.835</v>
      </c>
      <c r="AN84" s="457">
        <v>-0.79300000000000004</v>
      </c>
      <c r="AO84" s="457">
        <v>695.35400000000004</v>
      </c>
      <c r="AP84" s="457">
        <v>287.17599999999999</v>
      </c>
      <c r="AQ84" s="457">
        <v>215.011</v>
      </c>
      <c r="AR84" s="457">
        <v>325.88299999999998</v>
      </c>
      <c r="AS84" s="457">
        <v>19.277000000000001</v>
      </c>
      <c r="AT84" s="457">
        <v>-1146.028</v>
      </c>
      <c r="AU84" s="457">
        <v>0</v>
      </c>
      <c r="AV84" s="457">
        <v>-686.83</v>
      </c>
      <c r="AW84" s="457">
        <v>8078.3529999999992</v>
      </c>
      <c r="AX84" s="457">
        <v>7391.5229999999992</v>
      </c>
      <c r="AY84" s="457">
        <f t="shared" si="9"/>
        <v>8078.3529999999992</v>
      </c>
      <c r="AZ84" s="457">
        <f t="shared" si="10"/>
        <v>0</v>
      </c>
      <c r="BA84" s="457">
        <f t="shared" si="11"/>
        <v>-1146.028</v>
      </c>
    </row>
    <row r="85" spans="1:53" s="445" customFormat="1">
      <c r="A85" s="465">
        <v>0.32291666666666702</v>
      </c>
      <c r="B85" s="466">
        <v>3068.5529999999999</v>
      </c>
      <c r="C85" s="466">
        <v>2623.2260000000001</v>
      </c>
      <c r="D85" s="466">
        <v>-0.84499999999999997</v>
      </c>
      <c r="E85" s="466">
        <v>445.68</v>
      </c>
      <c r="F85" s="466">
        <v>131.30500000000001</v>
      </c>
      <c r="G85" s="466">
        <v>318.35300000000001</v>
      </c>
      <c r="H85" s="466">
        <v>920.6</v>
      </c>
      <c r="I85" s="466">
        <v>105.486</v>
      </c>
      <c r="J85" s="466">
        <v>248.52600000000001</v>
      </c>
      <c r="K85" s="466">
        <v>0</v>
      </c>
      <c r="L85" s="466">
        <v>-501.60199999999998</v>
      </c>
      <c r="M85" s="466">
        <v>7860.8840000000009</v>
      </c>
      <c r="N85" s="466">
        <v>7359.2820000000011</v>
      </c>
      <c r="O85" s="466">
        <f t="shared" si="3"/>
        <v>7860.8840000000009</v>
      </c>
      <c r="P85" s="457">
        <f t="shared" si="4"/>
        <v>248.52600000000001</v>
      </c>
      <c r="Q85" s="457">
        <f t="shared" si="5"/>
        <v>0</v>
      </c>
      <c r="S85" s="456">
        <v>0.32291666666666702</v>
      </c>
      <c r="T85" s="457">
        <v>4152.6310000000003</v>
      </c>
      <c r="U85" s="457">
        <v>4385.1279999999997</v>
      </c>
      <c r="V85" s="457">
        <v>-1.02</v>
      </c>
      <c r="W85" s="457">
        <v>408.48399999999998</v>
      </c>
      <c r="X85" s="457">
        <v>180.672</v>
      </c>
      <c r="Y85" s="457">
        <v>590.04999999999995</v>
      </c>
      <c r="Z85" s="457">
        <v>697.97799999999995</v>
      </c>
      <c r="AA85" s="457">
        <v>82.759</v>
      </c>
      <c r="AB85" s="457">
        <v>-2485.0419999999999</v>
      </c>
      <c r="AC85" s="457">
        <v>0</v>
      </c>
      <c r="AD85" s="457">
        <v>-740.24599999999998</v>
      </c>
      <c r="AE85" s="457">
        <v>8011.6399999999994</v>
      </c>
      <c r="AF85" s="457">
        <v>7271.3939999999993</v>
      </c>
      <c r="AG85" s="457">
        <f t="shared" si="6"/>
        <v>8011.6399999999994</v>
      </c>
      <c r="AH85" s="457">
        <f t="shared" si="7"/>
        <v>0</v>
      </c>
      <c r="AI85" s="457">
        <f t="shared" si="8"/>
        <v>-2485.0419999999999</v>
      </c>
      <c r="AK85" s="456">
        <v>0.32291666666666702</v>
      </c>
      <c r="AL85" s="457">
        <v>3682.53</v>
      </c>
      <c r="AM85" s="457">
        <v>3994.471</v>
      </c>
      <c r="AN85" s="457">
        <v>-0.84599999999999997</v>
      </c>
      <c r="AO85" s="457">
        <v>690.35500000000002</v>
      </c>
      <c r="AP85" s="457">
        <v>286.93</v>
      </c>
      <c r="AQ85" s="457">
        <v>219.726</v>
      </c>
      <c r="AR85" s="457">
        <v>419.23099999999999</v>
      </c>
      <c r="AS85" s="457">
        <v>19.004999999999999</v>
      </c>
      <c r="AT85" s="457">
        <v>-1142.962</v>
      </c>
      <c r="AU85" s="457">
        <v>0</v>
      </c>
      <c r="AV85" s="457">
        <v>-686.57100000000003</v>
      </c>
      <c r="AW85" s="457">
        <v>8168.4400000000005</v>
      </c>
      <c r="AX85" s="457">
        <v>7481.8690000000006</v>
      </c>
      <c r="AY85" s="457">
        <f t="shared" si="9"/>
        <v>8168.4400000000005</v>
      </c>
      <c r="AZ85" s="457">
        <f t="shared" si="10"/>
        <v>0</v>
      </c>
      <c r="BA85" s="457">
        <f t="shared" si="11"/>
        <v>-1142.962</v>
      </c>
    </row>
    <row r="86" spans="1:53" s="445" customFormat="1">
      <c r="A86" s="465">
        <v>0.33333333333333298</v>
      </c>
      <c r="B86" s="466">
        <v>3066.6280000000002</v>
      </c>
      <c r="C86" s="466">
        <v>2626.3049999999998</v>
      </c>
      <c r="D86" s="466">
        <v>-0.90500000000000003</v>
      </c>
      <c r="E86" s="466">
        <v>443.15600000000001</v>
      </c>
      <c r="F86" s="466">
        <v>78.3</v>
      </c>
      <c r="G86" s="466">
        <v>237.96700000000001</v>
      </c>
      <c r="H86" s="466">
        <v>1078.6949999999999</v>
      </c>
      <c r="I86" s="466">
        <v>92.403000000000006</v>
      </c>
      <c r="J86" s="466">
        <v>367.61200000000002</v>
      </c>
      <c r="K86" s="466">
        <v>0</v>
      </c>
      <c r="L86" s="466">
        <v>-501.02800000000002</v>
      </c>
      <c r="M86" s="466">
        <v>7990.1610000000001</v>
      </c>
      <c r="N86" s="466">
        <v>7489.1329999999998</v>
      </c>
      <c r="O86" s="466">
        <f t="shared" si="3"/>
        <v>7990.1610000000001</v>
      </c>
      <c r="P86" s="457">
        <f t="shared" si="4"/>
        <v>367.61200000000002</v>
      </c>
      <c r="Q86" s="457">
        <f t="shared" si="5"/>
        <v>0</v>
      </c>
      <c r="S86" s="456">
        <v>0.33333333333333298</v>
      </c>
      <c r="T86" s="457">
        <v>4153.2079999999996</v>
      </c>
      <c r="U86" s="457">
        <v>4282.5429999999997</v>
      </c>
      <c r="V86" s="457">
        <v>-1.03</v>
      </c>
      <c r="W86" s="457">
        <v>386.93599999999998</v>
      </c>
      <c r="X86" s="457">
        <v>176.964</v>
      </c>
      <c r="Y86" s="457">
        <v>512.78800000000001</v>
      </c>
      <c r="Z86" s="457">
        <v>887.28700000000003</v>
      </c>
      <c r="AA86" s="457">
        <v>78.787999999999997</v>
      </c>
      <c r="AB86" s="457">
        <v>-2364.136</v>
      </c>
      <c r="AC86" s="457">
        <v>0</v>
      </c>
      <c r="AD86" s="457">
        <v>-727.92200000000003</v>
      </c>
      <c r="AE86" s="457">
        <v>8113.348</v>
      </c>
      <c r="AF86" s="457">
        <v>7385.4259999999995</v>
      </c>
      <c r="AG86" s="457">
        <f t="shared" si="6"/>
        <v>8113.348</v>
      </c>
      <c r="AH86" s="457">
        <f t="shared" si="7"/>
        <v>0</v>
      </c>
      <c r="AI86" s="457">
        <f t="shared" si="8"/>
        <v>-2364.136</v>
      </c>
      <c r="AK86" s="456">
        <v>0.33333333333333298</v>
      </c>
      <c r="AL86" s="457">
        <v>3682.9690000000001</v>
      </c>
      <c r="AM86" s="457">
        <v>3989.1619999999998</v>
      </c>
      <c r="AN86" s="457">
        <v>-0.84499999999999997</v>
      </c>
      <c r="AO86" s="457">
        <v>664.54200000000003</v>
      </c>
      <c r="AP86" s="457">
        <v>285.08800000000002</v>
      </c>
      <c r="AQ86" s="457">
        <v>222.464</v>
      </c>
      <c r="AR86" s="457">
        <v>526.66999999999996</v>
      </c>
      <c r="AS86" s="457">
        <v>19.652999999999999</v>
      </c>
      <c r="AT86" s="457">
        <v>-1142.3340000000001</v>
      </c>
      <c r="AU86" s="457">
        <v>0</v>
      </c>
      <c r="AV86" s="457">
        <v>-685.00199999999995</v>
      </c>
      <c r="AW86" s="457">
        <v>8247.3689999999988</v>
      </c>
      <c r="AX86" s="457">
        <v>7562.3669999999984</v>
      </c>
      <c r="AY86" s="457">
        <f t="shared" si="9"/>
        <v>8247.3689999999988</v>
      </c>
      <c r="AZ86" s="457">
        <f t="shared" si="10"/>
        <v>0</v>
      </c>
      <c r="BA86" s="457">
        <f t="shared" si="11"/>
        <v>-1142.3340000000001</v>
      </c>
    </row>
    <row r="87" spans="1:53" s="445" customFormat="1">
      <c r="A87" s="465">
        <v>0.34375</v>
      </c>
      <c r="B87" s="466">
        <v>3064.5070000000001</v>
      </c>
      <c r="C87" s="466">
        <v>2613.7420000000002</v>
      </c>
      <c r="D87" s="466">
        <v>-0.83899999999999997</v>
      </c>
      <c r="E87" s="466">
        <v>445.62799999999999</v>
      </c>
      <c r="F87" s="466">
        <v>76.42</v>
      </c>
      <c r="G87" s="466">
        <v>249.68</v>
      </c>
      <c r="H87" s="466">
        <v>1228.7159999999999</v>
      </c>
      <c r="I87" s="466">
        <v>92.016000000000005</v>
      </c>
      <c r="J87" s="466">
        <v>390.202</v>
      </c>
      <c r="K87" s="466">
        <v>0</v>
      </c>
      <c r="L87" s="466">
        <v>-500.84399999999999</v>
      </c>
      <c r="M87" s="466">
        <v>8160.0719999999992</v>
      </c>
      <c r="N87" s="466">
        <v>7659.2279999999992</v>
      </c>
      <c r="O87" s="466">
        <f t="shared" si="3"/>
        <v>8160.0719999999992</v>
      </c>
      <c r="P87" s="457">
        <f t="shared" si="4"/>
        <v>390.202</v>
      </c>
      <c r="Q87" s="457">
        <f t="shared" si="5"/>
        <v>0</v>
      </c>
      <c r="S87" s="456">
        <v>0.34375</v>
      </c>
      <c r="T87" s="457">
        <v>4153.3310000000001</v>
      </c>
      <c r="U87" s="457">
        <v>4270.3100000000004</v>
      </c>
      <c r="V87" s="457">
        <v>-1.0529999999999999</v>
      </c>
      <c r="W87" s="457">
        <v>393.19900000000001</v>
      </c>
      <c r="X87" s="457">
        <v>177.31899999999999</v>
      </c>
      <c r="Y87" s="457">
        <v>466.81099999999998</v>
      </c>
      <c r="Z87" s="457">
        <v>1094.17</v>
      </c>
      <c r="AA87" s="457">
        <v>76.906999999999996</v>
      </c>
      <c r="AB87" s="457">
        <v>-2313.038</v>
      </c>
      <c r="AC87" s="457">
        <v>0</v>
      </c>
      <c r="AD87" s="457">
        <v>-727.63300000000004</v>
      </c>
      <c r="AE87" s="457">
        <v>8317.9559999999983</v>
      </c>
      <c r="AF87" s="457">
        <v>7590.3229999999985</v>
      </c>
      <c r="AG87" s="457">
        <f t="shared" si="6"/>
        <v>8317.9559999999983</v>
      </c>
      <c r="AH87" s="457">
        <f t="shared" si="7"/>
        <v>0</v>
      </c>
      <c r="AI87" s="457">
        <f t="shared" si="8"/>
        <v>-2313.038</v>
      </c>
      <c r="AK87" s="456">
        <v>0.34375</v>
      </c>
      <c r="AL87" s="457">
        <v>3683.5360000000001</v>
      </c>
      <c r="AM87" s="457">
        <v>3992.346</v>
      </c>
      <c r="AN87" s="457">
        <v>-0.86099999999999999</v>
      </c>
      <c r="AO87" s="457">
        <v>679.12400000000002</v>
      </c>
      <c r="AP87" s="457">
        <v>284.78399999999999</v>
      </c>
      <c r="AQ87" s="457">
        <v>215.85400000000001</v>
      </c>
      <c r="AR87" s="457">
        <v>640.25800000000004</v>
      </c>
      <c r="AS87" s="457">
        <v>22.49</v>
      </c>
      <c r="AT87" s="457">
        <v>-1150.5260000000001</v>
      </c>
      <c r="AU87" s="457">
        <v>0</v>
      </c>
      <c r="AV87" s="457">
        <v>-687.06100000000004</v>
      </c>
      <c r="AW87" s="457">
        <v>8367.0049999999992</v>
      </c>
      <c r="AX87" s="457">
        <v>7679.9439999999995</v>
      </c>
      <c r="AY87" s="457">
        <f t="shared" si="9"/>
        <v>8367.0049999999992</v>
      </c>
      <c r="AZ87" s="457">
        <f t="shared" si="10"/>
        <v>0</v>
      </c>
      <c r="BA87" s="457">
        <f t="shared" si="11"/>
        <v>-1150.5260000000001</v>
      </c>
    </row>
    <row r="88" spans="1:53" s="445" customFormat="1">
      <c r="A88" s="465">
        <v>0.35416666666666702</v>
      </c>
      <c r="B88" s="466">
        <v>3060.2370000000001</v>
      </c>
      <c r="C88" s="466">
        <v>2601.4859999999999</v>
      </c>
      <c r="D88" s="466">
        <v>-0.98899999999999999</v>
      </c>
      <c r="E88" s="466">
        <v>440.70299999999997</v>
      </c>
      <c r="F88" s="466">
        <v>76.421000000000006</v>
      </c>
      <c r="G88" s="466">
        <v>271.18099999999998</v>
      </c>
      <c r="H88" s="466">
        <v>1365.127</v>
      </c>
      <c r="I88" s="466">
        <v>100.22199999999999</v>
      </c>
      <c r="J88" s="466">
        <v>347.65899999999999</v>
      </c>
      <c r="K88" s="466">
        <v>0</v>
      </c>
      <c r="L88" s="466">
        <v>-500.23399999999998</v>
      </c>
      <c r="M88" s="466">
        <v>8262.0469999999987</v>
      </c>
      <c r="N88" s="466">
        <v>7761.8129999999983</v>
      </c>
      <c r="O88" s="466">
        <f t="shared" si="3"/>
        <v>8262.0469999999987</v>
      </c>
      <c r="P88" s="457">
        <f t="shared" si="4"/>
        <v>347.65899999999999</v>
      </c>
      <c r="Q88" s="457">
        <f t="shared" si="5"/>
        <v>0</v>
      </c>
      <c r="S88" s="456">
        <v>0.35416666666666702</v>
      </c>
      <c r="T88" s="457">
        <v>4150.5420000000004</v>
      </c>
      <c r="U88" s="457">
        <v>4207.0379999999996</v>
      </c>
      <c r="V88" s="457">
        <v>-0.97</v>
      </c>
      <c r="W88" s="457">
        <v>386.34</v>
      </c>
      <c r="X88" s="457">
        <v>177.20400000000001</v>
      </c>
      <c r="Y88" s="457">
        <v>214.8</v>
      </c>
      <c r="Z88" s="457">
        <v>1303.0060000000001</v>
      </c>
      <c r="AA88" s="457">
        <v>78.028000000000006</v>
      </c>
      <c r="AB88" s="457">
        <v>-2073.9810000000002</v>
      </c>
      <c r="AC88" s="457">
        <v>0</v>
      </c>
      <c r="AD88" s="457">
        <v>-718.44600000000003</v>
      </c>
      <c r="AE88" s="457">
        <v>8442.0069999999996</v>
      </c>
      <c r="AF88" s="457">
        <v>7723.5609999999997</v>
      </c>
      <c r="AG88" s="457">
        <f t="shared" si="6"/>
        <v>8442.0069999999996</v>
      </c>
      <c r="AH88" s="457">
        <f t="shared" si="7"/>
        <v>0</v>
      </c>
      <c r="AI88" s="457">
        <f t="shared" si="8"/>
        <v>-2073.9810000000002</v>
      </c>
      <c r="AK88" s="456">
        <v>0.35416666666666702</v>
      </c>
      <c r="AL88" s="457">
        <v>3681.598</v>
      </c>
      <c r="AM88" s="457">
        <v>3977.68</v>
      </c>
      <c r="AN88" s="457">
        <v>-0.86099999999999999</v>
      </c>
      <c r="AO88" s="457">
        <v>653.22199999999998</v>
      </c>
      <c r="AP88" s="457">
        <v>284.71699999999998</v>
      </c>
      <c r="AQ88" s="457">
        <v>210.352</v>
      </c>
      <c r="AR88" s="457">
        <v>779.96600000000001</v>
      </c>
      <c r="AS88" s="457">
        <v>26.221</v>
      </c>
      <c r="AT88" s="457">
        <v>-1169.048</v>
      </c>
      <c r="AU88" s="457">
        <v>0</v>
      </c>
      <c r="AV88" s="457">
        <v>-684.52499999999998</v>
      </c>
      <c r="AW88" s="457">
        <v>8443.8470000000016</v>
      </c>
      <c r="AX88" s="457">
        <v>7759.3220000000019</v>
      </c>
      <c r="AY88" s="457">
        <f t="shared" si="9"/>
        <v>8443.8470000000016</v>
      </c>
      <c r="AZ88" s="457">
        <f t="shared" si="10"/>
        <v>0</v>
      </c>
      <c r="BA88" s="457">
        <f t="shared" si="11"/>
        <v>-1169.048</v>
      </c>
    </row>
    <row r="89" spans="1:53" s="445" customFormat="1">
      <c r="A89" s="465">
        <v>0.36458333333333298</v>
      </c>
      <c r="B89" s="466">
        <v>3059.248</v>
      </c>
      <c r="C89" s="466">
        <v>2625.3449999999998</v>
      </c>
      <c r="D89" s="466">
        <v>-0.88</v>
      </c>
      <c r="E89" s="466">
        <v>437.36099999999999</v>
      </c>
      <c r="F89" s="466">
        <v>76.382000000000005</v>
      </c>
      <c r="G89" s="466">
        <v>102.812</v>
      </c>
      <c r="H89" s="466">
        <v>1509.7729999999999</v>
      </c>
      <c r="I89" s="466">
        <v>100.85</v>
      </c>
      <c r="J89" s="466">
        <v>483.16899999999998</v>
      </c>
      <c r="K89" s="466">
        <v>0</v>
      </c>
      <c r="L89" s="466">
        <v>-501.41899999999998</v>
      </c>
      <c r="M89" s="466">
        <v>8394.06</v>
      </c>
      <c r="N89" s="466">
        <v>7892.6409999999996</v>
      </c>
      <c r="O89" s="466">
        <f t="shared" si="3"/>
        <v>8394.06</v>
      </c>
      <c r="P89" s="457">
        <f t="shared" si="4"/>
        <v>483.16899999999998</v>
      </c>
      <c r="Q89" s="457">
        <f t="shared" si="5"/>
        <v>0</v>
      </c>
      <c r="S89" s="456">
        <v>0.36458333333333298</v>
      </c>
      <c r="T89" s="457">
        <v>4148.1099999999997</v>
      </c>
      <c r="U89" s="457">
        <v>4222.2749999999996</v>
      </c>
      <c r="V89" s="457">
        <v>-1.0409999999999999</v>
      </c>
      <c r="W89" s="457">
        <v>385.99</v>
      </c>
      <c r="X89" s="457">
        <v>170.78399999999999</v>
      </c>
      <c r="Y89" s="457">
        <v>42.424999999999997</v>
      </c>
      <c r="Z89" s="457">
        <v>1498.8689999999999</v>
      </c>
      <c r="AA89" s="457">
        <v>78.069000000000003</v>
      </c>
      <c r="AB89" s="457">
        <v>-1993.4079999999999</v>
      </c>
      <c r="AC89" s="457">
        <v>0</v>
      </c>
      <c r="AD89" s="457">
        <v>-718.89700000000005</v>
      </c>
      <c r="AE89" s="457">
        <v>8552.0729999999985</v>
      </c>
      <c r="AF89" s="457">
        <v>7833.1759999999986</v>
      </c>
      <c r="AG89" s="457">
        <f t="shared" si="6"/>
        <v>8552.0729999999985</v>
      </c>
      <c r="AH89" s="457">
        <f t="shared" si="7"/>
        <v>0</v>
      </c>
      <c r="AI89" s="457">
        <f t="shared" si="8"/>
        <v>-1993.4079999999999</v>
      </c>
      <c r="AK89" s="456">
        <v>0.36458333333333298</v>
      </c>
      <c r="AL89" s="457">
        <v>3679.9430000000002</v>
      </c>
      <c r="AM89" s="457">
        <v>3966.4389999999999</v>
      </c>
      <c r="AN89" s="457">
        <v>-0.85</v>
      </c>
      <c r="AO89" s="457">
        <v>648.96699999999998</v>
      </c>
      <c r="AP89" s="457">
        <v>277.69900000000001</v>
      </c>
      <c r="AQ89" s="457">
        <v>218.352</v>
      </c>
      <c r="AR89" s="457">
        <v>963.4</v>
      </c>
      <c r="AS89" s="457">
        <v>21.356999999999999</v>
      </c>
      <c r="AT89" s="457">
        <v>-1248.979</v>
      </c>
      <c r="AU89" s="457">
        <v>0</v>
      </c>
      <c r="AV89" s="457">
        <v>-684.11300000000006</v>
      </c>
      <c r="AW89" s="457">
        <v>8526.3280000000013</v>
      </c>
      <c r="AX89" s="457">
        <v>7842.2150000000011</v>
      </c>
      <c r="AY89" s="457">
        <f t="shared" si="9"/>
        <v>8526.3280000000013</v>
      </c>
      <c r="AZ89" s="457">
        <f t="shared" si="10"/>
        <v>0</v>
      </c>
      <c r="BA89" s="457">
        <f t="shared" si="11"/>
        <v>-1248.979</v>
      </c>
    </row>
    <row r="90" spans="1:53" s="445" customFormat="1">
      <c r="A90" s="465">
        <v>0.375</v>
      </c>
      <c r="B90" s="466">
        <v>3057.8829999999998</v>
      </c>
      <c r="C90" s="466">
        <v>2480.6660000000002</v>
      </c>
      <c r="D90" s="466">
        <v>-0.97199999999999998</v>
      </c>
      <c r="E90" s="466">
        <v>401.87200000000001</v>
      </c>
      <c r="F90" s="466">
        <v>77.947999999999993</v>
      </c>
      <c r="G90" s="466">
        <v>0</v>
      </c>
      <c r="H90" s="466">
        <v>1616.8340000000001</v>
      </c>
      <c r="I90" s="466">
        <v>97.65</v>
      </c>
      <c r="J90" s="466">
        <v>690.30600000000004</v>
      </c>
      <c r="K90" s="466">
        <v>-2.8410000000000002</v>
      </c>
      <c r="L90" s="466">
        <v>-482.96499999999997</v>
      </c>
      <c r="M90" s="466">
        <v>8419.3459999999995</v>
      </c>
      <c r="N90" s="466">
        <v>7936.3809999999994</v>
      </c>
      <c r="O90" s="466">
        <f t="shared" si="3"/>
        <v>8419.3459999999995</v>
      </c>
      <c r="P90" s="457">
        <f t="shared" si="4"/>
        <v>690.30600000000004</v>
      </c>
      <c r="Q90" s="457">
        <f t="shared" si="5"/>
        <v>0</v>
      </c>
      <c r="S90" s="456">
        <v>0.375</v>
      </c>
      <c r="T90" s="457">
        <v>4145.9949999999999</v>
      </c>
      <c r="U90" s="457">
        <v>3969.915</v>
      </c>
      <c r="V90" s="457">
        <v>-1.093</v>
      </c>
      <c r="W90" s="457">
        <v>364.76799999999997</v>
      </c>
      <c r="X90" s="457">
        <v>72.25</v>
      </c>
      <c r="Y90" s="457">
        <v>0</v>
      </c>
      <c r="Z90" s="457">
        <v>1680.4259999999999</v>
      </c>
      <c r="AA90" s="457">
        <v>75.462000000000003</v>
      </c>
      <c r="AB90" s="457">
        <v>-1667.444</v>
      </c>
      <c r="AC90" s="457">
        <v>0</v>
      </c>
      <c r="AD90" s="457">
        <v>-689.98699999999997</v>
      </c>
      <c r="AE90" s="457">
        <v>8640.2789999999986</v>
      </c>
      <c r="AF90" s="457">
        <v>7950.2919999999986</v>
      </c>
      <c r="AG90" s="457">
        <f t="shared" si="6"/>
        <v>8640.2789999999986</v>
      </c>
      <c r="AH90" s="457">
        <f t="shared" si="7"/>
        <v>0</v>
      </c>
      <c r="AI90" s="457">
        <f t="shared" si="8"/>
        <v>-1667.444</v>
      </c>
      <c r="AK90" s="456">
        <v>0.375</v>
      </c>
      <c r="AL90" s="457">
        <v>3679.92</v>
      </c>
      <c r="AM90" s="457">
        <v>3942.2710000000002</v>
      </c>
      <c r="AN90" s="457">
        <v>-0.90300000000000002</v>
      </c>
      <c r="AO90" s="457">
        <v>615.60299999999995</v>
      </c>
      <c r="AP90" s="457">
        <v>181.75399999999999</v>
      </c>
      <c r="AQ90" s="457">
        <v>204.011</v>
      </c>
      <c r="AR90" s="457">
        <v>1143.7629999999999</v>
      </c>
      <c r="AS90" s="457">
        <v>18.852</v>
      </c>
      <c r="AT90" s="457">
        <v>-1132.518</v>
      </c>
      <c r="AU90" s="457">
        <v>0</v>
      </c>
      <c r="AV90" s="457">
        <v>-679.34100000000001</v>
      </c>
      <c r="AW90" s="457">
        <v>8652.7530000000024</v>
      </c>
      <c r="AX90" s="457">
        <v>7973.4120000000021</v>
      </c>
      <c r="AY90" s="457">
        <f t="shared" si="9"/>
        <v>8652.7530000000024</v>
      </c>
      <c r="AZ90" s="457">
        <f t="shared" si="10"/>
        <v>0</v>
      </c>
      <c r="BA90" s="457">
        <f t="shared" si="11"/>
        <v>-1132.518</v>
      </c>
    </row>
    <row r="91" spans="1:53" s="445" customFormat="1">
      <c r="A91" s="465">
        <v>0.38541666666666702</v>
      </c>
      <c r="B91" s="466">
        <v>3054.7919999999999</v>
      </c>
      <c r="C91" s="466">
        <v>2493.5619999999999</v>
      </c>
      <c r="D91" s="466">
        <v>-0.93400000000000005</v>
      </c>
      <c r="E91" s="466">
        <v>397.83199999999999</v>
      </c>
      <c r="F91" s="466">
        <v>78.179000000000002</v>
      </c>
      <c r="G91" s="466">
        <v>0</v>
      </c>
      <c r="H91" s="466">
        <v>1716.848</v>
      </c>
      <c r="I91" s="466">
        <v>110.73399999999999</v>
      </c>
      <c r="J91" s="466">
        <v>642.74599999999998</v>
      </c>
      <c r="K91" s="466">
        <v>0</v>
      </c>
      <c r="L91" s="466">
        <v>-484.73200000000003</v>
      </c>
      <c r="M91" s="466">
        <v>8493.759</v>
      </c>
      <c r="N91" s="466">
        <v>8009.027</v>
      </c>
      <c r="O91" s="466">
        <f t="shared" si="3"/>
        <v>8493.759</v>
      </c>
      <c r="P91" s="457">
        <f t="shared" si="4"/>
        <v>642.74599999999998</v>
      </c>
      <c r="Q91" s="457">
        <f t="shared" si="5"/>
        <v>0</v>
      </c>
      <c r="S91" s="456">
        <v>0.38541666666666702</v>
      </c>
      <c r="T91" s="457">
        <v>4143.3720000000003</v>
      </c>
      <c r="U91" s="457">
        <v>3805.6840000000002</v>
      </c>
      <c r="V91" s="457">
        <v>-0.82799999999999996</v>
      </c>
      <c r="W91" s="457">
        <v>358.77499999999998</v>
      </c>
      <c r="X91" s="457">
        <v>66.548000000000002</v>
      </c>
      <c r="Y91" s="457">
        <v>0</v>
      </c>
      <c r="Z91" s="457">
        <v>1861.0719999999999</v>
      </c>
      <c r="AA91" s="457">
        <v>78.055000000000007</v>
      </c>
      <c r="AB91" s="457">
        <v>-1570.0340000000001</v>
      </c>
      <c r="AC91" s="457">
        <v>0</v>
      </c>
      <c r="AD91" s="457">
        <v>-672.90899999999999</v>
      </c>
      <c r="AE91" s="457">
        <v>8742.6440000000021</v>
      </c>
      <c r="AF91" s="457">
        <v>8069.7350000000024</v>
      </c>
      <c r="AG91" s="457">
        <f t="shared" si="6"/>
        <v>8742.6440000000021</v>
      </c>
      <c r="AH91" s="457">
        <f t="shared" si="7"/>
        <v>0</v>
      </c>
      <c r="AI91" s="457">
        <f t="shared" si="8"/>
        <v>-1570.0340000000001</v>
      </c>
      <c r="AK91" s="456">
        <v>0.38541666666666702</v>
      </c>
      <c r="AL91" s="457">
        <v>3680.5569999999998</v>
      </c>
      <c r="AM91" s="457">
        <v>3928.2669999999998</v>
      </c>
      <c r="AN91" s="457">
        <v>-0.90200000000000002</v>
      </c>
      <c r="AO91" s="457">
        <v>607.56200000000001</v>
      </c>
      <c r="AP91" s="457">
        <v>170.905</v>
      </c>
      <c r="AQ91" s="457">
        <v>207.56299999999999</v>
      </c>
      <c r="AR91" s="457">
        <v>1283.501</v>
      </c>
      <c r="AS91" s="457">
        <v>17.582000000000001</v>
      </c>
      <c r="AT91" s="457">
        <v>-1181.2090000000001</v>
      </c>
      <c r="AU91" s="457">
        <v>0</v>
      </c>
      <c r="AV91" s="457">
        <v>-678.17399999999998</v>
      </c>
      <c r="AW91" s="457">
        <v>8713.8260000000009</v>
      </c>
      <c r="AX91" s="457">
        <v>8035.652000000001</v>
      </c>
      <c r="AY91" s="457">
        <f t="shared" si="9"/>
        <v>8713.8260000000009</v>
      </c>
      <c r="AZ91" s="457">
        <f t="shared" si="10"/>
        <v>0</v>
      </c>
      <c r="BA91" s="457">
        <f t="shared" si="11"/>
        <v>-1181.2090000000001</v>
      </c>
    </row>
    <row r="92" spans="1:53" s="445" customFormat="1">
      <c r="A92" s="465">
        <v>0.39583333333333298</v>
      </c>
      <c r="B92" s="466">
        <v>3052.2759999999998</v>
      </c>
      <c r="C92" s="466">
        <v>2449.654</v>
      </c>
      <c r="D92" s="466">
        <v>-0.95499999999999996</v>
      </c>
      <c r="E92" s="466">
        <v>397.91800000000001</v>
      </c>
      <c r="F92" s="466">
        <v>78.203000000000003</v>
      </c>
      <c r="G92" s="466">
        <v>0</v>
      </c>
      <c r="H92" s="466">
        <v>1820.414</v>
      </c>
      <c r="I92" s="466">
        <v>122.58199999999999</v>
      </c>
      <c r="J92" s="466">
        <v>627.86199999999997</v>
      </c>
      <c r="K92" s="466">
        <v>0</v>
      </c>
      <c r="L92" s="466">
        <v>-480.74099999999999</v>
      </c>
      <c r="M92" s="466">
        <v>8547.9539999999997</v>
      </c>
      <c r="N92" s="466">
        <v>8067.2129999999997</v>
      </c>
      <c r="O92" s="466">
        <f t="shared" si="3"/>
        <v>8547.9539999999997</v>
      </c>
      <c r="P92" s="457">
        <f t="shared" si="4"/>
        <v>627.86199999999997</v>
      </c>
      <c r="Q92" s="457">
        <f t="shared" si="5"/>
        <v>0</v>
      </c>
      <c r="S92" s="456">
        <v>0.39583333333333298</v>
      </c>
      <c r="T92" s="457">
        <v>4141.4949999999999</v>
      </c>
      <c r="U92" s="457">
        <v>3710.9720000000002</v>
      </c>
      <c r="V92" s="457">
        <v>-1.1499999999999999</v>
      </c>
      <c r="W92" s="457">
        <v>358.43400000000003</v>
      </c>
      <c r="X92" s="457">
        <v>66.600999999999999</v>
      </c>
      <c r="Y92" s="457">
        <v>0</v>
      </c>
      <c r="Z92" s="457">
        <v>1990.653</v>
      </c>
      <c r="AA92" s="457">
        <v>70.356999999999999</v>
      </c>
      <c r="AB92" s="457">
        <v>-1524.933</v>
      </c>
      <c r="AC92" s="457">
        <v>0</v>
      </c>
      <c r="AD92" s="457">
        <v>-663.28499999999997</v>
      </c>
      <c r="AE92" s="457">
        <v>8812.4290000000001</v>
      </c>
      <c r="AF92" s="457">
        <v>8149.1440000000002</v>
      </c>
      <c r="AG92" s="457">
        <f t="shared" si="6"/>
        <v>8812.4290000000001</v>
      </c>
      <c r="AH92" s="457">
        <f t="shared" si="7"/>
        <v>0</v>
      </c>
      <c r="AI92" s="457">
        <f t="shared" si="8"/>
        <v>-1524.933</v>
      </c>
      <c r="AK92" s="456">
        <v>0.39583333333333298</v>
      </c>
      <c r="AL92" s="457">
        <v>3680.43</v>
      </c>
      <c r="AM92" s="457">
        <v>3913.8850000000002</v>
      </c>
      <c r="AN92" s="457">
        <v>-0.86699999999999999</v>
      </c>
      <c r="AO92" s="457">
        <v>608.06399999999996</v>
      </c>
      <c r="AP92" s="457">
        <v>170.934</v>
      </c>
      <c r="AQ92" s="457">
        <v>214.86199999999999</v>
      </c>
      <c r="AR92" s="457">
        <v>1361.174</v>
      </c>
      <c r="AS92" s="457">
        <v>18.36</v>
      </c>
      <c r="AT92" s="457">
        <v>-1230.818</v>
      </c>
      <c r="AU92" s="457">
        <v>0</v>
      </c>
      <c r="AV92" s="457">
        <v>-677.27</v>
      </c>
      <c r="AW92" s="457">
        <v>8736.0240000000013</v>
      </c>
      <c r="AX92" s="457">
        <v>8058.7540000000008</v>
      </c>
      <c r="AY92" s="457">
        <f t="shared" si="9"/>
        <v>8736.0240000000013</v>
      </c>
      <c r="AZ92" s="457">
        <f t="shared" si="10"/>
        <v>0</v>
      </c>
      <c r="BA92" s="457">
        <f t="shared" si="11"/>
        <v>-1230.818</v>
      </c>
    </row>
    <row r="93" spans="1:53" s="445" customFormat="1">
      <c r="A93" s="465">
        <v>0.40625</v>
      </c>
      <c r="B93" s="466">
        <v>3048.6570000000002</v>
      </c>
      <c r="C93" s="466">
        <v>2404.7089999999998</v>
      </c>
      <c r="D93" s="466">
        <v>-0.876</v>
      </c>
      <c r="E93" s="466">
        <v>395.66800000000001</v>
      </c>
      <c r="F93" s="466">
        <v>78.19</v>
      </c>
      <c r="G93" s="466">
        <v>0</v>
      </c>
      <c r="H93" s="466">
        <v>1940.048</v>
      </c>
      <c r="I93" s="466">
        <v>123.176</v>
      </c>
      <c r="J93" s="466">
        <v>624.95600000000002</v>
      </c>
      <c r="K93" s="466">
        <v>-0.25600000000000001</v>
      </c>
      <c r="L93" s="466">
        <v>-476.38400000000001</v>
      </c>
      <c r="M93" s="466">
        <v>8614.271999999999</v>
      </c>
      <c r="N93" s="466">
        <v>8137.887999999999</v>
      </c>
      <c r="O93" s="466">
        <f t="shared" si="3"/>
        <v>8614.271999999999</v>
      </c>
      <c r="P93" s="457">
        <f t="shared" si="4"/>
        <v>624.95600000000002</v>
      </c>
      <c r="Q93" s="457">
        <f t="shared" si="5"/>
        <v>0</v>
      </c>
      <c r="S93" s="456">
        <v>0.40625</v>
      </c>
      <c r="T93" s="457">
        <v>4139.6229999999996</v>
      </c>
      <c r="U93" s="457">
        <v>3573.569</v>
      </c>
      <c r="V93" s="457">
        <v>-0.9</v>
      </c>
      <c r="W93" s="457">
        <v>357.35</v>
      </c>
      <c r="X93" s="457">
        <v>66.537000000000006</v>
      </c>
      <c r="Y93" s="457">
        <v>0</v>
      </c>
      <c r="Z93" s="457">
        <v>2113.616</v>
      </c>
      <c r="AA93" s="457">
        <v>74.631</v>
      </c>
      <c r="AB93" s="457">
        <v>-1533.0029999999999</v>
      </c>
      <c r="AC93" s="457">
        <v>0</v>
      </c>
      <c r="AD93" s="457">
        <v>-649.19500000000005</v>
      </c>
      <c r="AE93" s="457">
        <v>8791.4229999999989</v>
      </c>
      <c r="AF93" s="457">
        <v>8142.2279999999992</v>
      </c>
      <c r="AG93" s="457">
        <f t="shared" si="6"/>
        <v>8791.4229999999989</v>
      </c>
      <c r="AH93" s="457">
        <f t="shared" si="7"/>
        <v>0</v>
      </c>
      <c r="AI93" s="457">
        <f t="shared" si="8"/>
        <v>-1533.0029999999999</v>
      </c>
      <c r="AK93" s="456">
        <v>0.40625</v>
      </c>
      <c r="AL93" s="457">
        <v>3680.4609999999998</v>
      </c>
      <c r="AM93" s="457">
        <v>3913.0529999999999</v>
      </c>
      <c r="AN93" s="457">
        <v>-0.88200000000000001</v>
      </c>
      <c r="AO93" s="457">
        <v>603.73</v>
      </c>
      <c r="AP93" s="457">
        <v>168.83799999999999</v>
      </c>
      <c r="AQ93" s="457">
        <v>215.33699999999999</v>
      </c>
      <c r="AR93" s="457">
        <v>1370.2370000000001</v>
      </c>
      <c r="AS93" s="457">
        <v>20.004999999999999</v>
      </c>
      <c r="AT93" s="457">
        <v>-1291.453</v>
      </c>
      <c r="AU93" s="457">
        <v>0</v>
      </c>
      <c r="AV93" s="457">
        <v>-676.95299999999997</v>
      </c>
      <c r="AW93" s="457">
        <v>8679.3259999999973</v>
      </c>
      <c r="AX93" s="457">
        <v>8002.3729999999978</v>
      </c>
      <c r="AY93" s="457">
        <f t="shared" si="9"/>
        <v>8679.3259999999973</v>
      </c>
      <c r="AZ93" s="457">
        <f t="shared" si="10"/>
        <v>0</v>
      </c>
      <c r="BA93" s="457">
        <f t="shared" si="11"/>
        <v>-1291.453</v>
      </c>
    </row>
    <row r="94" spans="1:53" s="445" customFormat="1">
      <c r="A94" s="465">
        <v>0.41666666666666702</v>
      </c>
      <c r="B94" s="466">
        <v>3045.2730000000001</v>
      </c>
      <c r="C94" s="466">
        <v>2262.3270000000002</v>
      </c>
      <c r="D94" s="466">
        <v>-0.94099999999999995</v>
      </c>
      <c r="E94" s="466">
        <v>362.82600000000002</v>
      </c>
      <c r="F94" s="466">
        <v>69.888999999999996</v>
      </c>
      <c r="G94" s="466">
        <v>0</v>
      </c>
      <c r="H94" s="466">
        <v>2083.5239999999999</v>
      </c>
      <c r="I94" s="466">
        <v>115.07</v>
      </c>
      <c r="J94" s="466">
        <v>926.87300000000005</v>
      </c>
      <c r="K94" s="466">
        <v>-154.35</v>
      </c>
      <c r="L94" s="466">
        <v>-459.57100000000003</v>
      </c>
      <c r="M94" s="466">
        <v>8710.491</v>
      </c>
      <c r="N94" s="466">
        <v>8250.92</v>
      </c>
      <c r="O94" s="466">
        <f t="shared" si="3"/>
        <v>8710.491</v>
      </c>
      <c r="P94" s="457">
        <f t="shared" si="4"/>
        <v>926.87300000000005</v>
      </c>
      <c r="Q94" s="457">
        <f t="shared" si="5"/>
        <v>0</v>
      </c>
      <c r="S94" s="456">
        <v>0.41666666666666702</v>
      </c>
      <c r="T94" s="457">
        <v>4137.8879999999999</v>
      </c>
      <c r="U94" s="457">
        <v>3434.28</v>
      </c>
      <c r="V94" s="457">
        <v>-1.1060000000000001</v>
      </c>
      <c r="W94" s="457">
        <v>311.60399999999998</v>
      </c>
      <c r="X94" s="457">
        <v>60.634999999999998</v>
      </c>
      <c r="Y94" s="457">
        <v>0</v>
      </c>
      <c r="Z94" s="457">
        <v>2236.7080000000001</v>
      </c>
      <c r="AA94" s="457">
        <v>84.293000000000006</v>
      </c>
      <c r="AB94" s="457">
        <v>-1183.3610000000001</v>
      </c>
      <c r="AC94" s="457">
        <v>-244.72399999999999</v>
      </c>
      <c r="AD94" s="457">
        <v>-631.89099999999996</v>
      </c>
      <c r="AE94" s="457">
        <v>8836.2169999999987</v>
      </c>
      <c r="AF94" s="457">
        <v>8204.3259999999991</v>
      </c>
      <c r="AG94" s="457">
        <f t="shared" si="6"/>
        <v>8836.2169999999987</v>
      </c>
      <c r="AH94" s="457">
        <f t="shared" si="7"/>
        <v>0</v>
      </c>
      <c r="AI94" s="457">
        <f t="shared" si="8"/>
        <v>-1183.3610000000001</v>
      </c>
      <c r="AK94" s="456">
        <v>0.41666666666666702</v>
      </c>
      <c r="AL94" s="457">
        <v>3677.6489999999999</v>
      </c>
      <c r="AM94" s="457">
        <v>3958.5790000000002</v>
      </c>
      <c r="AN94" s="457">
        <v>-0.80900000000000005</v>
      </c>
      <c r="AO94" s="457">
        <v>589.98400000000004</v>
      </c>
      <c r="AP94" s="457">
        <v>134.90600000000001</v>
      </c>
      <c r="AQ94" s="457">
        <v>291.07900000000001</v>
      </c>
      <c r="AR94" s="457">
        <v>1418.1320000000001</v>
      </c>
      <c r="AS94" s="457">
        <v>20.998999999999999</v>
      </c>
      <c r="AT94" s="457">
        <v>-1479.64</v>
      </c>
      <c r="AU94" s="457">
        <v>0</v>
      </c>
      <c r="AV94" s="457">
        <v>-681.59799999999996</v>
      </c>
      <c r="AW94" s="457">
        <v>8610.8790000000008</v>
      </c>
      <c r="AX94" s="457">
        <v>7929.2810000000009</v>
      </c>
      <c r="AY94" s="457">
        <f t="shared" si="9"/>
        <v>8610.8790000000008</v>
      </c>
      <c r="AZ94" s="457">
        <f t="shared" si="10"/>
        <v>0</v>
      </c>
      <c r="BA94" s="457">
        <f t="shared" si="11"/>
        <v>-1479.64</v>
      </c>
    </row>
    <row r="95" spans="1:53" s="445" customFormat="1">
      <c r="A95" s="465">
        <v>0.42708333333333298</v>
      </c>
      <c r="B95" s="466">
        <v>3045.0050000000001</v>
      </c>
      <c r="C95" s="466">
        <v>2125.5479999999998</v>
      </c>
      <c r="D95" s="466">
        <v>-0.78200000000000003</v>
      </c>
      <c r="E95" s="466">
        <v>359.87900000000002</v>
      </c>
      <c r="F95" s="466">
        <v>69.212999999999994</v>
      </c>
      <c r="G95" s="466">
        <v>0</v>
      </c>
      <c r="H95" s="466">
        <v>2174.973</v>
      </c>
      <c r="I95" s="466">
        <v>109.729</v>
      </c>
      <c r="J95" s="466">
        <v>1184.569</v>
      </c>
      <c r="K95" s="466">
        <v>-363.63499999999999</v>
      </c>
      <c r="L95" s="466">
        <v>-445.28300000000002</v>
      </c>
      <c r="M95" s="466">
        <v>8704.4989999999998</v>
      </c>
      <c r="N95" s="466">
        <v>8259.2160000000003</v>
      </c>
      <c r="O95" s="466">
        <f t="shared" si="3"/>
        <v>8704.4989999999998</v>
      </c>
      <c r="P95" s="457">
        <f t="shared" si="4"/>
        <v>1184.569</v>
      </c>
      <c r="Q95" s="457">
        <f t="shared" si="5"/>
        <v>0</v>
      </c>
      <c r="S95" s="456">
        <v>0.42708333333333298</v>
      </c>
      <c r="T95" s="457">
        <v>4134.5140000000001</v>
      </c>
      <c r="U95" s="457">
        <v>3347.297</v>
      </c>
      <c r="V95" s="457">
        <v>-1.1160000000000001</v>
      </c>
      <c r="W95" s="457">
        <v>311.34800000000001</v>
      </c>
      <c r="X95" s="457">
        <v>60.158000000000001</v>
      </c>
      <c r="Y95" s="457">
        <v>0</v>
      </c>
      <c r="Z95" s="457">
        <v>2331.7570000000001</v>
      </c>
      <c r="AA95" s="457">
        <v>90.415000000000006</v>
      </c>
      <c r="AB95" s="457">
        <v>-1020.352</v>
      </c>
      <c r="AC95" s="457">
        <v>-424.214</v>
      </c>
      <c r="AD95" s="457">
        <v>-623.01099999999997</v>
      </c>
      <c r="AE95" s="457">
        <v>8829.8070000000007</v>
      </c>
      <c r="AF95" s="457">
        <v>8206.7960000000003</v>
      </c>
      <c r="AG95" s="457">
        <f t="shared" si="6"/>
        <v>8829.8070000000007</v>
      </c>
      <c r="AH95" s="457">
        <f t="shared" si="7"/>
        <v>0</v>
      </c>
      <c r="AI95" s="457">
        <f t="shared" si="8"/>
        <v>-1020.352</v>
      </c>
      <c r="AK95" s="456">
        <v>0.42708333333333298</v>
      </c>
      <c r="AL95" s="457">
        <v>3675.422</v>
      </c>
      <c r="AM95" s="457">
        <v>3969.5830000000001</v>
      </c>
      <c r="AN95" s="457">
        <v>-0.76800000000000002</v>
      </c>
      <c r="AO95" s="457">
        <v>611.61099999999999</v>
      </c>
      <c r="AP95" s="457">
        <v>132.346</v>
      </c>
      <c r="AQ95" s="457">
        <v>300.20299999999997</v>
      </c>
      <c r="AR95" s="457">
        <v>1495.348</v>
      </c>
      <c r="AS95" s="457">
        <v>20.983000000000001</v>
      </c>
      <c r="AT95" s="457">
        <v>-1574.5129999999999</v>
      </c>
      <c r="AU95" s="457">
        <v>0</v>
      </c>
      <c r="AV95" s="457">
        <v>-684.70299999999997</v>
      </c>
      <c r="AW95" s="457">
        <v>8630.2150000000001</v>
      </c>
      <c r="AX95" s="457">
        <v>7945.5120000000006</v>
      </c>
      <c r="AY95" s="457">
        <f t="shared" si="9"/>
        <v>8630.2150000000001</v>
      </c>
      <c r="AZ95" s="457">
        <f t="shared" si="10"/>
        <v>0</v>
      </c>
      <c r="BA95" s="457">
        <f t="shared" si="11"/>
        <v>-1574.5129999999999</v>
      </c>
    </row>
    <row r="96" spans="1:53" s="445" customFormat="1">
      <c r="A96" s="465">
        <v>0.4375</v>
      </c>
      <c r="B96" s="466">
        <v>3041.21</v>
      </c>
      <c r="C96" s="466">
        <v>2103.2759999999998</v>
      </c>
      <c r="D96" s="466">
        <v>-0.90200000000000002</v>
      </c>
      <c r="E96" s="466">
        <v>358.22300000000001</v>
      </c>
      <c r="F96" s="466">
        <v>69.186999999999998</v>
      </c>
      <c r="G96" s="466">
        <v>0</v>
      </c>
      <c r="H96" s="466">
        <v>2260.6950000000002</v>
      </c>
      <c r="I96" s="466">
        <v>107.691</v>
      </c>
      <c r="J96" s="466">
        <v>1136.1300000000001</v>
      </c>
      <c r="K96" s="466">
        <v>-362.11799999999999</v>
      </c>
      <c r="L96" s="466">
        <v>-443.11399999999998</v>
      </c>
      <c r="M96" s="466">
        <v>8713.3919999999998</v>
      </c>
      <c r="N96" s="466">
        <v>8270.2780000000002</v>
      </c>
      <c r="O96" s="466">
        <f t="shared" si="3"/>
        <v>8713.3919999999998</v>
      </c>
      <c r="P96" s="457">
        <f t="shared" si="4"/>
        <v>1136.1300000000001</v>
      </c>
      <c r="Q96" s="457">
        <f t="shared" si="5"/>
        <v>0</v>
      </c>
      <c r="S96" s="456">
        <v>0.4375</v>
      </c>
      <c r="T96" s="457">
        <v>4128.6279999999997</v>
      </c>
      <c r="U96" s="457">
        <v>3349.4050000000002</v>
      </c>
      <c r="V96" s="457">
        <v>-1.0069999999999999</v>
      </c>
      <c r="W96" s="457">
        <v>301.608</v>
      </c>
      <c r="X96" s="457">
        <v>60.155000000000001</v>
      </c>
      <c r="Y96" s="457">
        <v>0</v>
      </c>
      <c r="Z96" s="457">
        <v>2442.25</v>
      </c>
      <c r="AA96" s="457">
        <v>100.479</v>
      </c>
      <c r="AB96" s="457">
        <v>-1079.798</v>
      </c>
      <c r="AC96" s="457">
        <v>-469.28</v>
      </c>
      <c r="AD96" s="457">
        <v>-623.00300000000004</v>
      </c>
      <c r="AE96" s="457">
        <v>8832.4399999999987</v>
      </c>
      <c r="AF96" s="457">
        <v>8209.4369999999981</v>
      </c>
      <c r="AG96" s="457">
        <f t="shared" si="6"/>
        <v>8832.4399999999987</v>
      </c>
      <c r="AH96" s="457">
        <f t="shared" si="7"/>
        <v>0</v>
      </c>
      <c r="AI96" s="457">
        <f t="shared" si="8"/>
        <v>-1079.798</v>
      </c>
      <c r="AK96" s="456">
        <v>0.4375</v>
      </c>
      <c r="AL96" s="457">
        <v>3673.748</v>
      </c>
      <c r="AM96" s="457">
        <v>3962.4989999999998</v>
      </c>
      <c r="AN96" s="457">
        <v>-0.86099999999999999</v>
      </c>
      <c r="AO96" s="457">
        <v>609.87599999999998</v>
      </c>
      <c r="AP96" s="457">
        <v>132.50299999999999</v>
      </c>
      <c r="AQ96" s="457">
        <v>286.10899999999998</v>
      </c>
      <c r="AR96" s="457">
        <v>1546.944</v>
      </c>
      <c r="AS96" s="457">
        <v>21.300999999999998</v>
      </c>
      <c r="AT96" s="457">
        <v>-1559.6089999999999</v>
      </c>
      <c r="AU96" s="457">
        <v>0</v>
      </c>
      <c r="AV96" s="457">
        <v>-683.91499999999996</v>
      </c>
      <c r="AW96" s="457">
        <v>8672.5099999999984</v>
      </c>
      <c r="AX96" s="457">
        <v>7988.5949999999984</v>
      </c>
      <c r="AY96" s="457">
        <f t="shared" si="9"/>
        <v>8672.5099999999984</v>
      </c>
      <c r="AZ96" s="457">
        <f t="shared" si="10"/>
        <v>0</v>
      </c>
      <c r="BA96" s="457">
        <f t="shared" si="11"/>
        <v>-1559.6089999999999</v>
      </c>
    </row>
    <row r="97" spans="1:53" s="445" customFormat="1">
      <c r="A97" s="465">
        <v>0.44791666666666702</v>
      </c>
      <c r="B97" s="466">
        <v>3038.7919999999999</v>
      </c>
      <c r="C97" s="466">
        <v>2048.0500000000002</v>
      </c>
      <c r="D97" s="466">
        <v>-0.96699999999999997</v>
      </c>
      <c r="E97" s="466">
        <v>357.31900000000002</v>
      </c>
      <c r="F97" s="466">
        <v>69.161000000000001</v>
      </c>
      <c r="G97" s="466">
        <v>0</v>
      </c>
      <c r="H97" s="466">
        <v>2329.739</v>
      </c>
      <c r="I97" s="466">
        <v>108.04</v>
      </c>
      <c r="J97" s="466">
        <v>1147.3440000000001</v>
      </c>
      <c r="K97" s="466">
        <v>-362.56099999999998</v>
      </c>
      <c r="L97" s="466">
        <v>-437.47500000000002</v>
      </c>
      <c r="M97" s="466">
        <v>8734.9170000000013</v>
      </c>
      <c r="N97" s="466">
        <v>8297.4420000000009</v>
      </c>
      <c r="O97" s="466">
        <f t="shared" si="3"/>
        <v>8734.9170000000013</v>
      </c>
      <c r="P97" s="457">
        <f t="shared" si="4"/>
        <v>1147.3440000000001</v>
      </c>
      <c r="Q97" s="457">
        <f t="shared" si="5"/>
        <v>0</v>
      </c>
      <c r="S97" s="456">
        <v>0.44791666666666702</v>
      </c>
      <c r="T97" s="457">
        <v>4121.4610000000002</v>
      </c>
      <c r="U97" s="457">
        <v>3249.3150000000001</v>
      </c>
      <c r="V97" s="457">
        <v>-1.0529999999999999</v>
      </c>
      <c r="W97" s="457">
        <v>305.137</v>
      </c>
      <c r="X97" s="457">
        <v>60.137999999999998</v>
      </c>
      <c r="Y97" s="457">
        <v>0</v>
      </c>
      <c r="Z97" s="457">
        <v>2530.1709999999998</v>
      </c>
      <c r="AA97" s="457">
        <v>111.652</v>
      </c>
      <c r="AB97" s="457">
        <v>-1038.4749999999999</v>
      </c>
      <c r="AC97" s="457">
        <v>-474.935</v>
      </c>
      <c r="AD97" s="457">
        <v>-612.80100000000004</v>
      </c>
      <c r="AE97" s="457">
        <v>8863.4110000000001</v>
      </c>
      <c r="AF97" s="457">
        <v>8250.61</v>
      </c>
      <c r="AG97" s="457">
        <f t="shared" si="6"/>
        <v>8863.4110000000001</v>
      </c>
      <c r="AH97" s="457">
        <f t="shared" si="7"/>
        <v>0</v>
      </c>
      <c r="AI97" s="457">
        <f t="shared" si="8"/>
        <v>-1038.4749999999999</v>
      </c>
      <c r="AK97" s="456">
        <v>0.44791666666666702</v>
      </c>
      <c r="AL97" s="457">
        <v>3671.56</v>
      </c>
      <c r="AM97" s="457">
        <v>3939.78</v>
      </c>
      <c r="AN97" s="457">
        <v>-0.81499999999999995</v>
      </c>
      <c r="AO97" s="457">
        <v>574.93200000000002</v>
      </c>
      <c r="AP97" s="457">
        <v>130.27600000000001</v>
      </c>
      <c r="AQ97" s="457">
        <v>291.88799999999998</v>
      </c>
      <c r="AR97" s="457">
        <v>1713.761</v>
      </c>
      <c r="AS97" s="457">
        <v>26.045999999999999</v>
      </c>
      <c r="AT97" s="457">
        <v>-1541.319</v>
      </c>
      <c r="AU97" s="457">
        <v>0</v>
      </c>
      <c r="AV97" s="457">
        <v>-680.19200000000001</v>
      </c>
      <c r="AW97" s="457">
        <v>8806.1090000000022</v>
      </c>
      <c r="AX97" s="457">
        <v>8125.9170000000022</v>
      </c>
      <c r="AY97" s="457">
        <f t="shared" si="9"/>
        <v>8806.1090000000022</v>
      </c>
      <c r="AZ97" s="457">
        <f t="shared" si="10"/>
        <v>0</v>
      </c>
      <c r="BA97" s="457">
        <f t="shared" si="11"/>
        <v>-1541.319</v>
      </c>
    </row>
    <row r="98" spans="1:53" s="445" customFormat="1">
      <c r="A98" s="465">
        <v>0.45833333333333298</v>
      </c>
      <c r="B98" s="466">
        <v>3036.165</v>
      </c>
      <c r="C98" s="466">
        <v>2037.3689999999999</v>
      </c>
      <c r="D98" s="466">
        <v>-0.84699999999999998</v>
      </c>
      <c r="E98" s="466">
        <v>357.274</v>
      </c>
      <c r="F98" s="466">
        <v>68.581999999999994</v>
      </c>
      <c r="G98" s="466">
        <v>0</v>
      </c>
      <c r="H98" s="466">
        <v>2365.0059999999999</v>
      </c>
      <c r="I98" s="466">
        <v>103.255</v>
      </c>
      <c r="J98" s="466">
        <v>1246.511</v>
      </c>
      <c r="K98" s="466">
        <v>-361.70100000000002</v>
      </c>
      <c r="L98" s="466">
        <v>-436.34699999999998</v>
      </c>
      <c r="M98" s="466">
        <v>8851.6140000000014</v>
      </c>
      <c r="N98" s="466">
        <v>8415.2670000000016</v>
      </c>
      <c r="O98" s="466">
        <f t="shared" si="3"/>
        <v>8851.6140000000014</v>
      </c>
      <c r="P98" s="457">
        <f t="shared" si="4"/>
        <v>1246.511</v>
      </c>
      <c r="Q98" s="457">
        <f t="shared" si="5"/>
        <v>0</v>
      </c>
      <c r="S98" s="456">
        <v>0.45833333333333298</v>
      </c>
      <c r="T98" s="457">
        <v>4117.8410000000003</v>
      </c>
      <c r="U98" s="457">
        <v>3181.1239999999998</v>
      </c>
      <c r="V98" s="457">
        <v>-1.099</v>
      </c>
      <c r="W98" s="457">
        <v>300.98</v>
      </c>
      <c r="X98" s="457">
        <v>59.856999999999999</v>
      </c>
      <c r="Y98" s="457">
        <v>0</v>
      </c>
      <c r="Z98" s="457">
        <v>2553.8879999999999</v>
      </c>
      <c r="AA98" s="457">
        <v>113.42</v>
      </c>
      <c r="AB98" s="457">
        <v>-669.60799999999995</v>
      </c>
      <c r="AC98" s="457">
        <v>-719.71400000000006</v>
      </c>
      <c r="AD98" s="457">
        <v>-605.19299999999998</v>
      </c>
      <c r="AE98" s="457">
        <v>8936.6890000000003</v>
      </c>
      <c r="AF98" s="457">
        <v>8331.496000000001</v>
      </c>
      <c r="AG98" s="457">
        <f t="shared" si="6"/>
        <v>8936.6890000000003</v>
      </c>
      <c r="AH98" s="457">
        <f t="shared" si="7"/>
        <v>0</v>
      </c>
      <c r="AI98" s="457">
        <f t="shared" si="8"/>
        <v>-669.60799999999995</v>
      </c>
      <c r="AK98" s="456">
        <v>0.45833333333333298</v>
      </c>
      <c r="AL98" s="457">
        <v>3674.5059999999999</v>
      </c>
      <c r="AM98" s="457">
        <v>3876.5889999999999</v>
      </c>
      <c r="AN98" s="457">
        <v>-0.84599999999999997</v>
      </c>
      <c r="AO98" s="457">
        <v>494.113</v>
      </c>
      <c r="AP98" s="457">
        <v>96.635999999999996</v>
      </c>
      <c r="AQ98" s="457">
        <v>181.381</v>
      </c>
      <c r="AR98" s="457">
        <v>1724.9870000000001</v>
      </c>
      <c r="AS98" s="457">
        <v>25.989000000000001</v>
      </c>
      <c r="AT98" s="457">
        <v>-1061.1179999999999</v>
      </c>
      <c r="AU98" s="457">
        <v>0</v>
      </c>
      <c r="AV98" s="457">
        <v>-666.60500000000002</v>
      </c>
      <c r="AW98" s="457">
        <v>9012.237000000001</v>
      </c>
      <c r="AX98" s="457">
        <v>8345.6320000000014</v>
      </c>
      <c r="AY98" s="457">
        <f t="shared" si="9"/>
        <v>9012.237000000001</v>
      </c>
      <c r="AZ98" s="457">
        <f t="shared" si="10"/>
        <v>0</v>
      </c>
      <c r="BA98" s="457">
        <f t="shared" si="11"/>
        <v>-1061.1179999999999</v>
      </c>
    </row>
    <row r="99" spans="1:53" s="445" customFormat="1">
      <c r="A99" s="465">
        <v>0.46875</v>
      </c>
      <c r="B99" s="466">
        <v>3032.067</v>
      </c>
      <c r="C99" s="466">
        <v>1993.3340000000001</v>
      </c>
      <c r="D99" s="466">
        <v>-0.79600000000000004</v>
      </c>
      <c r="E99" s="466">
        <v>355.20100000000002</v>
      </c>
      <c r="F99" s="466">
        <v>68.590999999999994</v>
      </c>
      <c r="G99" s="466">
        <v>0</v>
      </c>
      <c r="H99" s="466">
        <v>2349.0050000000001</v>
      </c>
      <c r="I99" s="466">
        <v>97.876000000000005</v>
      </c>
      <c r="J99" s="466">
        <v>1365.3779999999999</v>
      </c>
      <c r="K99" s="466">
        <v>-361.13099999999997</v>
      </c>
      <c r="L99" s="466">
        <v>-431.09100000000001</v>
      </c>
      <c r="M99" s="466">
        <v>8899.5250000000015</v>
      </c>
      <c r="N99" s="466">
        <v>8468.4340000000011</v>
      </c>
      <c r="O99" s="466">
        <f t="shared" si="3"/>
        <v>8899.5250000000015</v>
      </c>
      <c r="P99" s="457">
        <f t="shared" si="4"/>
        <v>1365.3779999999999</v>
      </c>
      <c r="Q99" s="457">
        <f t="shared" si="5"/>
        <v>0</v>
      </c>
      <c r="S99" s="456">
        <v>0.46875</v>
      </c>
      <c r="T99" s="457">
        <v>4116.24</v>
      </c>
      <c r="U99" s="457">
        <v>3126.73</v>
      </c>
      <c r="V99" s="457">
        <v>-1.087</v>
      </c>
      <c r="W99" s="457">
        <v>300.52100000000002</v>
      </c>
      <c r="X99" s="457">
        <v>59.844999999999999</v>
      </c>
      <c r="Y99" s="457">
        <v>0</v>
      </c>
      <c r="Z99" s="457">
        <v>2655.518</v>
      </c>
      <c r="AA99" s="457">
        <v>100.765</v>
      </c>
      <c r="AB99" s="457">
        <v>-564.65099999999995</v>
      </c>
      <c r="AC99" s="457">
        <v>-798.08600000000001</v>
      </c>
      <c r="AD99" s="457">
        <v>-599.66600000000005</v>
      </c>
      <c r="AE99" s="457">
        <v>8995.7950000000001</v>
      </c>
      <c r="AF99" s="457">
        <v>8396.1290000000008</v>
      </c>
      <c r="AG99" s="457">
        <f t="shared" si="6"/>
        <v>8995.7950000000001</v>
      </c>
      <c r="AH99" s="457">
        <f t="shared" si="7"/>
        <v>0</v>
      </c>
      <c r="AI99" s="457">
        <f t="shared" si="8"/>
        <v>-564.65099999999995</v>
      </c>
      <c r="AK99" s="456">
        <v>0.46875</v>
      </c>
      <c r="AL99" s="457">
        <v>3676.163</v>
      </c>
      <c r="AM99" s="457">
        <v>3839.5329999999999</v>
      </c>
      <c r="AN99" s="457">
        <v>-0.86599999999999999</v>
      </c>
      <c r="AO99" s="457">
        <v>503.93900000000002</v>
      </c>
      <c r="AP99" s="457">
        <v>93.403999999999996</v>
      </c>
      <c r="AQ99" s="457">
        <v>0</v>
      </c>
      <c r="AR99" s="457">
        <v>1739.1679999999999</v>
      </c>
      <c r="AS99" s="457">
        <v>25.472999999999999</v>
      </c>
      <c r="AT99" s="457">
        <v>-868.82</v>
      </c>
      <c r="AU99" s="457">
        <v>-0.23699999999999999</v>
      </c>
      <c r="AV99" s="457">
        <v>-661.37300000000005</v>
      </c>
      <c r="AW99" s="457">
        <v>9007.7570000000014</v>
      </c>
      <c r="AX99" s="457">
        <v>8346.3840000000018</v>
      </c>
      <c r="AY99" s="457">
        <f t="shared" si="9"/>
        <v>9007.7570000000014</v>
      </c>
      <c r="AZ99" s="457">
        <f t="shared" si="10"/>
        <v>0</v>
      </c>
      <c r="BA99" s="457">
        <f t="shared" si="11"/>
        <v>-868.82</v>
      </c>
    </row>
    <row r="100" spans="1:53" s="445" customFormat="1">
      <c r="A100" s="465">
        <v>0.47916666666666702</v>
      </c>
      <c r="B100" s="466">
        <v>3028.2719999999999</v>
      </c>
      <c r="C100" s="466">
        <v>1955.127</v>
      </c>
      <c r="D100" s="466">
        <v>-0.86699999999999999</v>
      </c>
      <c r="E100" s="466">
        <v>355.79899999999998</v>
      </c>
      <c r="F100" s="466">
        <v>68.576999999999998</v>
      </c>
      <c r="G100" s="466">
        <v>0</v>
      </c>
      <c r="H100" s="466">
        <v>2361.5</v>
      </c>
      <c r="I100" s="466">
        <v>84.3</v>
      </c>
      <c r="J100" s="466">
        <v>1436.7</v>
      </c>
      <c r="K100" s="466">
        <v>-360.85</v>
      </c>
      <c r="L100" s="466">
        <v>-426.73399999999998</v>
      </c>
      <c r="M100" s="466">
        <v>8928.5579999999991</v>
      </c>
      <c r="N100" s="466">
        <v>8501.8239999999987</v>
      </c>
      <c r="O100" s="466">
        <f t="shared" si="3"/>
        <v>8928.5579999999991</v>
      </c>
      <c r="P100" s="457">
        <f t="shared" si="4"/>
        <v>1436.7</v>
      </c>
      <c r="Q100" s="457">
        <f t="shared" si="5"/>
        <v>0</v>
      </c>
      <c r="S100" s="456">
        <v>0.47916666666666702</v>
      </c>
      <c r="T100" s="457">
        <v>4111.2349999999997</v>
      </c>
      <c r="U100" s="457">
        <v>3186.413</v>
      </c>
      <c r="V100" s="457">
        <v>-1.1379999999999999</v>
      </c>
      <c r="W100" s="457">
        <v>304.52199999999999</v>
      </c>
      <c r="X100" s="457">
        <v>59.837000000000003</v>
      </c>
      <c r="Y100" s="457">
        <v>0</v>
      </c>
      <c r="Z100" s="457">
        <v>2731.8960000000002</v>
      </c>
      <c r="AA100" s="457">
        <v>91.787999999999997</v>
      </c>
      <c r="AB100" s="457">
        <v>-620.80899999999997</v>
      </c>
      <c r="AC100" s="457">
        <v>-797.40899999999999</v>
      </c>
      <c r="AD100" s="457">
        <v>-606.33299999999997</v>
      </c>
      <c r="AE100" s="457">
        <v>9066.3350000000009</v>
      </c>
      <c r="AF100" s="457">
        <v>8460.0020000000004</v>
      </c>
      <c r="AG100" s="457">
        <f t="shared" si="6"/>
        <v>9066.3350000000009</v>
      </c>
      <c r="AH100" s="457">
        <f t="shared" si="7"/>
        <v>0</v>
      </c>
      <c r="AI100" s="457">
        <f t="shared" si="8"/>
        <v>-620.80899999999997</v>
      </c>
      <c r="AK100" s="456">
        <v>0.47916666666666702</v>
      </c>
      <c r="AL100" s="457">
        <v>3662.1410000000001</v>
      </c>
      <c r="AM100" s="457">
        <v>3820.0349999999999</v>
      </c>
      <c r="AN100" s="457">
        <v>-0.92800000000000005</v>
      </c>
      <c r="AO100" s="457">
        <v>497.041</v>
      </c>
      <c r="AP100" s="457">
        <v>93.143000000000001</v>
      </c>
      <c r="AQ100" s="457">
        <v>0</v>
      </c>
      <c r="AR100" s="457">
        <v>1802.598</v>
      </c>
      <c r="AS100" s="457">
        <v>25.896000000000001</v>
      </c>
      <c r="AT100" s="457">
        <v>-784.11099999999999</v>
      </c>
      <c r="AU100" s="457">
        <v>-46</v>
      </c>
      <c r="AV100" s="457">
        <v>-658.45899999999995</v>
      </c>
      <c r="AW100" s="457">
        <v>9069.8149999999987</v>
      </c>
      <c r="AX100" s="457">
        <v>8411.3559999999979</v>
      </c>
      <c r="AY100" s="457">
        <f t="shared" si="9"/>
        <v>9069.8149999999987</v>
      </c>
      <c r="AZ100" s="457">
        <f t="shared" si="10"/>
        <v>0</v>
      </c>
      <c r="BA100" s="457">
        <f t="shared" si="11"/>
        <v>-784.11099999999999</v>
      </c>
    </row>
    <row r="101" spans="1:53" s="445" customFormat="1">
      <c r="A101" s="465">
        <v>0.48958333333333298</v>
      </c>
      <c r="B101" s="466">
        <v>3025.7719999999999</v>
      </c>
      <c r="C101" s="466">
        <v>1904.74</v>
      </c>
      <c r="D101" s="466">
        <v>-0.93899999999999995</v>
      </c>
      <c r="E101" s="466">
        <v>357.84800000000001</v>
      </c>
      <c r="F101" s="466">
        <v>68.552999999999997</v>
      </c>
      <c r="G101" s="466">
        <v>0</v>
      </c>
      <c r="H101" s="466">
        <v>2324.9079999999999</v>
      </c>
      <c r="I101" s="466">
        <v>76.293999999999997</v>
      </c>
      <c r="J101" s="466">
        <v>1591.251</v>
      </c>
      <c r="K101" s="466">
        <v>-426.24</v>
      </c>
      <c r="L101" s="466">
        <v>-420.99099999999999</v>
      </c>
      <c r="M101" s="466">
        <v>8922.1869999999999</v>
      </c>
      <c r="N101" s="466">
        <v>8501.1959999999999</v>
      </c>
      <c r="O101" s="466">
        <f t="shared" si="3"/>
        <v>8922.1869999999999</v>
      </c>
      <c r="P101" s="457">
        <f t="shared" si="4"/>
        <v>1591.251</v>
      </c>
      <c r="Q101" s="457">
        <f t="shared" si="5"/>
        <v>0</v>
      </c>
      <c r="S101" s="456">
        <v>0.48958333333333298</v>
      </c>
      <c r="T101" s="457">
        <v>4109.4309999999996</v>
      </c>
      <c r="U101" s="457">
        <v>3082.2339999999999</v>
      </c>
      <c r="V101" s="457">
        <v>-1.0660000000000001</v>
      </c>
      <c r="W101" s="457">
        <v>303.71800000000002</v>
      </c>
      <c r="X101" s="457">
        <v>59.835999999999999</v>
      </c>
      <c r="Y101" s="457">
        <v>0</v>
      </c>
      <c r="Z101" s="457">
        <v>2769.0610000000001</v>
      </c>
      <c r="AA101" s="457">
        <v>88.462000000000003</v>
      </c>
      <c r="AB101" s="457">
        <v>-529.649</v>
      </c>
      <c r="AC101" s="457">
        <v>-797.02599999999995</v>
      </c>
      <c r="AD101" s="457">
        <v>-595.226</v>
      </c>
      <c r="AE101" s="457">
        <v>9085.0010000000002</v>
      </c>
      <c r="AF101" s="457">
        <v>8489.7749999999996</v>
      </c>
      <c r="AG101" s="457">
        <f t="shared" si="6"/>
        <v>9085.0010000000002</v>
      </c>
      <c r="AH101" s="457">
        <f t="shared" si="7"/>
        <v>0</v>
      </c>
      <c r="AI101" s="457">
        <f t="shared" si="8"/>
        <v>-529.649</v>
      </c>
      <c r="AK101" s="456">
        <v>0.48958333333333298</v>
      </c>
      <c r="AL101" s="457">
        <v>3662.578</v>
      </c>
      <c r="AM101" s="457">
        <v>3801.89</v>
      </c>
      <c r="AN101" s="457">
        <v>-0.70599999999999996</v>
      </c>
      <c r="AO101" s="457">
        <v>492.30700000000002</v>
      </c>
      <c r="AP101" s="457">
        <v>92.759</v>
      </c>
      <c r="AQ101" s="457">
        <v>0</v>
      </c>
      <c r="AR101" s="457">
        <v>1793.779</v>
      </c>
      <c r="AS101" s="457">
        <v>24.725000000000001</v>
      </c>
      <c r="AT101" s="457">
        <v>-678.01</v>
      </c>
      <c r="AU101" s="457">
        <v>-51.991</v>
      </c>
      <c r="AV101" s="457">
        <v>-656.15499999999997</v>
      </c>
      <c r="AW101" s="457">
        <v>9137.3310000000001</v>
      </c>
      <c r="AX101" s="457">
        <v>8481.1759999999995</v>
      </c>
      <c r="AY101" s="457">
        <f t="shared" si="9"/>
        <v>9137.3310000000001</v>
      </c>
      <c r="AZ101" s="457">
        <f t="shared" si="10"/>
        <v>0</v>
      </c>
      <c r="BA101" s="457">
        <f t="shared" si="11"/>
        <v>-678.01</v>
      </c>
    </row>
    <row r="102" spans="1:53" s="445" customFormat="1">
      <c r="A102" s="465">
        <v>0.5</v>
      </c>
      <c r="B102" s="466">
        <v>3023.1210000000001</v>
      </c>
      <c r="C102" s="466">
        <v>1921.65</v>
      </c>
      <c r="D102" s="466">
        <v>-0.95499999999999996</v>
      </c>
      <c r="E102" s="466">
        <v>359.89699999999999</v>
      </c>
      <c r="F102" s="466">
        <v>65.736999999999995</v>
      </c>
      <c r="G102" s="466">
        <v>0</v>
      </c>
      <c r="H102" s="466">
        <v>2336.2600000000002</v>
      </c>
      <c r="I102" s="466">
        <v>76.658000000000001</v>
      </c>
      <c r="J102" s="466">
        <v>1987.7660000000001</v>
      </c>
      <c r="K102" s="466">
        <v>-788.43100000000004</v>
      </c>
      <c r="L102" s="466">
        <v>-422.83100000000002</v>
      </c>
      <c r="M102" s="466">
        <v>8981.7030000000013</v>
      </c>
      <c r="N102" s="466">
        <v>8558.8720000000012</v>
      </c>
      <c r="O102" s="466">
        <f t="shared" si="3"/>
        <v>8981.7030000000013</v>
      </c>
      <c r="P102" s="457">
        <f t="shared" si="4"/>
        <v>1987.7660000000001</v>
      </c>
      <c r="Q102" s="457">
        <f t="shared" si="5"/>
        <v>0</v>
      </c>
      <c r="S102" s="456">
        <v>0.5</v>
      </c>
      <c r="T102" s="457">
        <v>4105.2939999999999</v>
      </c>
      <c r="U102" s="457">
        <v>2913.12</v>
      </c>
      <c r="V102" s="457">
        <v>-1.0720000000000001</v>
      </c>
      <c r="W102" s="457">
        <v>302.60700000000003</v>
      </c>
      <c r="X102" s="457">
        <v>59.542999999999999</v>
      </c>
      <c r="Y102" s="457">
        <v>0</v>
      </c>
      <c r="Z102" s="457">
        <v>2796.7429999999999</v>
      </c>
      <c r="AA102" s="457">
        <v>92.885999999999996</v>
      </c>
      <c r="AB102" s="457">
        <v>-414.28899999999999</v>
      </c>
      <c r="AC102" s="457">
        <v>-795.12</v>
      </c>
      <c r="AD102" s="457">
        <v>-577.08399999999995</v>
      </c>
      <c r="AE102" s="457">
        <v>9059.7119999999977</v>
      </c>
      <c r="AF102" s="457">
        <v>8482.627999999997</v>
      </c>
      <c r="AG102" s="457">
        <f t="shared" si="6"/>
        <v>9059.7119999999977</v>
      </c>
      <c r="AH102" s="457">
        <f t="shared" si="7"/>
        <v>0</v>
      </c>
      <c r="AI102" s="457">
        <f t="shared" si="8"/>
        <v>-414.28899999999999</v>
      </c>
      <c r="AK102" s="456">
        <v>0.5</v>
      </c>
      <c r="AL102" s="457">
        <v>3661.09</v>
      </c>
      <c r="AM102" s="457">
        <v>3724.8739999999998</v>
      </c>
      <c r="AN102" s="457">
        <v>-0.80200000000000005</v>
      </c>
      <c r="AO102" s="457">
        <v>503.96199999999999</v>
      </c>
      <c r="AP102" s="457">
        <v>90.76</v>
      </c>
      <c r="AQ102" s="457">
        <v>0</v>
      </c>
      <c r="AR102" s="457">
        <v>1706.297</v>
      </c>
      <c r="AS102" s="457">
        <v>24.946000000000002</v>
      </c>
      <c r="AT102" s="457">
        <v>-290.54700000000003</v>
      </c>
      <c r="AU102" s="457">
        <v>-355.77800000000002</v>
      </c>
      <c r="AV102" s="457">
        <v>-648.05799999999999</v>
      </c>
      <c r="AW102" s="457">
        <v>9064.8019999999997</v>
      </c>
      <c r="AX102" s="457">
        <v>8416.7439999999988</v>
      </c>
      <c r="AY102" s="457">
        <f t="shared" si="9"/>
        <v>9064.8019999999997</v>
      </c>
      <c r="AZ102" s="457">
        <f t="shared" si="10"/>
        <v>0</v>
      </c>
      <c r="BA102" s="457">
        <f t="shared" si="11"/>
        <v>-290.54700000000003</v>
      </c>
    </row>
    <row r="103" spans="1:53" s="445" customFormat="1">
      <c r="A103" s="465">
        <v>0.51041666666666696</v>
      </c>
      <c r="B103" s="466">
        <v>3020.3690000000001</v>
      </c>
      <c r="C103" s="466">
        <v>1942.251</v>
      </c>
      <c r="D103" s="466">
        <v>-0.92100000000000004</v>
      </c>
      <c r="E103" s="466">
        <v>363.81799999999998</v>
      </c>
      <c r="F103" s="466">
        <v>65.727999999999994</v>
      </c>
      <c r="G103" s="466">
        <v>0</v>
      </c>
      <c r="H103" s="466">
        <v>2306.5650000000001</v>
      </c>
      <c r="I103" s="466">
        <v>80.686999999999998</v>
      </c>
      <c r="J103" s="466">
        <v>2006.847</v>
      </c>
      <c r="K103" s="466">
        <v>-793.75900000000001</v>
      </c>
      <c r="L103" s="466">
        <v>-424.98500000000001</v>
      </c>
      <c r="M103" s="466">
        <v>8991.5849999999991</v>
      </c>
      <c r="N103" s="466">
        <v>8566.5999999999985</v>
      </c>
      <c r="O103" s="466">
        <f t="shared" si="3"/>
        <v>8991.5849999999991</v>
      </c>
      <c r="P103" s="457">
        <f t="shared" si="4"/>
        <v>2006.847</v>
      </c>
      <c r="Q103" s="457">
        <f t="shared" si="5"/>
        <v>0</v>
      </c>
      <c r="S103" s="456">
        <v>0.51041666666666696</v>
      </c>
      <c r="T103" s="457">
        <v>4102.1459999999997</v>
      </c>
      <c r="U103" s="457">
        <v>2884.1889999999999</v>
      </c>
      <c r="V103" s="457">
        <v>-1.119</v>
      </c>
      <c r="W103" s="457">
        <v>304.97500000000002</v>
      </c>
      <c r="X103" s="457">
        <v>59.536000000000001</v>
      </c>
      <c r="Y103" s="457">
        <v>0</v>
      </c>
      <c r="Z103" s="457">
        <v>2852.6239999999998</v>
      </c>
      <c r="AA103" s="457">
        <v>84.444000000000003</v>
      </c>
      <c r="AB103" s="457">
        <v>-457.63099999999997</v>
      </c>
      <c r="AC103" s="457">
        <v>-795.61699999999996</v>
      </c>
      <c r="AD103" s="457">
        <v>-574.17899999999997</v>
      </c>
      <c r="AE103" s="457">
        <v>9033.5469999999987</v>
      </c>
      <c r="AF103" s="457">
        <v>8459.3679999999986</v>
      </c>
      <c r="AG103" s="457">
        <f t="shared" si="6"/>
        <v>9033.5469999999987</v>
      </c>
      <c r="AH103" s="457">
        <f t="shared" si="7"/>
        <v>0</v>
      </c>
      <c r="AI103" s="457">
        <f t="shared" si="8"/>
        <v>-457.63099999999997</v>
      </c>
      <c r="AK103" s="456">
        <v>0.51041666666666696</v>
      </c>
      <c r="AL103" s="457">
        <v>3659.4949999999999</v>
      </c>
      <c r="AM103" s="457">
        <v>3776.5619999999999</v>
      </c>
      <c r="AN103" s="457">
        <v>-0.84499999999999997</v>
      </c>
      <c r="AO103" s="457">
        <v>537.66399999999999</v>
      </c>
      <c r="AP103" s="457">
        <v>90.628</v>
      </c>
      <c r="AQ103" s="457">
        <v>0</v>
      </c>
      <c r="AR103" s="457">
        <v>1616.904</v>
      </c>
      <c r="AS103" s="457">
        <v>29.78</v>
      </c>
      <c r="AT103" s="457">
        <v>-261.13200000000001</v>
      </c>
      <c r="AU103" s="457">
        <v>-489.05599999999998</v>
      </c>
      <c r="AV103" s="457">
        <v>-655.24099999999999</v>
      </c>
      <c r="AW103" s="457">
        <v>8960</v>
      </c>
      <c r="AX103" s="457">
        <v>8304.759</v>
      </c>
      <c r="AY103" s="457">
        <f t="shared" si="9"/>
        <v>8960</v>
      </c>
      <c r="AZ103" s="457">
        <f t="shared" si="10"/>
        <v>0</v>
      </c>
      <c r="BA103" s="457">
        <f t="shared" si="11"/>
        <v>-261.13200000000001</v>
      </c>
    </row>
    <row r="104" spans="1:53" s="445" customFormat="1">
      <c r="A104" s="465">
        <v>0.52083333333333304</v>
      </c>
      <c r="B104" s="466">
        <v>3017.8029999999999</v>
      </c>
      <c r="C104" s="466">
        <v>2010.1579999999999</v>
      </c>
      <c r="D104" s="466">
        <v>-0.80300000000000005</v>
      </c>
      <c r="E104" s="466">
        <v>361.76600000000002</v>
      </c>
      <c r="F104" s="466">
        <v>65.715999999999994</v>
      </c>
      <c r="G104" s="466">
        <v>0</v>
      </c>
      <c r="H104" s="466">
        <v>2210.2829999999999</v>
      </c>
      <c r="I104" s="466">
        <v>80.126999999999995</v>
      </c>
      <c r="J104" s="466">
        <v>1966.9090000000001</v>
      </c>
      <c r="K104" s="466">
        <v>-791.846</v>
      </c>
      <c r="L104" s="466">
        <v>-431.30900000000003</v>
      </c>
      <c r="M104" s="466">
        <v>8920.1129999999994</v>
      </c>
      <c r="N104" s="466">
        <v>8488.8040000000001</v>
      </c>
      <c r="O104" s="466">
        <f t="shared" si="3"/>
        <v>8920.1129999999994</v>
      </c>
      <c r="P104" s="457">
        <f t="shared" si="4"/>
        <v>1966.9090000000001</v>
      </c>
      <c r="Q104" s="457">
        <f t="shared" si="5"/>
        <v>0</v>
      </c>
      <c r="S104" s="456">
        <v>0.52083333333333304</v>
      </c>
      <c r="T104" s="457">
        <v>4099.4840000000004</v>
      </c>
      <c r="U104" s="457">
        <v>2875.1970000000001</v>
      </c>
      <c r="V104" s="457">
        <v>-1.117</v>
      </c>
      <c r="W104" s="457">
        <v>304.73</v>
      </c>
      <c r="X104" s="457">
        <v>59.5</v>
      </c>
      <c r="Y104" s="457">
        <v>0</v>
      </c>
      <c r="Z104" s="457">
        <v>2851.7640000000001</v>
      </c>
      <c r="AA104" s="457">
        <v>84.563999999999993</v>
      </c>
      <c r="AB104" s="457">
        <v>-459.40300000000002</v>
      </c>
      <c r="AC104" s="457">
        <v>-794.70100000000002</v>
      </c>
      <c r="AD104" s="457">
        <v>-573.05200000000002</v>
      </c>
      <c r="AE104" s="457">
        <v>9020.018</v>
      </c>
      <c r="AF104" s="457">
        <v>8446.9660000000003</v>
      </c>
      <c r="AG104" s="457">
        <f t="shared" si="6"/>
        <v>9020.018</v>
      </c>
      <c r="AH104" s="457">
        <f t="shared" si="7"/>
        <v>0</v>
      </c>
      <c r="AI104" s="457">
        <f t="shared" si="8"/>
        <v>-459.40300000000002</v>
      </c>
      <c r="AK104" s="456">
        <v>0.52083333333333304</v>
      </c>
      <c r="AL104" s="457">
        <v>3657.415</v>
      </c>
      <c r="AM104" s="457">
        <v>3774.6469999999999</v>
      </c>
      <c r="AN104" s="457">
        <v>-0.84199999999999997</v>
      </c>
      <c r="AO104" s="457">
        <v>540.81399999999996</v>
      </c>
      <c r="AP104" s="457">
        <v>90.638000000000005</v>
      </c>
      <c r="AQ104" s="457">
        <v>0</v>
      </c>
      <c r="AR104" s="457">
        <v>1511.68</v>
      </c>
      <c r="AS104" s="457">
        <v>32.302</v>
      </c>
      <c r="AT104" s="457">
        <v>-185.42099999999999</v>
      </c>
      <c r="AU104" s="457">
        <v>-488.33300000000003</v>
      </c>
      <c r="AV104" s="457">
        <v>-654.47699999999998</v>
      </c>
      <c r="AW104" s="457">
        <v>8932.9</v>
      </c>
      <c r="AX104" s="457">
        <v>8278.4229999999989</v>
      </c>
      <c r="AY104" s="457">
        <f t="shared" si="9"/>
        <v>8932.9</v>
      </c>
      <c r="AZ104" s="457">
        <f t="shared" si="10"/>
        <v>0</v>
      </c>
      <c r="BA104" s="457">
        <f t="shared" si="11"/>
        <v>-185.42099999999999</v>
      </c>
    </row>
    <row r="105" spans="1:53" s="445" customFormat="1">
      <c r="A105" s="465">
        <v>0.53125</v>
      </c>
      <c r="B105" s="466">
        <v>3015.1590000000001</v>
      </c>
      <c r="C105" s="466">
        <v>2046.134</v>
      </c>
      <c r="D105" s="466">
        <v>-0.93</v>
      </c>
      <c r="E105" s="466">
        <v>360.19799999999998</v>
      </c>
      <c r="F105" s="466">
        <v>65.695999999999998</v>
      </c>
      <c r="G105" s="466">
        <v>0</v>
      </c>
      <c r="H105" s="466">
        <v>2178.0970000000002</v>
      </c>
      <c r="I105" s="466">
        <v>77.781999999999996</v>
      </c>
      <c r="J105" s="466">
        <v>2001.8989999999999</v>
      </c>
      <c r="K105" s="466">
        <v>-792.44200000000001</v>
      </c>
      <c r="L105" s="466">
        <v>-434.64800000000002</v>
      </c>
      <c r="M105" s="466">
        <v>8951.5930000000008</v>
      </c>
      <c r="N105" s="466">
        <v>8516.9450000000015</v>
      </c>
      <c r="O105" s="466">
        <f t="shared" si="3"/>
        <v>8951.5930000000008</v>
      </c>
      <c r="P105" s="457">
        <f t="shared" si="4"/>
        <v>2001.8989999999999</v>
      </c>
      <c r="Q105" s="457">
        <f t="shared" si="5"/>
        <v>0</v>
      </c>
      <c r="S105" s="456">
        <v>0.53125</v>
      </c>
      <c r="T105" s="457">
        <v>4095.06</v>
      </c>
      <c r="U105" s="457">
        <v>2852.3249999999998</v>
      </c>
      <c r="V105" s="457">
        <v>-0.96199999999999997</v>
      </c>
      <c r="W105" s="457">
        <v>303.82100000000003</v>
      </c>
      <c r="X105" s="457">
        <v>59.494</v>
      </c>
      <c r="Y105" s="457">
        <v>0</v>
      </c>
      <c r="Z105" s="457">
        <v>2832.8009999999999</v>
      </c>
      <c r="AA105" s="457">
        <v>93.015000000000001</v>
      </c>
      <c r="AB105" s="457">
        <v>-398.53100000000001</v>
      </c>
      <c r="AC105" s="457">
        <v>-794.36699999999996</v>
      </c>
      <c r="AD105" s="457">
        <v>-570.31500000000005</v>
      </c>
      <c r="AE105" s="457">
        <v>9042.6559999999972</v>
      </c>
      <c r="AF105" s="457">
        <v>8472.3409999999967</v>
      </c>
      <c r="AG105" s="457">
        <f t="shared" si="6"/>
        <v>9042.6559999999972</v>
      </c>
      <c r="AH105" s="457">
        <f t="shared" si="7"/>
        <v>0</v>
      </c>
      <c r="AI105" s="457">
        <f t="shared" si="8"/>
        <v>-398.53100000000001</v>
      </c>
      <c r="AK105" s="456">
        <v>0.53125</v>
      </c>
      <c r="AL105" s="457">
        <v>3657.8380000000002</v>
      </c>
      <c r="AM105" s="457">
        <v>3785.8009999999999</v>
      </c>
      <c r="AN105" s="457">
        <v>-0.81200000000000006</v>
      </c>
      <c r="AO105" s="457">
        <v>542.36300000000006</v>
      </c>
      <c r="AP105" s="457">
        <v>90.646000000000001</v>
      </c>
      <c r="AQ105" s="457">
        <v>0</v>
      </c>
      <c r="AR105" s="457">
        <v>1446.181</v>
      </c>
      <c r="AS105" s="457">
        <v>30.141999999999999</v>
      </c>
      <c r="AT105" s="457">
        <v>-123.849</v>
      </c>
      <c r="AU105" s="457">
        <v>-487.55599999999998</v>
      </c>
      <c r="AV105" s="457">
        <v>-655.34100000000001</v>
      </c>
      <c r="AW105" s="457">
        <v>8940.753999999999</v>
      </c>
      <c r="AX105" s="457">
        <v>8285.4129999999986</v>
      </c>
      <c r="AY105" s="457">
        <f t="shared" si="9"/>
        <v>8940.753999999999</v>
      </c>
      <c r="AZ105" s="457">
        <f t="shared" si="10"/>
        <v>0</v>
      </c>
      <c r="BA105" s="457">
        <f t="shared" si="11"/>
        <v>-123.849</v>
      </c>
    </row>
    <row r="106" spans="1:53" s="445" customFormat="1">
      <c r="A106" s="465">
        <v>0.54166666666666696</v>
      </c>
      <c r="B106" s="466">
        <v>3010.8339999999998</v>
      </c>
      <c r="C106" s="466">
        <v>1924.2429999999999</v>
      </c>
      <c r="D106" s="466">
        <v>-0.92</v>
      </c>
      <c r="E106" s="466">
        <v>357.37099999999998</v>
      </c>
      <c r="F106" s="466">
        <v>67.036000000000001</v>
      </c>
      <c r="G106" s="466">
        <v>0</v>
      </c>
      <c r="H106" s="466">
        <v>2152.7710000000002</v>
      </c>
      <c r="I106" s="466">
        <v>73.478999999999999</v>
      </c>
      <c r="J106" s="466">
        <v>2167.5390000000002</v>
      </c>
      <c r="K106" s="466">
        <v>-790.51800000000003</v>
      </c>
      <c r="L106" s="466">
        <v>-420.97500000000002</v>
      </c>
      <c r="M106" s="466">
        <v>8961.8349999999991</v>
      </c>
      <c r="N106" s="466">
        <v>8540.8599999999988</v>
      </c>
      <c r="O106" s="466">
        <f t="shared" si="3"/>
        <v>8961.8349999999991</v>
      </c>
      <c r="P106" s="457">
        <f t="shared" si="4"/>
        <v>2167.5390000000002</v>
      </c>
      <c r="Q106" s="457">
        <f t="shared" si="5"/>
        <v>0</v>
      </c>
      <c r="S106" s="456">
        <v>0.54166666666666696</v>
      </c>
      <c r="T106" s="457">
        <v>4091.4630000000002</v>
      </c>
      <c r="U106" s="457">
        <v>2859.3380000000002</v>
      </c>
      <c r="V106" s="457">
        <v>-1.0289999999999999</v>
      </c>
      <c r="W106" s="457">
        <v>300.56099999999998</v>
      </c>
      <c r="X106" s="457">
        <v>60.276000000000003</v>
      </c>
      <c r="Y106" s="457">
        <v>0</v>
      </c>
      <c r="Z106" s="457">
        <v>2782.7530000000002</v>
      </c>
      <c r="AA106" s="457">
        <v>93.727999999999994</v>
      </c>
      <c r="AB106" s="457">
        <v>-369.791</v>
      </c>
      <c r="AC106" s="457">
        <v>-792.178</v>
      </c>
      <c r="AD106" s="457">
        <v>-570.37800000000004</v>
      </c>
      <c r="AE106" s="457">
        <v>9025.1209999999992</v>
      </c>
      <c r="AF106" s="457">
        <v>8454.7429999999986</v>
      </c>
      <c r="AG106" s="457">
        <f t="shared" si="6"/>
        <v>9025.1209999999992</v>
      </c>
      <c r="AH106" s="457">
        <f t="shared" si="7"/>
        <v>0</v>
      </c>
      <c r="AI106" s="457">
        <f t="shared" si="8"/>
        <v>-369.791</v>
      </c>
      <c r="AK106" s="456">
        <v>0.54166666666666696</v>
      </c>
      <c r="AL106" s="457">
        <v>3657.5520000000001</v>
      </c>
      <c r="AM106" s="457">
        <v>3846.335</v>
      </c>
      <c r="AN106" s="457">
        <v>-0.86199999999999999</v>
      </c>
      <c r="AO106" s="457">
        <v>543.77300000000002</v>
      </c>
      <c r="AP106" s="457">
        <v>90.638000000000005</v>
      </c>
      <c r="AQ106" s="457">
        <v>0</v>
      </c>
      <c r="AR106" s="457">
        <v>1266.3109999999999</v>
      </c>
      <c r="AS106" s="457">
        <v>24.327999999999999</v>
      </c>
      <c r="AT106" s="457">
        <v>-25.957999999999998</v>
      </c>
      <c r="AU106" s="457">
        <v>-486.863</v>
      </c>
      <c r="AV106" s="457">
        <v>-660.63</v>
      </c>
      <c r="AW106" s="457">
        <v>8915.2540000000008</v>
      </c>
      <c r="AX106" s="457">
        <v>8254.6240000000016</v>
      </c>
      <c r="AY106" s="457">
        <f t="shared" si="9"/>
        <v>8915.2540000000008</v>
      </c>
      <c r="AZ106" s="457">
        <f t="shared" si="10"/>
        <v>0</v>
      </c>
      <c r="BA106" s="457">
        <f t="shared" si="11"/>
        <v>-25.957999999999998</v>
      </c>
    </row>
    <row r="107" spans="1:53" s="445" customFormat="1">
      <c r="A107" s="465">
        <v>0.55208333333333304</v>
      </c>
      <c r="B107" s="466">
        <v>3007.9659999999999</v>
      </c>
      <c r="C107" s="466">
        <v>1905.452</v>
      </c>
      <c r="D107" s="466">
        <v>0.39900000000000002</v>
      </c>
      <c r="E107" s="466">
        <v>358.95400000000001</v>
      </c>
      <c r="F107" s="466">
        <v>67.265000000000001</v>
      </c>
      <c r="G107" s="466">
        <v>0</v>
      </c>
      <c r="H107" s="466">
        <v>2135.319</v>
      </c>
      <c r="I107" s="466">
        <v>81.897999999999996</v>
      </c>
      <c r="J107" s="466">
        <v>2152.8159999999998</v>
      </c>
      <c r="K107" s="466">
        <v>-789.54100000000005</v>
      </c>
      <c r="L107" s="466">
        <v>-418.92099999999999</v>
      </c>
      <c r="M107" s="466">
        <v>8920.5280000000002</v>
      </c>
      <c r="N107" s="466">
        <v>8501.607</v>
      </c>
      <c r="O107" s="466">
        <f t="shared" si="3"/>
        <v>8920.5280000000002</v>
      </c>
      <c r="P107" s="457">
        <f t="shared" si="4"/>
        <v>2152.8159999999998</v>
      </c>
      <c r="Q107" s="457">
        <f t="shared" si="5"/>
        <v>0</v>
      </c>
      <c r="S107" s="456">
        <v>0.55208333333333304</v>
      </c>
      <c r="T107" s="457">
        <v>4088.1930000000002</v>
      </c>
      <c r="U107" s="457">
        <v>2879.0079999999998</v>
      </c>
      <c r="V107" s="457">
        <v>-1.026</v>
      </c>
      <c r="W107" s="457">
        <v>301.697</v>
      </c>
      <c r="X107" s="457">
        <v>60.247999999999998</v>
      </c>
      <c r="Y107" s="457">
        <v>0</v>
      </c>
      <c r="Z107" s="457">
        <v>2696.944</v>
      </c>
      <c r="AA107" s="457">
        <v>97.703999999999994</v>
      </c>
      <c r="AB107" s="457">
        <v>-362.17599999999999</v>
      </c>
      <c r="AC107" s="457">
        <v>-792.64</v>
      </c>
      <c r="AD107" s="457">
        <v>-571.94600000000003</v>
      </c>
      <c r="AE107" s="457">
        <v>8967.9520000000011</v>
      </c>
      <c r="AF107" s="457">
        <v>8396.0060000000012</v>
      </c>
      <c r="AG107" s="457">
        <f t="shared" si="6"/>
        <v>8967.9520000000011</v>
      </c>
      <c r="AH107" s="457">
        <f t="shared" si="7"/>
        <v>0</v>
      </c>
      <c r="AI107" s="457">
        <f t="shared" si="8"/>
        <v>-362.17599999999999</v>
      </c>
      <c r="AK107" s="456">
        <v>0.55208333333333304</v>
      </c>
      <c r="AL107" s="457">
        <v>3795.0259999999998</v>
      </c>
      <c r="AM107" s="457">
        <v>3831.4450000000002</v>
      </c>
      <c r="AN107" s="457">
        <v>-0.89700000000000002</v>
      </c>
      <c r="AO107" s="457">
        <v>538.25400000000002</v>
      </c>
      <c r="AP107" s="457">
        <v>90.597999999999999</v>
      </c>
      <c r="AQ107" s="457">
        <v>0</v>
      </c>
      <c r="AR107" s="457">
        <v>1141.7660000000001</v>
      </c>
      <c r="AS107" s="457">
        <v>27.574000000000002</v>
      </c>
      <c r="AT107" s="457">
        <v>39.137</v>
      </c>
      <c r="AU107" s="457">
        <v>-486.05</v>
      </c>
      <c r="AV107" s="457">
        <v>-665.55799999999999</v>
      </c>
      <c r="AW107" s="457">
        <v>8976.853000000001</v>
      </c>
      <c r="AX107" s="457">
        <v>8311.2950000000019</v>
      </c>
      <c r="AY107" s="457">
        <f t="shared" si="9"/>
        <v>8976.853000000001</v>
      </c>
      <c r="AZ107" s="457">
        <f t="shared" si="10"/>
        <v>39.137</v>
      </c>
      <c r="BA107" s="457">
        <f t="shared" si="11"/>
        <v>0</v>
      </c>
    </row>
    <row r="108" spans="1:53" s="445" customFormat="1">
      <c r="A108" s="465">
        <v>0.5625</v>
      </c>
      <c r="B108" s="466">
        <v>3005.212</v>
      </c>
      <c r="C108" s="466">
        <v>1871.8530000000001</v>
      </c>
      <c r="D108" s="466">
        <v>1.157</v>
      </c>
      <c r="E108" s="466">
        <v>357.93599999999998</v>
      </c>
      <c r="F108" s="466">
        <v>67.242000000000004</v>
      </c>
      <c r="G108" s="466">
        <v>0</v>
      </c>
      <c r="H108" s="466">
        <v>2101.6909999999998</v>
      </c>
      <c r="I108" s="466">
        <v>83.760999999999996</v>
      </c>
      <c r="J108" s="466">
        <v>2127.8449999999998</v>
      </c>
      <c r="K108" s="466">
        <v>-787.71799999999996</v>
      </c>
      <c r="L108" s="466">
        <v>-414.91500000000002</v>
      </c>
      <c r="M108" s="466">
        <v>8828.9789999999994</v>
      </c>
      <c r="N108" s="466">
        <v>8414.0639999999985</v>
      </c>
      <c r="O108" s="466">
        <f t="shared" si="3"/>
        <v>8828.9789999999994</v>
      </c>
      <c r="P108" s="457">
        <f t="shared" si="4"/>
        <v>2127.8449999999998</v>
      </c>
      <c r="Q108" s="457">
        <f t="shared" si="5"/>
        <v>0</v>
      </c>
      <c r="S108" s="456">
        <v>0.5625</v>
      </c>
      <c r="T108" s="457">
        <v>4088.2289999999998</v>
      </c>
      <c r="U108" s="457">
        <v>2886.01</v>
      </c>
      <c r="V108" s="457">
        <v>-1.105</v>
      </c>
      <c r="W108" s="457">
        <v>303.08999999999997</v>
      </c>
      <c r="X108" s="457">
        <v>60.238</v>
      </c>
      <c r="Y108" s="457">
        <v>0</v>
      </c>
      <c r="Z108" s="457">
        <v>2585.8049999999998</v>
      </c>
      <c r="AA108" s="457">
        <v>88.998000000000005</v>
      </c>
      <c r="AB108" s="457">
        <v>-358.97399999999999</v>
      </c>
      <c r="AC108" s="457">
        <v>-791.97</v>
      </c>
      <c r="AD108" s="457">
        <v>-572.04999999999995</v>
      </c>
      <c r="AE108" s="457">
        <v>8860.3209999999999</v>
      </c>
      <c r="AF108" s="457">
        <v>8288.2710000000006</v>
      </c>
      <c r="AG108" s="457">
        <f t="shared" si="6"/>
        <v>8860.3209999999999</v>
      </c>
      <c r="AH108" s="457">
        <f t="shared" si="7"/>
        <v>0</v>
      </c>
      <c r="AI108" s="457">
        <f t="shared" si="8"/>
        <v>-358.97399999999999</v>
      </c>
      <c r="AK108" s="456">
        <v>0.5625</v>
      </c>
      <c r="AL108" s="457">
        <v>4167.5169999999998</v>
      </c>
      <c r="AM108" s="457">
        <v>3819.5140000000001</v>
      </c>
      <c r="AN108" s="457">
        <v>-0.77600000000000002</v>
      </c>
      <c r="AO108" s="457">
        <v>537.24400000000003</v>
      </c>
      <c r="AP108" s="457">
        <v>90.554000000000002</v>
      </c>
      <c r="AQ108" s="457">
        <v>0</v>
      </c>
      <c r="AR108" s="457">
        <v>1004.1319999999999</v>
      </c>
      <c r="AS108" s="457">
        <v>30.059000000000001</v>
      </c>
      <c r="AT108" s="457">
        <v>65.555000000000007</v>
      </c>
      <c r="AU108" s="457">
        <v>-486.08100000000002</v>
      </c>
      <c r="AV108" s="457">
        <v>-684.12599999999998</v>
      </c>
      <c r="AW108" s="457">
        <v>9227.7179999999989</v>
      </c>
      <c r="AX108" s="457">
        <v>8543.5919999999987</v>
      </c>
      <c r="AY108" s="457">
        <f t="shared" si="9"/>
        <v>9227.7179999999989</v>
      </c>
      <c r="AZ108" s="457">
        <f t="shared" si="10"/>
        <v>65.555000000000007</v>
      </c>
      <c r="BA108" s="457">
        <f t="shared" si="11"/>
        <v>0</v>
      </c>
    </row>
    <row r="109" spans="1:53" s="445" customFormat="1">
      <c r="A109" s="465">
        <v>0.57291666666666696</v>
      </c>
      <c r="B109" s="466">
        <v>3001.7179999999998</v>
      </c>
      <c r="C109" s="466">
        <v>1901.4849999999999</v>
      </c>
      <c r="D109" s="466">
        <v>-0.80900000000000005</v>
      </c>
      <c r="E109" s="466">
        <v>360.48099999999999</v>
      </c>
      <c r="F109" s="466">
        <v>67.230999999999995</v>
      </c>
      <c r="G109" s="466">
        <v>0</v>
      </c>
      <c r="H109" s="466">
        <v>1962.6320000000001</v>
      </c>
      <c r="I109" s="466">
        <v>85.513999999999996</v>
      </c>
      <c r="J109" s="466">
        <v>2059.0239999999999</v>
      </c>
      <c r="K109" s="466">
        <v>-786.31899999999996</v>
      </c>
      <c r="L109" s="466">
        <v>-417.10899999999998</v>
      </c>
      <c r="M109" s="466">
        <v>8650.9570000000003</v>
      </c>
      <c r="N109" s="466">
        <v>8233.848</v>
      </c>
      <c r="O109" s="466">
        <f t="shared" si="3"/>
        <v>8650.9570000000003</v>
      </c>
      <c r="P109" s="457">
        <f t="shared" si="4"/>
        <v>2059.0239999999999</v>
      </c>
      <c r="Q109" s="457">
        <f t="shared" si="5"/>
        <v>0</v>
      </c>
      <c r="S109" s="456">
        <v>0.57291666666666696</v>
      </c>
      <c r="T109" s="457">
        <v>4084.0410000000002</v>
      </c>
      <c r="U109" s="457">
        <v>2881.8539999999998</v>
      </c>
      <c r="V109" s="457">
        <v>-0.90100000000000002</v>
      </c>
      <c r="W109" s="457">
        <v>301.70299999999997</v>
      </c>
      <c r="X109" s="457">
        <v>60.237000000000002</v>
      </c>
      <c r="Y109" s="457">
        <v>0</v>
      </c>
      <c r="Z109" s="457">
        <v>2523.069</v>
      </c>
      <c r="AA109" s="457">
        <v>85.034999999999997</v>
      </c>
      <c r="AB109" s="457">
        <v>-412.02699999999999</v>
      </c>
      <c r="AC109" s="457">
        <v>-790.97199999999998</v>
      </c>
      <c r="AD109" s="457">
        <v>-570.88300000000004</v>
      </c>
      <c r="AE109" s="457">
        <v>8732.0390000000007</v>
      </c>
      <c r="AF109" s="457">
        <v>8161.1560000000009</v>
      </c>
      <c r="AG109" s="457">
        <f t="shared" si="6"/>
        <v>8732.0390000000007</v>
      </c>
      <c r="AH109" s="457">
        <f t="shared" si="7"/>
        <v>0</v>
      </c>
      <c r="AI109" s="457">
        <f t="shared" si="8"/>
        <v>-412.02699999999999</v>
      </c>
      <c r="AK109" s="456">
        <v>0.57291666666666696</v>
      </c>
      <c r="AL109" s="457">
        <v>4145.6970000000001</v>
      </c>
      <c r="AM109" s="457">
        <v>3790.7849999999999</v>
      </c>
      <c r="AN109" s="457">
        <v>-0.86499999999999999</v>
      </c>
      <c r="AO109" s="457">
        <v>540.99900000000002</v>
      </c>
      <c r="AP109" s="457">
        <v>92.054000000000002</v>
      </c>
      <c r="AQ109" s="457">
        <v>0</v>
      </c>
      <c r="AR109" s="457">
        <v>897.26700000000005</v>
      </c>
      <c r="AS109" s="457">
        <v>29.276</v>
      </c>
      <c r="AT109" s="457">
        <v>35.200000000000003</v>
      </c>
      <c r="AU109" s="457">
        <v>-485.29899999999998</v>
      </c>
      <c r="AV109" s="457">
        <v>-679.404</v>
      </c>
      <c r="AW109" s="457">
        <v>9045.1140000000014</v>
      </c>
      <c r="AX109" s="457">
        <v>8365.7100000000009</v>
      </c>
      <c r="AY109" s="457">
        <f t="shared" si="9"/>
        <v>9045.1140000000014</v>
      </c>
      <c r="AZ109" s="457">
        <f t="shared" si="10"/>
        <v>35.200000000000003</v>
      </c>
      <c r="BA109" s="457">
        <f t="shared" si="11"/>
        <v>0</v>
      </c>
    </row>
    <row r="110" spans="1:53" s="445" customFormat="1">
      <c r="A110" s="465">
        <v>0.58333333333333304</v>
      </c>
      <c r="B110" s="466">
        <v>2999.55</v>
      </c>
      <c r="C110" s="466">
        <v>2023.798</v>
      </c>
      <c r="D110" s="466">
        <v>-0.88300000000000001</v>
      </c>
      <c r="E110" s="466">
        <v>356.88900000000001</v>
      </c>
      <c r="F110" s="466">
        <v>67.483000000000004</v>
      </c>
      <c r="G110" s="466">
        <v>0</v>
      </c>
      <c r="H110" s="466">
        <v>1823.8430000000001</v>
      </c>
      <c r="I110" s="466">
        <v>82.123000000000005</v>
      </c>
      <c r="J110" s="466">
        <v>1719.5519999999999</v>
      </c>
      <c r="K110" s="466">
        <v>-559.10299999999995</v>
      </c>
      <c r="L110" s="466">
        <v>-428.84800000000001</v>
      </c>
      <c r="M110" s="466">
        <v>8513.2520000000004</v>
      </c>
      <c r="N110" s="466">
        <v>8084.4040000000005</v>
      </c>
      <c r="O110" s="466">
        <f t="shared" si="3"/>
        <v>8513.2520000000004</v>
      </c>
      <c r="P110" s="457">
        <f t="shared" si="4"/>
        <v>1719.5519999999999</v>
      </c>
      <c r="Q110" s="457">
        <f t="shared" si="5"/>
        <v>0</v>
      </c>
      <c r="S110" s="456">
        <v>0.58333333333333304</v>
      </c>
      <c r="T110" s="457">
        <v>4079.9450000000002</v>
      </c>
      <c r="U110" s="457">
        <v>3118.2570000000001</v>
      </c>
      <c r="V110" s="457">
        <v>-1.1020000000000001</v>
      </c>
      <c r="W110" s="457">
        <v>299.56299999999999</v>
      </c>
      <c r="X110" s="457">
        <v>59.670999999999999</v>
      </c>
      <c r="Y110" s="457">
        <v>0</v>
      </c>
      <c r="Z110" s="457">
        <v>2391.8690000000001</v>
      </c>
      <c r="AA110" s="457">
        <v>83.18</v>
      </c>
      <c r="AB110" s="457">
        <v>-640.60400000000004</v>
      </c>
      <c r="AC110" s="457">
        <v>-788.39</v>
      </c>
      <c r="AD110" s="457">
        <v>-594.97</v>
      </c>
      <c r="AE110" s="457">
        <v>8602.3890000000029</v>
      </c>
      <c r="AF110" s="457">
        <v>8007.4190000000026</v>
      </c>
      <c r="AG110" s="457">
        <f t="shared" si="6"/>
        <v>8602.3890000000029</v>
      </c>
      <c r="AH110" s="457">
        <f t="shared" si="7"/>
        <v>0</v>
      </c>
      <c r="AI110" s="457">
        <f t="shared" si="8"/>
        <v>-640.60400000000004</v>
      </c>
      <c r="AK110" s="456">
        <v>0.58333333333333304</v>
      </c>
      <c r="AL110" s="457">
        <v>4137.4889999999996</v>
      </c>
      <c r="AM110" s="457">
        <v>3825.4169999999999</v>
      </c>
      <c r="AN110" s="457">
        <v>-0.88200000000000001</v>
      </c>
      <c r="AO110" s="457">
        <v>534.25400000000002</v>
      </c>
      <c r="AP110" s="457">
        <v>91.878</v>
      </c>
      <c r="AQ110" s="457">
        <v>0</v>
      </c>
      <c r="AR110" s="457">
        <v>804.35900000000004</v>
      </c>
      <c r="AS110" s="457">
        <v>29.943000000000001</v>
      </c>
      <c r="AT110" s="457">
        <v>-39.655000000000001</v>
      </c>
      <c r="AU110" s="457">
        <v>-432.26400000000001</v>
      </c>
      <c r="AV110" s="457">
        <v>-681.58</v>
      </c>
      <c r="AW110" s="457">
        <v>8950.5390000000007</v>
      </c>
      <c r="AX110" s="457">
        <v>8268.9590000000007</v>
      </c>
      <c r="AY110" s="457">
        <f t="shared" si="9"/>
        <v>8950.5390000000007</v>
      </c>
      <c r="AZ110" s="457">
        <f t="shared" si="10"/>
        <v>0</v>
      </c>
      <c r="BA110" s="457">
        <f t="shared" si="11"/>
        <v>-39.655000000000001</v>
      </c>
    </row>
    <row r="111" spans="1:53" s="445" customFormat="1">
      <c r="A111" s="465">
        <v>0.59375</v>
      </c>
      <c r="B111" s="466">
        <v>2997.828</v>
      </c>
      <c r="C111" s="466">
        <v>1899.76</v>
      </c>
      <c r="D111" s="466">
        <v>0.32700000000000001</v>
      </c>
      <c r="E111" s="466">
        <v>357.69299999999998</v>
      </c>
      <c r="F111" s="466">
        <v>66.644000000000005</v>
      </c>
      <c r="G111" s="466">
        <v>0</v>
      </c>
      <c r="H111" s="466">
        <v>1795.627</v>
      </c>
      <c r="I111" s="466">
        <v>83.664000000000001</v>
      </c>
      <c r="J111" s="466">
        <v>1780.43</v>
      </c>
      <c r="K111" s="466">
        <v>-521.79600000000005</v>
      </c>
      <c r="L111" s="466">
        <v>-415.39100000000002</v>
      </c>
      <c r="M111" s="466">
        <v>8460.1769999999997</v>
      </c>
      <c r="N111" s="466">
        <v>8044.7860000000001</v>
      </c>
      <c r="O111" s="466">
        <f t="shared" si="3"/>
        <v>8460.1769999999997</v>
      </c>
      <c r="P111" s="457">
        <f t="shared" si="4"/>
        <v>1780.43</v>
      </c>
      <c r="Q111" s="457">
        <f t="shared" si="5"/>
        <v>0</v>
      </c>
      <c r="S111" s="456">
        <v>0.59375</v>
      </c>
      <c r="T111" s="457">
        <v>4078.7919999999999</v>
      </c>
      <c r="U111" s="457">
        <v>3124.8829999999998</v>
      </c>
      <c r="V111" s="457">
        <v>-1.103</v>
      </c>
      <c r="W111" s="457">
        <v>300.03800000000001</v>
      </c>
      <c r="X111" s="457">
        <v>59.66</v>
      </c>
      <c r="Y111" s="457">
        <v>0</v>
      </c>
      <c r="Z111" s="457">
        <v>2199.9810000000002</v>
      </c>
      <c r="AA111" s="457">
        <v>78.028000000000006</v>
      </c>
      <c r="AB111" s="457">
        <v>-531.05899999999997</v>
      </c>
      <c r="AC111" s="457">
        <v>-788.21500000000003</v>
      </c>
      <c r="AD111" s="457">
        <v>-594.505</v>
      </c>
      <c r="AE111" s="457">
        <v>8521.0049999999992</v>
      </c>
      <c r="AF111" s="457">
        <v>7926.4999999999991</v>
      </c>
      <c r="AG111" s="457">
        <f t="shared" si="6"/>
        <v>8521.0049999999992</v>
      </c>
      <c r="AH111" s="457">
        <f t="shared" si="7"/>
        <v>0</v>
      </c>
      <c r="AI111" s="457">
        <f t="shared" si="8"/>
        <v>-531.05899999999997</v>
      </c>
      <c r="AK111" s="456">
        <v>0.59375</v>
      </c>
      <c r="AL111" s="457">
        <v>4147.973</v>
      </c>
      <c r="AM111" s="457">
        <v>3843.7869999999998</v>
      </c>
      <c r="AN111" s="457">
        <v>-0.83199999999999996</v>
      </c>
      <c r="AO111" s="457">
        <v>537.23900000000003</v>
      </c>
      <c r="AP111" s="457">
        <v>91.197000000000003</v>
      </c>
      <c r="AQ111" s="457">
        <v>0</v>
      </c>
      <c r="AR111" s="457">
        <v>716.20799999999997</v>
      </c>
      <c r="AS111" s="457">
        <v>34.216999999999999</v>
      </c>
      <c r="AT111" s="457">
        <v>-2.4649999999999999</v>
      </c>
      <c r="AU111" s="457">
        <v>-431.822</v>
      </c>
      <c r="AV111" s="457">
        <v>-683.79600000000005</v>
      </c>
      <c r="AW111" s="457">
        <v>8935.5020000000004</v>
      </c>
      <c r="AX111" s="457">
        <v>8251.7060000000001</v>
      </c>
      <c r="AY111" s="457">
        <f t="shared" si="9"/>
        <v>8935.5020000000004</v>
      </c>
      <c r="AZ111" s="457">
        <f t="shared" si="10"/>
        <v>0</v>
      </c>
      <c r="BA111" s="457">
        <f t="shared" si="11"/>
        <v>-2.4649999999999999</v>
      </c>
    </row>
    <row r="112" spans="1:53" s="445" customFormat="1">
      <c r="A112" s="465">
        <v>0.60416666666666696</v>
      </c>
      <c r="B112" s="466">
        <v>2997.4940000000001</v>
      </c>
      <c r="C112" s="466">
        <v>1971.598</v>
      </c>
      <c r="D112" s="466">
        <v>1.4139999999999999</v>
      </c>
      <c r="E112" s="466">
        <v>354.59199999999998</v>
      </c>
      <c r="F112" s="466">
        <v>67.516999999999996</v>
      </c>
      <c r="G112" s="466">
        <v>0</v>
      </c>
      <c r="H112" s="466">
        <v>1739.204</v>
      </c>
      <c r="I112" s="466">
        <v>87.429000000000002</v>
      </c>
      <c r="J112" s="466">
        <v>1707.1759999999999</v>
      </c>
      <c r="K112" s="466">
        <v>-521.11199999999997</v>
      </c>
      <c r="L112" s="466">
        <v>-422.54300000000001</v>
      </c>
      <c r="M112" s="466">
        <v>8405.3119999999999</v>
      </c>
      <c r="N112" s="466">
        <v>7982.7690000000002</v>
      </c>
      <c r="O112" s="466">
        <f t="shared" si="3"/>
        <v>8405.3119999999999</v>
      </c>
      <c r="P112" s="457">
        <f t="shared" si="4"/>
        <v>1707.1759999999999</v>
      </c>
      <c r="Q112" s="457">
        <f t="shared" si="5"/>
        <v>0</v>
      </c>
      <c r="S112" s="456">
        <v>0.60416666666666696</v>
      </c>
      <c r="T112" s="457">
        <v>4076.259</v>
      </c>
      <c r="U112" s="457">
        <v>3141.154</v>
      </c>
      <c r="V112" s="457">
        <v>-1.0369999999999999</v>
      </c>
      <c r="W112" s="457">
        <v>298.108</v>
      </c>
      <c r="X112" s="457">
        <v>59.648000000000003</v>
      </c>
      <c r="Y112" s="457">
        <v>0</v>
      </c>
      <c r="Z112" s="457">
        <v>2063.788</v>
      </c>
      <c r="AA112" s="457">
        <v>68.694000000000003</v>
      </c>
      <c r="AB112" s="457">
        <v>-464.20699999999999</v>
      </c>
      <c r="AC112" s="457">
        <v>-787.08600000000001</v>
      </c>
      <c r="AD112" s="457">
        <v>-595.08699999999999</v>
      </c>
      <c r="AE112" s="457">
        <v>8455.3209999999999</v>
      </c>
      <c r="AF112" s="457">
        <v>7860.2340000000004</v>
      </c>
      <c r="AG112" s="457">
        <f t="shared" si="6"/>
        <v>8455.3209999999999</v>
      </c>
      <c r="AH112" s="457">
        <f t="shared" si="7"/>
        <v>0</v>
      </c>
      <c r="AI112" s="457">
        <f t="shared" si="8"/>
        <v>-464.20699999999999</v>
      </c>
      <c r="AK112" s="456">
        <v>0.60416666666666696</v>
      </c>
      <c r="AL112" s="457">
        <v>4155.9009999999998</v>
      </c>
      <c r="AM112" s="457">
        <v>3826.8330000000001</v>
      </c>
      <c r="AN112" s="457">
        <v>-0.70799999999999996</v>
      </c>
      <c r="AO112" s="457">
        <v>548.69500000000005</v>
      </c>
      <c r="AP112" s="457">
        <v>90.64</v>
      </c>
      <c r="AQ112" s="457">
        <v>0</v>
      </c>
      <c r="AR112" s="457">
        <v>582.22699999999998</v>
      </c>
      <c r="AS112" s="457">
        <v>37.174999999999997</v>
      </c>
      <c r="AT112" s="457">
        <v>62.707000000000001</v>
      </c>
      <c r="AU112" s="457">
        <v>-430.95800000000003</v>
      </c>
      <c r="AV112" s="457">
        <v>-682.36300000000006</v>
      </c>
      <c r="AW112" s="457">
        <v>8872.5120000000006</v>
      </c>
      <c r="AX112" s="457">
        <v>8190.1490000000003</v>
      </c>
      <c r="AY112" s="457">
        <f t="shared" si="9"/>
        <v>8872.5120000000006</v>
      </c>
      <c r="AZ112" s="457">
        <f t="shared" si="10"/>
        <v>62.707000000000001</v>
      </c>
      <c r="BA112" s="457">
        <f t="shared" si="11"/>
        <v>0</v>
      </c>
    </row>
    <row r="113" spans="1:53" s="445" customFormat="1">
      <c r="A113" s="465">
        <v>0.61458333333333304</v>
      </c>
      <c r="B113" s="466">
        <v>2997.1610000000001</v>
      </c>
      <c r="C113" s="466">
        <v>1998.4849999999999</v>
      </c>
      <c r="D113" s="466">
        <v>-0.95599999999999996</v>
      </c>
      <c r="E113" s="466">
        <v>350.94900000000001</v>
      </c>
      <c r="F113" s="466">
        <v>68.298000000000002</v>
      </c>
      <c r="G113" s="466">
        <v>0</v>
      </c>
      <c r="H113" s="466">
        <v>1679.9590000000001</v>
      </c>
      <c r="I113" s="466">
        <v>80.376000000000005</v>
      </c>
      <c r="J113" s="466">
        <v>1542.4390000000001</v>
      </c>
      <c r="K113" s="466">
        <v>-381.19299999999998</v>
      </c>
      <c r="L113" s="466">
        <v>-424.63799999999998</v>
      </c>
      <c r="M113" s="466">
        <v>8335.518</v>
      </c>
      <c r="N113" s="466">
        <v>7910.88</v>
      </c>
      <c r="O113" s="466">
        <f t="shared" si="3"/>
        <v>8335.518</v>
      </c>
      <c r="P113" s="457">
        <f t="shared" si="4"/>
        <v>1542.4390000000001</v>
      </c>
      <c r="Q113" s="457">
        <f t="shared" si="5"/>
        <v>0</v>
      </c>
      <c r="S113" s="456">
        <v>0.61458333333333304</v>
      </c>
      <c r="T113" s="457">
        <v>4073.9470000000001</v>
      </c>
      <c r="U113" s="457">
        <v>3233.5259999999998</v>
      </c>
      <c r="V113" s="457">
        <v>-0.96299999999999997</v>
      </c>
      <c r="W113" s="457">
        <v>298.24200000000002</v>
      </c>
      <c r="X113" s="457">
        <v>59.640999999999998</v>
      </c>
      <c r="Y113" s="457">
        <v>0</v>
      </c>
      <c r="Z113" s="457">
        <v>2015.2619999999999</v>
      </c>
      <c r="AA113" s="457">
        <v>67.042000000000002</v>
      </c>
      <c r="AB113" s="457">
        <v>-524.27200000000005</v>
      </c>
      <c r="AC113" s="457">
        <v>-783.25599999999997</v>
      </c>
      <c r="AD113" s="457">
        <v>-604.53399999999999</v>
      </c>
      <c r="AE113" s="457">
        <v>8439.1689999999999</v>
      </c>
      <c r="AF113" s="457">
        <v>7834.6350000000002</v>
      </c>
      <c r="AG113" s="457">
        <f t="shared" si="6"/>
        <v>8439.1689999999999</v>
      </c>
      <c r="AH113" s="457">
        <f t="shared" si="7"/>
        <v>0</v>
      </c>
      <c r="AI113" s="457">
        <f t="shared" si="8"/>
        <v>-524.27200000000005</v>
      </c>
      <c r="AK113" s="456">
        <v>0.61458333333333304</v>
      </c>
      <c r="AL113" s="457">
        <v>4143.3180000000002</v>
      </c>
      <c r="AM113" s="457">
        <v>3824.2840000000001</v>
      </c>
      <c r="AN113" s="457">
        <v>-0.73099999999999998</v>
      </c>
      <c r="AO113" s="457">
        <v>543.30600000000004</v>
      </c>
      <c r="AP113" s="457">
        <v>91.039000000000001</v>
      </c>
      <c r="AQ113" s="457">
        <v>0</v>
      </c>
      <c r="AR113" s="457">
        <v>494.65100000000001</v>
      </c>
      <c r="AS113" s="457">
        <v>35.515999999999998</v>
      </c>
      <c r="AT113" s="457">
        <v>110.479</v>
      </c>
      <c r="AU113" s="457">
        <v>-429.94600000000003</v>
      </c>
      <c r="AV113" s="457">
        <v>-680.43399999999997</v>
      </c>
      <c r="AW113" s="457">
        <v>8811.9160000000011</v>
      </c>
      <c r="AX113" s="457">
        <v>8131.4820000000009</v>
      </c>
      <c r="AY113" s="457">
        <f t="shared" si="9"/>
        <v>8811.9160000000011</v>
      </c>
      <c r="AZ113" s="457">
        <f t="shared" si="10"/>
        <v>110.479</v>
      </c>
      <c r="BA113" s="457">
        <f t="shared" si="11"/>
        <v>0</v>
      </c>
    </row>
    <row r="114" spans="1:53" s="445" customFormat="1">
      <c r="A114" s="465">
        <v>0.625</v>
      </c>
      <c r="B114" s="466">
        <v>2996.011</v>
      </c>
      <c r="C114" s="466">
        <v>2081.1010000000001</v>
      </c>
      <c r="D114" s="466">
        <v>-0.89200000000000002</v>
      </c>
      <c r="E114" s="466">
        <v>354.66199999999998</v>
      </c>
      <c r="F114" s="466">
        <v>67.697999999999993</v>
      </c>
      <c r="G114" s="466">
        <v>77.384</v>
      </c>
      <c r="H114" s="466">
        <v>1599.252</v>
      </c>
      <c r="I114" s="466">
        <v>86.308000000000007</v>
      </c>
      <c r="J114" s="466">
        <v>1104.1769999999999</v>
      </c>
      <c r="K114" s="466">
        <v>0</v>
      </c>
      <c r="L114" s="466">
        <v>-434.12299999999999</v>
      </c>
      <c r="M114" s="466">
        <v>8365.7010000000009</v>
      </c>
      <c r="N114" s="466">
        <v>7931.5780000000013</v>
      </c>
      <c r="O114" s="466">
        <f t="shared" si="3"/>
        <v>8365.7010000000009</v>
      </c>
      <c r="P114" s="457">
        <f t="shared" si="4"/>
        <v>1104.1769999999999</v>
      </c>
      <c r="Q114" s="457">
        <f t="shared" si="5"/>
        <v>0</v>
      </c>
      <c r="S114" s="456">
        <v>0.625</v>
      </c>
      <c r="T114" s="457">
        <v>4072.433</v>
      </c>
      <c r="U114" s="457">
        <v>3336.8829999999998</v>
      </c>
      <c r="V114" s="457">
        <v>-1.0740000000000001</v>
      </c>
      <c r="W114" s="457">
        <v>302.65699999999998</v>
      </c>
      <c r="X114" s="457">
        <v>60.128</v>
      </c>
      <c r="Y114" s="457">
        <v>0</v>
      </c>
      <c r="Z114" s="457">
        <v>1915.7380000000001</v>
      </c>
      <c r="AA114" s="457">
        <v>65.801000000000002</v>
      </c>
      <c r="AB114" s="457">
        <v>-596.428</v>
      </c>
      <c r="AC114" s="457">
        <v>-734.48199999999997</v>
      </c>
      <c r="AD114" s="457">
        <v>-615.20799999999997</v>
      </c>
      <c r="AE114" s="457">
        <v>8421.655999999999</v>
      </c>
      <c r="AF114" s="457">
        <v>7806.4479999999994</v>
      </c>
      <c r="AG114" s="457">
        <f t="shared" si="6"/>
        <v>8421.655999999999</v>
      </c>
      <c r="AH114" s="457">
        <f t="shared" si="7"/>
        <v>0</v>
      </c>
      <c r="AI114" s="457">
        <f t="shared" si="8"/>
        <v>-596.428</v>
      </c>
      <c r="AK114" s="456">
        <v>0.625</v>
      </c>
      <c r="AL114" s="457">
        <v>4145.2049999999999</v>
      </c>
      <c r="AM114" s="457">
        <v>3841.4</v>
      </c>
      <c r="AN114" s="457">
        <v>-0.80900000000000005</v>
      </c>
      <c r="AO114" s="457">
        <v>543.17100000000005</v>
      </c>
      <c r="AP114" s="457">
        <v>91.718000000000004</v>
      </c>
      <c r="AQ114" s="457">
        <v>0</v>
      </c>
      <c r="AR114" s="457">
        <v>435.71199999999999</v>
      </c>
      <c r="AS114" s="457">
        <v>38.753</v>
      </c>
      <c r="AT114" s="457">
        <v>-29.925999999999998</v>
      </c>
      <c r="AU114" s="457">
        <v>-289.74299999999999</v>
      </c>
      <c r="AV114" s="457">
        <v>-682.01400000000001</v>
      </c>
      <c r="AW114" s="457">
        <v>8775.4809999999998</v>
      </c>
      <c r="AX114" s="457">
        <v>8093.4669999999996</v>
      </c>
      <c r="AY114" s="457">
        <f t="shared" si="9"/>
        <v>8775.4809999999998</v>
      </c>
      <c r="AZ114" s="457">
        <f t="shared" si="10"/>
        <v>0</v>
      </c>
      <c r="BA114" s="457">
        <f t="shared" si="11"/>
        <v>-29.925999999999998</v>
      </c>
    </row>
    <row r="115" spans="1:53" s="445" customFormat="1">
      <c r="A115" s="465">
        <v>0.63541666666666696</v>
      </c>
      <c r="B115" s="466">
        <v>2995.7559999999999</v>
      </c>
      <c r="C115" s="466">
        <v>2107.9470000000001</v>
      </c>
      <c r="D115" s="466">
        <v>-0.88900000000000001</v>
      </c>
      <c r="E115" s="466">
        <v>353.49900000000002</v>
      </c>
      <c r="F115" s="466">
        <v>67.665000000000006</v>
      </c>
      <c r="G115" s="466">
        <v>77.350999999999999</v>
      </c>
      <c r="H115" s="466">
        <v>1535.252</v>
      </c>
      <c r="I115" s="466">
        <v>87.549000000000007</v>
      </c>
      <c r="J115" s="466">
        <v>1043.337</v>
      </c>
      <c r="K115" s="466">
        <v>0</v>
      </c>
      <c r="L115" s="466">
        <v>-436.48899999999998</v>
      </c>
      <c r="M115" s="466">
        <v>8267.4669999999987</v>
      </c>
      <c r="N115" s="466">
        <v>7830.9779999999992</v>
      </c>
      <c r="O115" s="466">
        <f t="shared" si="3"/>
        <v>8267.4669999999987</v>
      </c>
      <c r="P115" s="457">
        <f t="shared" si="4"/>
        <v>1043.337</v>
      </c>
      <c r="Q115" s="457">
        <f t="shared" si="5"/>
        <v>0</v>
      </c>
      <c r="S115" s="456">
        <v>0.63541666666666696</v>
      </c>
      <c r="T115" s="457">
        <v>4071.2069999999999</v>
      </c>
      <c r="U115" s="457">
        <v>3354.154</v>
      </c>
      <c r="V115" s="457">
        <v>-1.1619999999999999</v>
      </c>
      <c r="W115" s="457">
        <v>305.411</v>
      </c>
      <c r="X115" s="457">
        <v>60.125999999999998</v>
      </c>
      <c r="Y115" s="457">
        <v>0</v>
      </c>
      <c r="Z115" s="457">
        <v>1752.2159999999999</v>
      </c>
      <c r="AA115" s="457">
        <v>62.883000000000003</v>
      </c>
      <c r="AB115" s="457">
        <v>-553.13599999999997</v>
      </c>
      <c r="AC115" s="457">
        <v>-732.12400000000002</v>
      </c>
      <c r="AD115" s="457">
        <v>-616.21500000000003</v>
      </c>
      <c r="AE115" s="457">
        <v>8319.5749999999989</v>
      </c>
      <c r="AF115" s="457">
        <v>7703.3599999999988</v>
      </c>
      <c r="AG115" s="457">
        <f t="shared" si="6"/>
        <v>8319.5749999999989</v>
      </c>
      <c r="AH115" s="457">
        <f t="shared" si="7"/>
        <v>0</v>
      </c>
      <c r="AI115" s="457">
        <f t="shared" si="8"/>
        <v>-553.13599999999997</v>
      </c>
      <c r="AK115" s="456">
        <v>0.63541666666666696</v>
      </c>
      <c r="AL115" s="457">
        <v>4139.6360000000004</v>
      </c>
      <c r="AM115" s="457">
        <v>3832.2919999999999</v>
      </c>
      <c r="AN115" s="457">
        <v>-0.73499999999999999</v>
      </c>
      <c r="AO115" s="457">
        <v>543.03800000000001</v>
      </c>
      <c r="AP115" s="457">
        <v>91.659000000000006</v>
      </c>
      <c r="AQ115" s="457">
        <v>0</v>
      </c>
      <c r="AR115" s="457">
        <v>369.99200000000002</v>
      </c>
      <c r="AS115" s="457">
        <v>37.170999999999999</v>
      </c>
      <c r="AT115" s="457">
        <v>-147.06800000000001</v>
      </c>
      <c r="AU115" s="457">
        <v>-154.505</v>
      </c>
      <c r="AV115" s="457">
        <v>-680.274</v>
      </c>
      <c r="AW115" s="457">
        <v>8711.4800000000014</v>
      </c>
      <c r="AX115" s="457">
        <v>8031.206000000001</v>
      </c>
      <c r="AY115" s="457">
        <f t="shared" si="9"/>
        <v>8711.4800000000014</v>
      </c>
      <c r="AZ115" s="457">
        <f t="shared" si="10"/>
        <v>0</v>
      </c>
      <c r="BA115" s="457">
        <f t="shared" si="11"/>
        <v>-147.06800000000001</v>
      </c>
    </row>
    <row r="116" spans="1:53" s="445" customFormat="1">
      <c r="A116" s="465">
        <v>0.64583333333333304</v>
      </c>
      <c r="B116" s="466">
        <v>2997.7289999999998</v>
      </c>
      <c r="C116" s="466">
        <v>2133.3000000000002</v>
      </c>
      <c r="D116" s="466">
        <v>-0.94199999999999995</v>
      </c>
      <c r="E116" s="466">
        <v>348.637</v>
      </c>
      <c r="F116" s="466">
        <v>67.641000000000005</v>
      </c>
      <c r="G116" s="466">
        <v>88.16</v>
      </c>
      <c r="H116" s="466">
        <v>1512.4179999999999</v>
      </c>
      <c r="I116" s="466">
        <v>84.483000000000004</v>
      </c>
      <c r="J116" s="466">
        <v>1034.963</v>
      </c>
      <c r="K116" s="466">
        <v>0</v>
      </c>
      <c r="L116" s="466">
        <v>-438.93200000000002</v>
      </c>
      <c r="M116" s="466">
        <v>8266.3889999999992</v>
      </c>
      <c r="N116" s="466">
        <v>7827.4569999999994</v>
      </c>
      <c r="O116" s="466">
        <f t="shared" si="3"/>
        <v>8266.3889999999992</v>
      </c>
      <c r="P116" s="457">
        <f t="shared" si="4"/>
        <v>1034.963</v>
      </c>
      <c r="Q116" s="457">
        <f t="shared" si="5"/>
        <v>0</v>
      </c>
      <c r="S116" s="456">
        <v>0.64583333333333304</v>
      </c>
      <c r="T116" s="457">
        <v>4068.415</v>
      </c>
      <c r="U116" s="457">
        <v>3565.1889999999999</v>
      </c>
      <c r="V116" s="457">
        <v>-1.121</v>
      </c>
      <c r="W116" s="457">
        <v>304.685</v>
      </c>
      <c r="X116" s="457">
        <v>60.107999999999997</v>
      </c>
      <c r="Y116" s="457">
        <v>0</v>
      </c>
      <c r="Z116" s="457">
        <v>1676.4680000000001</v>
      </c>
      <c r="AA116" s="457">
        <v>61.295999999999999</v>
      </c>
      <c r="AB116" s="457">
        <v>-680.98400000000004</v>
      </c>
      <c r="AC116" s="457">
        <v>-731.33100000000002</v>
      </c>
      <c r="AD116" s="457">
        <v>-638.08799999999997</v>
      </c>
      <c r="AE116" s="457">
        <v>8322.7250000000004</v>
      </c>
      <c r="AF116" s="457">
        <v>7684.6370000000006</v>
      </c>
      <c r="AG116" s="457">
        <f t="shared" si="6"/>
        <v>8322.7250000000004</v>
      </c>
      <c r="AH116" s="457">
        <f t="shared" si="7"/>
        <v>0</v>
      </c>
      <c r="AI116" s="457">
        <f t="shared" si="8"/>
        <v>-680.98400000000004</v>
      </c>
      <c r="AK116" s="456">
        <v>0.64583333333333304</v>
      </c>
      <c r="AL116" s="457">
        <v>4151.01</v>
      </c>
      <c r="AM116" s="457">
        <v>3868.395</v>
      </c>
      <c r="AN116" s="457">
        <v>-0.81100000000000005</v>
      </c>
      <c r="AO116" s="457">
        <v>547.42600000000004</v>
      </c>
      <c r="AP116" s="457">
        <v>91.608000000000004</v>
      </c>
      <c r="AQ116" s="457">
        <v>0</v>
      </c>
      <c r="AR116" s="457">
        <v>322.553</v>
      </c>
      <c r="AS116" s="457">
        <v>33.755000000000003</v>
      </c>
      <c r="AT116" s="457">
        <v>-164.46</v>
      </c>
      <c r="AU116" s="457">
        <v>-154.45699999999999</v>
      </c>
      <c r="AV116" s="457">
        <v>-684.70399999999995</v>
      </c>
      <c r="AW116" s="457">
        <v>8695.0190000000002</v>
      </c>
      <c r="AX116" s="457">
        <v>8010.3150000000005</v>
      </c>
      <c r="AY116" s="457">
        <f t="shared" si="9"/>
        <v>8695.0190000000002</v>
      </c>
      <c r="AZ116" s="457">
        <f t="shared" si="10"/>
        <v>0</v>
      </c>
      <c r="BA116" s="457">
        <f t="shared" si="11"/>
        <v>-164.46</v>
      </c>
    </row>
    <row r="117" spans="1:53" s="445" customFormat="1">
      <c r="A117" s="465">
        <v>0.65625</v>
      </c>
      <c r="B117" s="466">
        <v>3003.13</v>
      </c>
      <c r="C117" s="466">
        <v>2175.5630000000001</v>
      </c>
      <c r="D117" s="466">
        <v>-0.91</v>
      </c>
      <c r="E117" s="466">
        <v>343.38799999999998</v>
      </c>
      <c r="F117" s="466">
        <v>68.561999999999998</v>
      </c>
      <c r="G117" s="466">
        <v>84.313999999999993</v>
      </c>
      <c r="H117" s="466">
        <v>1434.8910000000001</v>
      </c>
      <c r="I117" s="466">
        <v>88.147999999999996</v>
      </c>
      <c r="J117" s="466">
        <v>1021.189</v>
      </c>
      <c r="K117" s="466">
        <v>0</v>
      </c>
      <c r="L117" s="466">
        <v>-442.91</v>
      </c>
      <c r="M117" s="466">
        <v>8218.2749999999996</v>
      </c>
      <c r="N117" s="466">
        <v>7775.3649999999998</v>
      </c>
      <c r="O117" s="466">
        <f t="shared" si="3"/>
        <v>8218.2749999999996</v>
      </c>
      <c r="P117" s="457">
        <f t="shared" si="4"/>
        <v>1021.189</v>
      </c>
      <c r="Q117" s="457">
        <f t="shared" si="5"/>
        <v>0</v>
      </c>
      <c r="S117" s="456">
        <v>0.65625</v>
      </c>
      <c r="T117" s="457">
        <v>4065.1329999999998</v>
      </c>
      <c r="U117" s="457">
        <v>3628.98</v>
      </c>
      <c r="V117" s="457">
        <v>-1.083</v>
      </c>
      <c r="W117" s="457">
        <v>333.62599999999998</v>
      </c>
      <c r="X117" s="457">
        <v>60.115000000000002</v>
      </c>
      <c r="Y117" s="457">
        <v>0</v>
      </c>
      <c r="Z117" s="457">
        <v>1494.9390000000001</v>
      </c>
      <c r="AA117" s="457">
        <v>59.566000000000003</v>
      </c>
      <c r="AB117" s="457">
        <v>-889.19799999999998</v>
      </c>
      <c r="AC117" s="457">
        <v>-502.20299999999997</v>
      </c>
      <c r="AD117" s="457">
        <v>-645.63900000000001</v>
      </c>
      <c r="AE117" s="457">
        <v>8249.875</v>
      </c>
      <c r="AF117" s="457">
        <v>7604.2359999999999</v>
      </c>
      <c r="AG117" s="457">
        <f t="shared" si="6"/>
        <v>8249.875</v>
      </c>
      <c r="AH117" s="457">
        <f t="shared" si="7"/>
        <v>0</v>
      </c>
      <c r="AI117" s="457">
        <f t="shared" si="8"/>
        <v>-889.19799999999998</v>
      </c>
      <c r="AK117" s="456">
        <v>0.65625</v>
      </c>
      <c r="AL117" s="457">
        <v>3724.364</v>
      </c>
      <c r="AM117" s="457">
        <v>3862.3069999999998</v>
      </c>
      <c r="AN117" s="457">
        <v>-0.871</v>
      </c>
      <c r="AO117" s="457">
        <v>547.21699999999998</v>
      </c>
      <c r="AP117" s="457">
        <v>91.617000000000004</v>
      </c>
      <c r="AQ117" s="457">
        <v>0</v>
      </c>
      <c r="AR117" s="457">
        <v>277.58999999999997</v>
      </c>
      <c r="AS117" s="457">
        <v>28.51</v>
      </c>
      <c r="AT117" s="457">
        <v>-135.74600000000001</v>
      </c>
      <c r="AU117" s="457">
        <v>-154.315</v>
      </c>
      <c r="AV117" s="457">
        <v>-659.88300000000004</v>
      </c>
      <c r="AW117" s="457">
        <v>8240.6730000000007</v>
      </c>
      <c r="AX117" s="457">
        <v>7580.7900000000009</v>
      </c>
      <c r="AY117" s="457">
        <f t="shared" si="9"/>
        <v>8240.6730000000007</v>
      </c>
      <c r="AZ117" s="457">
        <f t="shared" si="10"/>
        <v>0</v>
      </c>
      <c r="BA117" s="457">
        <f t="shared" si="11"/>
        <v>-135.74600000000001</v>
      </c>
    </row>
    <row r="118" spans="1:53" s="445" customFormat="1">
      <c r="A118" s="465">
        <v>0.66666666666666696</v>
      </c>
      <c r="B118" s="466">
        <v>3008.9879999999998</v>
      </c>
      <c r="C118" s="466">
        <v>2280.8409999999999</v>
      </c>
      <c r="D118" s="466">
        <v>-1.0069999999999999</v>
      </c>
      <c r="E118" s="466">
        <v>348.73599999999999</v>
      </c>
      <c r="F118" s="466">
        <v>77.837999999999994</v>
      </c>
      <c r="G118" s="466">
        <v>156.84800000000001</v>
      </c>
      <c r="H118" s="466">
        <v>1269.6990000000001</v>
      </c>
      <c r="I118" s="466">
        <v>90.93</v>
      </c>
      <c r="J118" s="466">
        <v>812.56799999999998</v>
      </c>
      <c r="K118" s="466">
        <v>0</v>
      </c>
      <c r="L118" s="466">
        <v>-454.767</v>
      </c>
      <c r="M118" s="466">
        <v>8045.4409999999998</v>
      </c>
      <c r="N118" s="466">
        <v>7590.674</v>
      </c>
      <c r="O118" s="466">
        <f t="shared" si="3"/>
        <v>8045.4409999999998</v>
      </c>
      <c r="P118" s="457">
        <f t="shared" si="4"/>
        <v>812.56799999999998</v>
      </c>
      <c r="Q118" s="457">
        <f t="shared" si="5"/>
        <v>0</v>
      </c>
      <c r="S118" s="456">
        <v>0.66666666666666696</v>
      </c>
      <c r="T118" s="457">
        <v>4064.7089999999998</v>
      </c>
      <c r="U118" s="457">
        <v>3917.4720000000002</v>
      </c>
      <c r="V118" s="457">
        <v>-1.028</v>
      </c>
      <c r="W118" s="457">
        <v>346.43700000000001</v>
      </c>
      <c r="X118" s="457">
        <v>64.84</v>
      </c>
      <c r="Y118" s="457">
        <v>0</v>
      </c>
      <c r="Z118" s="457">
        <v>1391.181</v>
      </c>
      <c r="AA118" s="457">
        <v>56.173999999999999</v>
      </c>
      <c r="AB118" s="457">
        <v>-1629.7729999999999</v>
      </c>
      <c r="AC118" s="457">
        <v>0</v>
      </c>
      <c r="AD118" s="457">
        <v>-676.69</v>
      </c>
      <c r="AE118" s="457">
        <v>8210.0120000000024</v>
      </c>
      <c r="AF118" s="457">
        <v>7533.3220000000019</v>
      </c>
      <c r="AG118" s="457">
        <f t="shared" si="6"/>
        <v>8210.0120000000024</v>
      </c>
      <c r="AH118" s="457">
        <f t="shared" si="7"/>
        <v>0</v>
      </c>
      <c r="AI118" s="457">
        <f t="shared" si="8"/>
        <v>-1629.7729999999999</v>
      </c>
      <c r="AK118" s="456">
        <v>0.66666666666666696</v>
      </c>
      <c r="AL118" s="457">
        <v>3667</v>
      </c>
      <c r="AM118" s="457">
        <v>3901.7950000000001</v>
      </c>
      <c r="AN118" s="457">
        <v>-0.89</v>
      </c>
      <c r="AO118" s="457">
        <v>558.05600000000004</v>
      </c>
      <c r="AP118" s="457">
        <v>99.915000000000006</v>
      </c>
      <c r="AQ118" s="457">
        <v>0</v>
      </c>
      <c r="AR118" s="457">
        <v>235.65600000000001</v>
      </c>
      <c r="AS118" s="457">
        <v>32.137999999999998</v>
      </c>
      <c r="AT118" s="457">
        <v>-319.02100000000002</v>
      </c>
      <c r="AU118" s="457">
        <v>-51.527000000000001</v>
      </c>
      <c r="AV118" s="457">
        <v>-661.47799999999995</v>
      </c>
      <c r="AW118" s="457">
        <v>8123.1220000000021</v>
      </c>
      <c r="AX118" s="457">
        <v>7461.6440000000021</v>
      </c>
      <c r="AY118" s="457">
        <f t="shared" si="9"/>
        <v>8123.1220000000021</v>
      </c>
      <c r="AZ118" s="457">
        <f t="shared" si="10"/>
        <v>0</v>
      </c>
      <c r="BA118" s="457">
        <f t="shared" si="11"/>
        <v>-319.02100000000002</v>
      </c>
    </row>
    <row r="119" spans="1:53" s="445" customFormat="1">
      <c r="A119" s="465">
        <v>0.67708333333333304</v>
      </c>
      <c r="B119" s="466">
        <v>3013.4789999999998</v>
      </c>
      <c r="C119" s="466">
        <v>2349.6039999999998</v>
      </c>
      <c r="D119" s="466">
        <v>-0.89200000000000002</v>
      </c>
      <c r="E119" s="466">
        <v>350.62400000000002</v>
      </c>
      <c r="F119" s="466">
        <v>78.626999999999995</v>
      </c>
      <c r="G119" s="466">
        <v>168.15899999999999</v>
      </c>
      <c r="H119" s="466">
        <v>1092.664</v>
      </c>
      <c r="I119" s="466">
        <v>86.379000000000005</v>
      </c>
      <c r="J119" s="466">
        <v>822.68299999999999</v>
      </c>
      <c r="K119" s="466">
        <v>0</v>
      </c>
      <c r="L119" s="466">
        <v>-461.41300000000001</v>
      </c>
      <c r="M119" s="466">
        <v>7961.3269999999993</v>
      </c>
      <c r="N119" s="466">
        <v>7499.9139999999989</v>
      </c>
      <c r="O119" s="466">
        <f t="shared" ref="O119:O149" si="12">M119</f>
        <v>7961.3269999999993</v>
      </c>
      <c r="P119" s="457">
        <f t="shared" ref="P119:P149" si="13">IF(J119&lt;0,0,J119)</f>
        <v>822.68299999999999</v>
      </c>
      <c r="Q119" s="457">
        <f t="shared" ref="Q119:Q149" si="14">IF(J119&lt;0,J119,0)</f>
        <v>0</v>
      </c>
      <c r="S119" s="456">
        <v>0.67708333333333304</v>
      </c>
      <c r="T119" s="457">
        <v>4062.4830000000002</v>
      </c>
      <c r="U119" s="457">
        <v>4093.9650000000001</v>
      </c>
      <c r="V119" s="457">
        <v>-1.099</v>
      </c>
      <c r="W119" s="457">
        <v>386.59699999999998</v>
      </c>
      <c r="X119" s="457">
        <v>65.132999999999996</v>
      </c>
      <c r="Y119" s="457">
        <v>0</v>
      </c>
      <c r="Z119" s="457">
        <v>1262.9559999999999</v>
      </c>
      <c r="AA119" s="457">
        <v>56.137999999999998</v>
      </c>
      <c r="AB119" s="457">
        <v>-1782.6869999999999</v>
      </c>
      <c r="AC119" s="457">
        <v>0</v>
      </c>
      <c r="AD119" s="457">
        <v>-697.40599999999995</v>
      </c>
      <c r="AE119" s="457">
        <v>8143.4860000000008</v>
      </c>
      <c r="AF119" s="457">
        <v>7446.0800000000008</v>
      </c>
      <c r="AG119" s="457">
        <f t="shared" ref="AG119:AG149" si="15">AE119</f>
        <v>8143.4860000000008</v>
      </c>
      <c r="AH119" s="457">
        <f t="shared" ref="AH119:AH149" si="16">IF(AB119&lt;0,0,AB119)</f>
        <v>0</v>
      </c>
      <c r="AI119" s="457">
        <f t="shared" ref="AI119:AI149" si="17">IF(AB119&lt;0,AB119,0)</f>
        <v>-1782.6869999999999</v>
      </c>
      <c r="AK119" s="456">
        <v>0.67708333333333304</v>
      </c>
      <c r="AL119" s="457">
        <v>3665.4229999999998</v>
      </c>
      <c r="AM119" s="457">
        <v>3876.0250000000001</v>
      </c>
      <c r="AN119" s="457">
        <v>-0.93899999999999995</v>
      </c>
      <c r="AO119" s="457">
        <v>559.28</v>
      </c>
      <c r="AP119" s="457">
        <v>100.224</v>
      </c>
      <c r="AQ119" s="457">
        <v>0</v>
      </c>
      <c r="AR119" s="457">
        <v>196.44300000000001</v>
      </c>
      <c r="AS119" s="457">
        <v>32.692</v>
      </c>
      <c r="AT119" s="457">
        <v>-283.22500000000002</v>
      </c>
      <c r="AU119" s="457">
        <v>0</v>
      </c>
      <c r="AV119" s="457">
        <v>-658.47699999999998</v>
      </c>
      <c r="AW119" s="457">
        <v>8145.922999999997</v>
      </c>
      <c r="AX119" s="457">
        <v>7487.4459999999972</v>
      </c>
      <c r="AY119" s="457">
        <f t="shared" ref="AY119:AY149" si="18">AW119</f>
        <v>8145.922999999997</v>
      </c>
      <c r="AZ119" s="457">
        <f t="shared" ref="AZ119:AZ149" si="19">IF(AT119&lt;0,0,AT119)</f>
        <v>0</v>
      </c>
      <c r="BA119" s="457">
        <f t="shared" ref="BA119:BA149" si="20">IF(AT119&lt;0,AT119,0)</f>
        <v>-283.22500000000002</v>
      </c>
    </row>
    <row r="120" spans="1:53" s="445" customFormat="1">
      <c r="A120" s="465">
        <v>0.6875</v>
      </c>
      <c r="B120" s="466">
        <v>3016.9670000000001</v>
      </c>
      <c r="C120" s="466">
        <v>2415.2939999999999</v>
      </c>
      <c r="D120" s="466">
        <v>-0.93700000000000006</v>
      </c>
      <c r="E120" s="466">
        <v>347.13799999999998</v>
      </c>
      <c r="F120" s="466">
        <v>77.63</v>
      </c>
      <c r="G120" s="466">
        <v>175.32499999999999</v>
      </c>
      <c r="H120" s="466">
        <v>957.44200000000001</v>
      </c>
      <c r="I120" s="466">
        <v>96.052999999999997</v>
      </c>
      <c r="J120" s="466">
        <v>838.31100000000004</v>
      </c>
      <c r="K120" s="466">
        <v>0</v>
      </c>
      <c r="L120" s="466">
        <v>-467.70600000000002</v>
      </c>
      <c r="M120" s="466">
        <v>7923.223</v>
      </c>
      <c r="N120" s="466">
        <v>7455.5169999999998</v>
      </c>
      <c r="O120" s="466">
        <f t="shared" si="12"/>
        <v>7923.223</v>
      </c>
      <c r="P120" s="457">
        <f t="shared" si="13"/>
        <v>838.31100000000004</v>
      </c>
      <c r="Q120" s="457">
        <f t="shared" si="14"/>
        <v>0</v>
      </c>
      <c r="S120" s="456">
        <v>0.6875</v>
      </c>
      <c r="T120" s="457">
        <v>4061.6759999999999</v>
      </c>
      <c r="U120" s="457">
        <v>4216.9570000000003</v>
      </c>
      <c r="V120" s="457">
        <v>-1.0389999999999999</v>
      </c>
      <c r="W120" s="457">
        <v>465.56200000000001</v>
      </c>
      <c r="X120" s="457">
        <v>63.875</v>
      </c>
      <c r="Y120" s="457">
        <v>0</v>
      </c>
      <c r="Z120" s="457">
        <v>1111.5139999999999</v>
      </c>
      <c r="AA120" s="457">
        <v>52.776000000000003</v>
      </c>
      <c r="AB120" s="457">
        <v>-1840.914</v>
      </c>
      <c r="AC120" s="457">
        <v>0</v>
      </c>
      <c r="AD120" s="457">
        <v>-714.93499999999995</v>
      </c>
      <c r="AE120" s="457">
        <v>8130.4069999999983</v>
      </c>
      <c r="AF120" s="457">
        <v>7415.4719999999979</v>
      </c>
      <c r="AG120" s="457">
        <f t="shared" si="15"/>
        <v>8130.4069999999983</v>
      </c>
      <c r="AH120" s="457">
        <f t="shared" si="16"/>
        <v>0</v>
      </c>
      <c r="AI120" s="457">
        <f t="shared" si="17"/>
        <v>-1840.914</v>
      </c>
      <c r="AK120" s="456">
        <v>0.6875</v>
      </c>
      <c r="AL120" s="457">
        <v>3663.56</v>
      </c>
      <c r="AM120" s="457">
        <v>3914.538</v>
      </c>
      <c r="AN120" s="457">
        <v>-0.83499999999999996</v>
      </c>
      <c r="AO120" s="457">
        <v>558.27099999999996</v>
      </c>
      <c r="AP120" s="457">
        <v>100.16800000000001</v>
      </c>
      <c r="AQ120" s="457">
        <v>0</v>
      </c>
      <c r="AR120" s="457">
        <v>167.94900000000001</v>
      </c>
      <c r="AS120" s="457">
        <v>31.369</v>
      </c>
      <c r="AT120" s="457">
        <v>-280.01</v>
      </c>
      <c r="AU120" s="457">
        <v>0</v>
      </c>
      <c r="AV120" s="457">
        <v>-662.21100000000001</v>
      </c>
      <c r="AW120" s="457">
        <v>8155.01</v>
      </c>
      <c r="AX120" s="457">
        <v>7492.799</v>
      </c>
      <c r="AY120" s="457">
        <f t="shared" si="18"/>
        <v>8155.01</v>
      </c>
      <c r="AZ120" s="457">
        <f t="shared" si="19"/>
        <v>0</v>
      </c>
      <c r="BA120" s="457">
        <f t="shared" si="20"/>
        <v>-280.01</v>
      </c>
    </row>
    <row r="121" spans="1:53" s="445" customFormat="1">
      <c r="A121" s="465">
        <v>0.69791666666666696</v>
      </c>
      <c r="B121" s="466">
        <v>3020.5790000000002</v>
      </c>
      <c r="C121" s="466">
        <v>2340.1</v>
      </c>
      <c r="D121" s="466">
        <v>-1.984</v>
      </c>
      <c r="E121" s="466">
        <v>356.94</v>
      </c>
      <c r="F121" s="466">
        <v>78.436999999999998</v>
      </c>
      <c r="G121" s="466">
        <v>159.34700000000001</v>
      </c>
      <c r="H121" s="466">
        <v>811.51400000000001</v>
      </c>
      <c r="I121" s="466">
        <v>91.415000000000006</v>
      </c>
      <c r="J121" s="466">
        <v>931.97799999999995</v>
      </c>
      <c r="K121" s="466">
        <v>0</v>
      </c>
      <c r="L121" s="466">
        <v>-459.29399999999998</v>
      </c>
      <c r="M121" s="466">
        <v>7788.3259999999991</v>
      </c>
      <c r="N121" s="466">
        <v>7329.0319999999992</v>
      </c>
      <c r="O121" s="466">
        <f t="shared" si="12"/>
        <v>7788.3259999999991</v>
      </c>
      <c r="P121" s="457">
        <f t="shared" si="13"/>
        <v>931.97799999999995</v>
      </c>
      <c r="Q121" s="457">
        <f t="shared" si="14"/>
        <v>0</v>
      </c>
      <c r="S121" s="456">
        <v>0.69791666666666696</v>
      </c>
      <c r="T121" s="457">
        <v>4062.3440000000001</v>
      </c>
      <c r="U121" s="457">
        <v>4288.6580000000004</v>
      </c>
      <c r="V121" s="457">
        <v>-1.0449999999999999</v>
      </c>
      <c r="W121" s="457">
        <v>566.83199999999999</v>
      </c>
      <c r="X121" s="457">
        <v>60.692999999999998</v>
      </c>
      <c r="Y121" s="457">
        <v>0</v>
      </c>
      <c r="Z121" s="457">
        <v>997.52700000000004</v>
      </c>
      <c r="AA121" s="457">
        <v>52.290999999999997</v>
      </c>
      <c r="AB121" s="457">
        <v>-1968.4680000000001</v>
      </c>
      <c r="AC121" s="457">
        <v>0</v>
      </c>
      <c r="AD121" s="457">
        <v>-728.81200000000001</v>
      </c>
      <c r="AE121" s="457">
        <v>8058.8319999999994</v>
      </c>
      <c r="AF121" s="457">
        <v>7330.0199999999995</v>
      </c>
      <c r="AG121" s="457">
        <f t="shared" si="15"/>
        <v>8058.8319999999994</v>
      </c>
      <c r="AH121" s="457">
        <f t="shared" si="16"/>
        <v>0</v>
      </c>
      <c r="AI121" s="457">
        <f t="shared" si="17"/>
        <v>-1968.4680000000001</v>
      </c>
      <c r="AK121" s="456">
        <v>0.69791666666666696</v>
      </c>
      <c r="AL121" s="457">
        <v>3661.3989999999999</v>
      </c>
      <c r="AM121" s="457">
        <v>3911.125</v>
      </c>
      <c r="AN121" s="457">
        <v>-0.78800000000000003</v>
      </c>
      <c r="AO121" s="457">
        <v>562.06500000000005</v>
      </c>
      <c r="AP121" s="457">
        <v>104.51900000000001</v>
      </c>
      <c r="AQ121" s="457">
        <v>0</v>
      </c>
      <c r="AR121" s="457">
        <v>150.13999999999999</v>
      </c>
      <c r="AS121" s="457">
        <v>38.405000000000001</v>
      </c>
      <c r="AT121" s="457">
        <v>-295.97899999999998</v>
      </c>
      <c r="AU121" s="457">
        <v>0</v>
      </c>
      <c r="AV121" s="457">
        <v>-661.995</v>
      </c>
      <c r="AW121" s="457">
        <v>8130.8859999999995</v>
      </c>
      <c r="AX121" s="457">
        <v>7468.8909999999996</v>
      </c>
      <c r="AY121" s="457">
        <f t="shared" si="18"/>
        <v>8130.8859999999995</v>
      </c>
      <c r="AZ121" s="457">
        <f t="shared" si="19"/>
        <v>0</v>
      </c>
      <c r="BA121" s="457">
        <f t="shared" si="20"/>
        <v>-295.97899999999998</v>
      </c>
    </row>
    <row r="122" spans="1:53" s="445" customFormat="1">
      <c r="A122" s="465">
        <v>0.70833333333333304</v>
      </c>
      <c r="B122" s="466">
        <v>3024.5169999999998</v>
      </c>
      <c r="C122" s="466">
        <v>2603.634</v>
      </c>
      <c r="D122" s="466">
        <v>34.654000000000003</v>
      </c>
      <c r="E122" s="466">
        <v>398.37900000000002</v>
      </c>
      <c r="F122" s="466">
        <v>82.69</v>
      </c>
      <c r="G122" s="466">
        <v>373.11799999999999</v>
      </c>
      <c r="H122" s="466">
        <v>731.94</v>
      </c>
      <c r="I122" s="466">
        <v>87.334000000000003</v>
      </c>
      <c r="J122" s="466">
        <v>406.37299999999999</v>
      </c>
      <c r="K122" s="466">
        <v>0</v>
      </c>
      <c r="L122" s="466">
        <v>-493.11900000000003</v>
      </c>
      <c r="M122" s="466">
        <v>7742.6390000000001</v>
      </c>
      <c r="N122" s="466">
        <v>7249.52</v>
      </c>
      <c r="O122" s="466">
        <f t="shared" si="12"/>
        <v>7742.6390000000001</v>
      </c>
      <c r="P122" s="457">
        <f t="shared" si="13"/>
        <v>406.37299999999999</v>
      </c>
      <c r="Q122" s="457">
        <f t="shared" si="14"/>
        <v>0</v>
      </c>
      <c r="S122" s="456">
        <v>0.70833333333333304</v>
      </c>
      <c r="T122" s="457">
        <v>4061.752</v>
      </c>
      <c r="U122" s="457">
        <v>4353.8599999999997</v>
      </c>
      <c r="V122" s="457">
        <v>-1.08</v>
      </c>
      <c r="W122" s="457">
        <v>645.74099999999999</v>
      </c>
      <c r="X122" s="457">
        <v>62.856999999999999</v>
      </c>
      <c r="Y122" s="457">
        <v>85.51</v>
      </c>
      <c r="Z122" s="457">
        <v>861.50300000000004</v>
      </c>
      <c r="AA122" s="457">
        <v>52.695999999999998</v>
      </c>
      <c r="AB122" s="457">
        <v>-2104.2040000000002</v>
      </c>
      <c r="AC122" s="457">
        <v>0</v>
      </c>
      <c r="AD122" s="457">
        <v>-741.36400000000003</v>
      </c>
      <c r="AE122" s="457">
        <v>8018.6350000000002</v>
      </c>
      <c r="AF122" s="457">
        <v>7277.2710000000006</v>
      </c>
      <c r="AG122" s="457">
        <f t="shared" si="15"/>
        <v>8018.6350000000002</v>
      </c>
      <c r="AH122" s="457">
        <f t="shared" si="16"/>
        <v>0</v>
      </c>
      <c r="AI122" s="457">
        <f t="shared" si="17"/>
        <v>-2104.2040000000002</v>
      </c>
      <c r="AK122" s="456">
        <v>0.70833333333333304</v>
      </c>
      <c r="AL122" s="457">
        <v>3661.2350000000001</v>
      </c>
      <c r="AM122" s="457">
        <v>3966.9479999999999</v>
      </c>
      <c r="AN122" s="457">
        <v>-0.81399999999999995</v>
      </c>
      <c r="AO122" s="457">
        <v>597.61099999999999</v>
      </c>
      <c r="AP122" s="457">
        <v>132.018</v>
      </c>
      <c r="AQ122" s="457">
        <v>253.773</v>
      </c>
      <c r="AR122" s="457">
        <v>135.285</v>
      </c>
      <c r="AS122" s="457">
        <v>39.209000000000003</v>
      </c>
      <c r="AT122" s="457">
        <v>-633.11400000000003</v>
      </c>
      <c r="AU122" s="457">
        <v>0</v>
      </c>
      <c r="AV122" s="457">
        <v>-673.45799999999997</v>
      </c>
      <c r="AW122" s="457">
        <v>8152.1509999999998</v>
      </c>
      <c r="AX122" s="457">
        <v>7478.6930000000002</v>
      </c>
      <c r="AY122" s="457">
        <f t="shared" si="18"/>
        <v>8152.1509999999998</v>
      </c>
      <c r="AZ122" s="457">
        <f t="shared" si="19"/>
        <v>0</v>
      </c>
      <c r="BA122" s="457">
        <f t="shared" si="20"/>
        <v>-633.11400000000003</v>
      </c>
    </row>
    <row r="123" spans="1:53" s="445" customFormat="1">
      <c r="A123" s="465">
        <v>0.71875</v>
      </c>
      <c r="B123" s="466">
        <v>3027.7370000000001</v>
      </c>
      <c r="C123" s="466">
        <v>2664.2049999999999</v>
      </c>
      <c r="D123" s="466">
        <v>120.40900000000001</v>
      </c>
      <c r="E123" s="466">
        <v>392.94600000000003</v>
      </c>
      <c r="F123" s="466">
        <v>82.728999999999999</v>
      </c>
      <c r="G123" s="466">
        <v>300.71100000000001</v>
      </c>
      <c r="H123" s="466">
        <v>707.44299999999998</v>
      </c>
      <c r="I123" s="466">
        <v>82.858999999999995</v>
      </c>
      <c r="J123" s="466">
        <v>372.774</v>
      </c>
      <c r="K123" s="466">
        <v>0</v>
      </c>
      <c r="L123" s="466">
        <v>-499.78300000000002</v>
      </c>
      <c r="M123" s="466">
        <v>7751.813000000001</v>
      </c>
      <c r="N123" s="466">
        <v>7252.0300000000007</v>
      </c>
      <c r="O123" s="466">
        <f t="shared" si="12"/>
        <v>7751.813000000001</v>
      </c>
      <c r="P123" s="457">
        <f t="shared" si="13"/>
        <v>372.774</v>
      </c>
      <c r="Q123" s="457">
        <f t="shared" si="14"/>
        <v>0</v>
      </c>
      <c r="S123" s="456">
        <v>0.71875</v>
      </c>
      <c r="T123" s="457">
        <v>4062.663</v>
      </c>
      <c r="U123" s="457">
        <v>4362.0510000000004</v>
      </c>
      <c r="V123" s="457">
        <v>-1.0489999999999999</v>
      </c>
      <c r="W123" s="457">
        <v>669.60199999999998</v>
      </c>
      <c r="X123" s="457">
        <v>62.798999999999999</v>
      </c>
      <c r="Y123" s="457">
        <v>79.373000000000005</v>
      </c>
      <c r="Z123" s="457">
        <v>710.31799999999998</v>
      </c>
      <c r="AA123" s="457">
        <v>57.264000000000003</v>
      </c>
      <c r="AB123" s="457">
        <v>-2042.191</v>
      </c>
      <c r="AC123" s="457">
        <v>0</v>
      </c>
      <c r="AD123" s="457">
        <v>-743.04899999999998</v>
      </c>
      <c r="AE123" s="457">
        <v>7960.829999999999</v>
      </c>
      <c r="AF123" s="457">
        <v>7217.780999999999</v>
      </c>
      <c r="AG123" s="457">
        <f t="shared" si="15"/>
        <v>7960.829999999999</v>
      </c>
      <c r="AH123" s="457">
        <f t="shared" si="16"/>
        <v>0</v>
      </c>
      <c r="AI123" s="457">
        <f t="shared" si="17"/>
        <v>-2042.191</v>
      </c>
      <c r="AK123" s="456">
        <v>0.71875</v>
      </c>
      <c r="AL123" s="457">
        <v>3659.3020000000001</v>
      </c>
      <c r="AM123" s="457">
        <v>3992.8139999999999</v>
      </c>
      <c r="AN123" s="457">
        <v>-0.81799999999999995</v>
      </c>
      <c r="AO123" s="457">
        <v>605.11400000000003</v>
      </c>
      <c r="AP123" s="457">
        <v>135.14099999999999</v>
      </c>
      <c r="AQ123" s="457">
        <v>248.64500000000001</v>
      </c>
      <c r="AR123" s="457">
        <v>126.872</v>
      </c>
      <c r="AS123" s="457">
        <v>38.442999999999998</v>
      </c>
      <c r="AT123" s="457">
        <v>-664.96400000000006</v>
      </c>
      <c r="AU123" s="457">
        <v>0</v>
      </c>
      <c r="AV123" s="457">
        <v>-676.52499999999998</v>
      </c>
      <c r="AW123" s="457">
        <v>8140.5489999999991</v>
      </c>
      <c r="AX123" s="457">
        <v>7464.0239999999994</v>
      </c>
      <c r="AY123" s="457">
        <f t="shared" si="18"/>
        <v>8140.5489999999991</v>
      </c>
      <c r="AZ123" s="457">
        <f t="shared" si="19"/>
        <v>0</v>
      </c>
      <c r="BA123" s="457">
        <f t="shared" si="20"/>
        <v>-664.96400000000006</v>
      </c>
    </row>
    <row r="124" spans="1:53" s="445" customFormat="1">
      <c r="A124" s="465">
        <v>0.72916666666666696</v>
      </c>
      <c r="B124" s="466">
        <v>3030.5230000000001</v>
      </c>
      <c r="C124" s="466">
        <v>2639.165</v>
      </c>
      <c r="D124" s="466">
        <v>318.084</v>
      </c>
      <c r="E124" s="466">
        <v>428.18099999999998</v>
      </c>
      <c r="F124" s="466">
        <v>82.108999999999995</v>
      </c>
      <c r="G124" s="466">
        <v>184.41300000000001</v>
      </c>
      <c r="H124" s="466">
        <v>667.82899999999995</v>
      </c>
      <c r="I124" s="466">
        <v>78.061000000000007</v>
      </c>
      <c r="J124" s="466">
        <v>310.452</v>
      </c>
      <c r="K124" s="466">
        <v>0</v>
      </c>
      <c r="L124" s="466">
        <v>-501.22899999999998</v>
      </c>
      <c r="M124" s="466">
        <v>7738.817</v>
      </c>
      <c r="N124" s="466">
        <v>7237.5879999999997</v>
      </c>
      <c r="O124" s="466">
        <f t="shared" si="12"/>
        <v>7738.817</v>
      </c>
      <c r="P124" s="457">
        <f t="shared" si="13"/>
        <v>310.452</v>
      </c>
      <c r="Q124" s="457">
        <f t="shared" si="14"/>
        <v>0</v>
      </c>
      <c r="S124" s="456">
        <v>0.72916666666666696</v>
      </c>
      <c r="T124" s="457">
        <v>4063.0940000000001</v>
      </c>
      <c r="U124" s="457">
        <v>4386.4449999999997</v>
      </c>
      <c r="V124" s="457">
        <v>-1.0580000000000001</v>
      </c>
      <c r="W124" s="457">
        <v>681.58299999999997</v>
      </c>
      <c r="X124" s="457">
        <v>62.734000000000002</v>
      </c>
      <c r="Y124" s="457">
        <v>507.01499999999999</v>
      </c>
      <c r="Z124" s="457">
        <v>600.88699999999994</v>
      </c>
      <c r="AA124" s="457">
        <v>54.753</v>
      </c>
      <c r="AB124" s="457">
        <v>-2440.9580000000001</v>
      </c>
      <c r="AC124" s="457">
        <v>0</v>
      </c>
      <c r="AD124" s="457">
        <v>-750.92899999999997</v>
      </c>
      <c r="AE124" s="457">
        <v>7914.4950000000008</v>
      </c>
      <c r="AF124" s="457">
        <v>7163.5660000000007</v>
      </c>
      <c r="AG124" s="457">
        <f t="shared" si="15"/>
        <v>7914.4950000000008</v>
      </c>
      <c r="AH124" s="457">
        <f t="shared" si="16"/>
        <v>0</v>
      </c>
      <c r="AI124" s="457">
        <f t="shared" si="17"/>
        <v>-2440.9580000000001</v>
      </c>
      <c r="AK124" s="456">
        <v>0.72916666666666696</v>
      </c>
      <c r="AL124" s="457">
        <v>3658.6379999999999</v>
      </c>
      <c r="AM124" s="457">
        <v>3985.9969999999998</v>
      </c>
      <c r="AN124" s="457">
        <v>-0.72299999999999998</v>
      </c>
      <c r="AO124" s="457">
        <v>603.65</v>
      </c>
      <c r="AP124" s="457">
        <v>134.89699999999999</v>
      </c>
      <c r="AQ124" s="457">
        <v>245.86</v>
      </c>
      <c r="AR124" s="457">
        <v>113.8</v>
      </c>
      <c r="AS124" s="457">
        <v>38.942999999999998</v>
      </c>
      <c r="AT124" s="457">
        <v>-699.44</v>
      </c>
      <c r="AU124" s="457">
        <v>0</v>
      </c>
      <c r="AV124" s="457">
        <v>-675.54899999999998</v>
      </c>
      <c r="AW124" s="457">
        <v>8081.6219999999994</v>
      </c>
      <c r="AX124" s="457">
        <v>7406.0729999999994</v>
      </c>
      <c r="AY124" s="457">
        <f t="shared" si="18"/>
        <v>8081.6219999999994</v>
      </c>
      <c r="AZ124" s="457">
        <f t="shared" si="19"/>
        <v>0</v>
      </c>
      <c r="BA124" s="457">
        <f t="shared" si="20"/>
        <v>-699.44</v>
      </c>
    </row>
    <row r="125" spans="1:53" s="445" customFormat="1">
      <c r="A125" s="465">
        <v>0.73958333333333304</v>
      </c>
      <c r="B125" s="466">
        <v>3033.52</v>
      </c>
      <c r="C125" s="466">
        <v>2625.627</v>
      </c>
      <c r="D125" s="466">
        <v>440.79500000000002</v>
      </c>
      <c r="E125" s="466">
        <v>488.34100000000001</v>
      </c>
      <c r="F125" s="466">
        <v>81.028000000000006</v>
      </c>
      <c r="G125" s="466">
        <v>157.69300000000001</v>
      </c>
      <c r="H125" s="466">
        <v>656.54899999999998</v>
      </c>
      <c r="I125" s="466">
        <v>70.135999999999996</v>
      </c>
      <c r="J125" s="466">
        <v>156.62799999999999</v>
      </c>
      <c r="K125" s="466">
        <v>0</v>
      </c>
      <c r="L125" s="466">
        <v>-505.51799999999997</v>
      </c>
      <c r="M125" s="466">
        <v>7710.3170000000009</v>
      </c>
      <c r="N125" s="466">
        <v>7204.7990000000009</v>
      </c>
      <c r="O125" s="466">
        <f t="shared" si="12"/>
        <v>7710.3170000000009</v>
      </c>
      <c r="P125" s="457">
        <f t="shared" si="13"/>
        <v>156.62799999999999</v>
      </c>
      <c r="Q125" s="457">
        <f t="shared" si="14"/>
        <v>0</v>
      </c>
      <c r="S125" s="456">
        <v>0.73958333333333304</v>
      </c>
      <c r="T125" s="457">
        <v>4063.5990000000002</v>
      </c>
      <c r="U125" s="457">
        <v>4390.2790000000005</v>
      </c>
      <c r="V125" s="457">
        <v>-1.0860000000000001</v>
      </c>
      <c r="W125" s="457">
        <v>730.51900000000001</v>
      </c>
      <c r="X125" s="457">
        <v>80.248999999999995</v>
      </c>
      <c r="Y125" s="457">
        <v>496.57400000000001</v>
      </c>
      <c r="Z125" s="457">
        <v>501.029</v>
      </c>
      <c r="AA125" s="457">
        <v>57.62</v>
      </c>
      <c r="AB125" s="457">
        <v>-2490.6410000000001</v>
      </c>
      <c r="AC125" s="457">
        <v>0</v>
      </c>
      <c r="AD125" s="457">
        <v>-754.19600000000003</v>
      </c>
      <c r="AE125" s="457">
        <v>7828.1420000000035</v>
      </c>
      <c r="AF125" s="457">
        <v>7073.9460000000036</v>
      </c>
      <c r="AG125" s="457">
        <f t="shared" si="15"/>
        <v>7828.1420000000035</v>
      </c>
      <c r="AH125" s="457">
        <f t="shared" si="16"/>
        <v>0</v>
      </c>
      <c r="AI125" s="457">
        <f t="shared" si="17"/>
        <v>-2490.6410000000001</v>
      </c>
      <c r="AK125" s="456">
        <v>0.73958333333333304</v>
      </c>
      <c r="AL125" s="457">
        <v>3656.1950000000002</v>
      </c>
      <c r="AM125" s="457">
        <v>3992.3989999999999</v>
      </c>
      <c r="AN125" s="457">
        <v>-0.86399999999999999</v>
      </c>
      <c r="AO125" s="457">
        <v>615.84299999999996</v>
      </c>
      <c r="AP125" s="457">
        <v>157.744</v>
      </c>
      <c r="AQ125" s="457">
        <v>232.30099999999999</v>
      </c>
      <c r="AR125" s="457">
        <v>105.843</v>
      </c>
      <c r="AS125" s="457">
        <v>46.113999999999997</v>
      </c>
      <c r="AT125" s="457">
        <v>-742.27099999999996</v>
      </c>
      <c r="AU125" s="457">
        <v>0</v>
      </c>
      <c r="AV125" s="457">
        <v>-677.01499999999999</v>
      </c>
      <c r="AW125" s="457">
        <v>8063.304000000001</v>
      </c>
      <c r="AX125" s="457">
        <v>7386.2890000000007</v>
      </c>
      <c r="AY125" s="457">
        <f t="shared" si="18"/>
        <v>8063.304000000001</v>
      </c>
      <c r="AZ125" s="457">
        <f t="shared" si="19"/>
        <v>0</v>
      </c>
      <c r="BA125" s="457">
        <f t="shared" si="20"/>
        <v>-742.27099999999996</v>
      </c>
    </row>
    <row r="126" spans="1:53" s="445" customFormat="1">
      <c r="A126" s="465">
        <v>0.75</v>
      </c>
      <c r="B126" s="466">
        <v>3033.5459999999998</v>
      </c>
      <c r="C126" s="466">
        <v>2702.3090000000002</v>
      </c>
      <c r="D126" s="466">
        <v>643.71500000000003</v>
      </c>
      <c r="E126" s="466">
        <v>561.65899999999999</v>
      </c>
      <c r="F126" s="466">
        <v>81.459000000000003</v>
      </c>
      <c r="G126" s="466">
        <v>257.80599999999998</v>
      </c>
      <c r="H126" s="466">
        <v>623.62599999999998</v>
      </c>
      <c r="I126" s="466">
        <v>65.441999999999993</v>
      </c>
      <c r="J126" s="466">
        <v>-296.01499999999999</v>
      </c>
      <c r="K126" s="466">
        <v>0</v>
      </c>
      <c r="L126" s="466">
        <v>-522.97699999999998</v>
      </c>
      <c r="M126" s="466">
        <v>7673.5469999999987</v>
      </c>
      <c r="N126" s="466">
        <v>7150.5699999999988</v>
      </c>
      <c r="O126" s="466">
        <f t="shared" si="12"/>
        <v>7673.5469999999987</v>
      </c>
      <c r="P126" s="457">
        <f t="shared" si="13"/>
        <v>0</v>
      </c>
      <c r="Q126" s="457">
        <f t="shared" si="14"/>
        <v>-296.01499999999999</v>
      </c>
      <c r="S126" s="456">
        <v>0.75</v>
      </c>
      <c r="T126" s="457">
        <v>4065.3180000000002</v>
      </c>
      <c r="U126" s="457">
        <v>4391.6679999999997</v>
      </c>
      <c r="V126" s="457">
        <v>-1.0329999999999999</v>
      </c>
      <c r="W126" s="457">
        <v>810.99900000000002</v>
      </c>
      <c r="X126" s="457">
        <v>261.84800000000001</v>
      </c>
      <c r="Y126" s="457">
        <v>484.75799999999998</v>
      </c>
      <c r="Z126" s="457">
        <v>394.69299999999998</v>
      </c>
      <c r="AA126" s="457">
        <v>58.421999999999997</v>
      </c>
      <c r="AB126" s="457">
        <v>-2644.2080000000001</v>
      </c>
      <c r="AC126" s="457">
        <v>0</v>
      </c>
      <c r="AD126" s="457">
        <v>-760.82100000000003</v>
      </c>
      <c r="AE126" s="457">
        <v>7822.4650000000001</v>
      </c>
      <c r="AF126" s="457">
        <v>7061.6440000000002</v>
      </c>
      <c r="AG126" s="457">
        <f t="shared" si="15"/>
        <v>7822.4650000000001</v>
      </c>
      <c r="AH126" s="457">
        <f t="shared" si="16"/>
        <v>0</v>
      </c>
      <c r="AI126" s="457">
        <f t="shared" si="17"/>
        <v>-2644.2080000000001</v>
      </c>
      <c r="AK126" s="456">
        <v>0.75</v>
      </c>
      <c r="AL126" s="457">
        <v>3656.8029999999999</v>
      </c>
      <c r="AM126" s="457">
        <v>4029.4470000000001</v>
      </c>
      <c r="AN126" s="457">
        <v>-0.82499999999999996</v>
      </c>
      <c r="AO126" s="457">
        <v>645.78</v>
      </c>
      <c r="AP126" s="457">
        <v>389.11500000000001</v>
      </c>
      <c r="AQ126" s="457">
        <v>253.22399999999999</v>
      </c>
      <c r="AR126" s="457">
        <v>94.58</v>
      </c>
      <c r="AS126" s="457">
        <v>48.357999999999997</v>
      </c>
      <c r="AT126" s="457">
        <v>-1119.72</v>
      </c>
      <c r="AU126" s="457">
        <v>0</v>
      </c>
      <c r="AV126" s="457">
        <v>-685.428</v>
      </c>
      <c r="AW126" s="457">
        <v>7996.7619999999997</v>
      </c>
      <c r="AX126" s="457">
        <v>7311.3339999999998</v>
      </c>
      <c r="AY126" s="457">
        <f t="shared" si="18"/>
        <v>7996.7619999999997</v>
      </c>
      <c r="AZ126" s="457">
        <f t="shared" si="19"/>
        <v>0</v>
      </c>
      <c r="BA126" s="457">
        <f t="shared" si="20"/>
        <v>-1119.72</v>
      </c>
    </row>
    <row r="127" spans="1:53" s="445" customFormat="1">
      <c r="A127" s="465">
        <v>0.76041666666666696</v>
      </c>
      <c r="B127" s="466">
        <v>3030.9389999999999</v>
      </c>
      <c r="C127" s="466">
        <v>2715.7579999999998</v>
      </c>
      <c r="D127" s="466">
        <v>754.88099999999997</v>
      </c>
      <c r="E127" s="466">
        <v>626.97</v>
      </c>
      <c r="F127" s="466">
        <v>81.456000000000003</v>
      </c>
      <c r="G127" s="466">
        <v>187.47800000000001</v>
      </c>
      <c r="H127" s="466">
        <v>559.05200000000002</v>
      </c>
      <c r="I127" s="466">
        <v>68.885999999999996</v>
      </c>
      <c r="J127" s="466">
        <v>-380.01100000000002</v>
      </c>
      <c r="K127" s="466">
        <v>0</v>
      </c>
      <c r="L127" s="466">
        <v>-529.23400000000004</v>
      </c>
      <c r="M127" s="466">
        <v>7645.4090000000006</v>
      </c>
      <c r="N127" s="466">
        <v>7116.1750000000002</v>
      </c>
      <c r="O127" s="466">
        <f t="shared" si="12"/>
        <v>7645.4090000000006</v>
      </c>
      <c r="P127" s="457">
        <f t="shared" si="13"/>
        <v>0</v>
      </c>
      <c r="Q127" s="457">
        <f t="shared" si="14"/>
        <v>-380.01100000000002</v>
      </c>
      <c r="S127" s="456">
        <v>0.76041666666666696</v>
      </c>
      <c r="T127" s="457">
        <v>4069.6129999999998</v>
      </c>
      <c r="U127" s="457">
        <v>4376.7790000000005</v>
      </c>
      <c r="V127" s="457">
        <v>-1.107</v>
      </c>
      <c r="W127" s="457">
        <v>821.68399999999997</v>
      </c>
      <c r="X127" s="457">
        <v>283.03399999999999</v>
      </c>
      <c r="Y127" s="457">
        <v>599.93399999999997</v>
      </c>
      <c r="Z127" s="457">
        <v>307.54000000000002</v>
      </c>
      <c r="AA127" s="457">
        <v>78.191000000000003</v>
      </c>
      <c r="AB127" s="457">
        <v>-2750.136</v>
      </c>
      <c r="AC127" s="457">
        <v>0</v>
      </c>
      <c r="AD127" s="457">
        <v>-761.53200000000004</v>
      </c>
      <c r="AE127" s="457">
        <v>7785.5319999999992</v>
      </c>
      <c r="AF127" s="457">
        <v>7023.9999999999991</v>
      </c>
      <c r="AG127" s="457">
        <f t="shared" si="15"/>
        <v>7785.5319999999992</v>
      </c>
      <c r="AH127" s="457">
        <f t="shared" si="16"/>
        <v>0</v>
      </c>
      <c r="AI127" s="457">
        <f t="shared" si="17"/>
        <v>-2750.136</v>
      </c>
      <c r="AK127" s="456">
        <v>0.76041666666666696</v>
      </c>
      <c r="AL127" s="457">
        <v>3655.819</v>
      </c>
      <c r="AM127" s="457">
        <v>4037.5329999999999</v>
      </c>
      <c r="AN127" s="457">
        <v>-0.82599999999999996</v>
      </c>
      <c r="AO127" s="457">
        <v>640.52300000000002</v>
      </c>
      <c r="AP127" s="457">
        <v>415.04300000000001</v>
      </c>
      <c r="AQ127" s="457">
        <v>239.39099999999999</v>
      </c>
      <c r="AR127" s="457">
        <v>82.613</v>
      </c>
      <c r="AS127" s="457">
        <v>51.792000000000002</v>
      </c>
      <c r="AT127" s="457">
        <v>-1129.028</v>
      </c>
      <c r="AU127" s="457">
        <v>0</v>
      </c>
      <c r="AV127" s="457">
        <v>-685.928</v>
      </c>
      <c r="AW127" s="457">
        <v>7992.8599999999969</v>
      </c>
      <c r="AX127" s="457">
        <v>7306.9319999999971</v>
      </c>
      <c r="AY127" s="457">
        <f t="shared" si="18"/>
        <v>7992.8599999999969</v>
      </c>
      <c r="AZ127" s="457">
        <f t="shared" si="19"/>
        <v>0</v>
      </c>
      <c r="BA127" s="457">
        <f t="shared" si="20"/>
        <v>-1129.028</v>
      </c>
    </row>
    <row r="128" spans="1:53" s="445" customFormat="1">
      <c r="A128" s="465">
        <v>0.77083333333333304</v>
      </c>
      <c r="B128" s="466">
        <v>3029.0129999999999</v>
      </c>
      <c r="C128" s="466">
        <v>2840.3209999999999</v>
      </c>
      <c r="D128" s="466">
        <v>781.55</v>
      </c>
      <c r="E128" s="466">
        <v>662.34699999999998</v>
      </c>
      <c r="F128" s="466">
        <v>81.52</v>
      </c>
      <c r="G128" s="466">
        <v>156.72900000000001</v>
      </c>
      <c r="H128" s="466">
        <v>518.86300000000006</v>
      </c>
      <c r="I128" s="466">
        <v>68.018000000000001</v>
      </c>
      <c r="J128" s="466">
        <v>-489.66</v>
      </c>
      <c r="K128" s="466">
        <v>0</v>
      </c>
      <c r="L128" s="466">
        <v>-544.57000000000005</v>
      </c>
      <c r="M128" s="466">
        <v>7648.7010000000009</v>
      </c>
      <c r="N128" s="466">
        <v>7104.1310000000012</v>
      </c>
      <c r="O128" s="466">
        <f t="shared" si="12"/>
        <v>7648.7010000000009</v>
      </c>
      <c r="P128" s="457">
        <f t="shared" si="13"/>
        <v>0</v>
      </c>
      <c r="Q128" s="457">
        <f t="shared" si="14"/>
        <v>-489.66</v>
      </c>
      <c r="S128" s="456">
        <v>0.77083333333333304</v>
      </c>
      <c r="T128" s="457">
        <v>4072.4409999999998</v>
      </c>
      <c r="U128" s="457">
        <v>4379.8999999999996</v>
      </c>
      <c r="V128" s="457">
        <v>-1.129</v>
      </c>
      <c r="W128" s="457">
        <v>824.76800000000003</v>
      </c>
      <c r="X128" s="457">
        <v>283.03399999999999</v>
      </c>
      <c r="Y128" s="457">
        <v>602.64099999999996</v>
      </c>
      <c r="Z128" s="457">
        <v>234.53399999999999</v>
      </c>
      <c r="AA128" s="457">
        <v>77.445999999999998</v>
      </c>
      <c r="AB128" s="457">
        <v>-2689.6089999999999</v>
      </c>
      <c r="AC128" s="457">
        <v>0</v>
      </c>
      <c r="AD128" s="457">
        <v>-761.84500000000003</v>
      </c>
      <c r="AE128" s="457">
        <v>7784.025999999998</v>
      </c>
      <c r="AF128" s="457">
        <v>7022.1809999999978</v>
      </c>
      <c r="AG128" s="457">
        <f t="shared" si="15"/>
        <v>7784.025999999998</v>
      </c>
      <c r="AH128" s="457">
        <f t="shared" si="16"/>
        <v>0</v>
      </c>
      <c r="AI128" s="457">
        <f t="shared" si="17"/>
        <v>-2689.6089999999999</v>
      </c>
      <c r="AK128" s="456">
        <v>0.77083333333333304</v>
      </c>
      <c r="AL128" s="457">
        <v>3656.1179999999999</v>
      </c>
      <c r="AM128" s="457">
        <v>4039.2080000000001</v>
      </c>
      <c r="AN128" s="457">
        <v>-0.81499999999999995</v>
      </c>
      <c r="AO128" s="457">
        <v>641.428</v>
      </c>
      <c r="AP128" s="457">
        <v>414.93299999999999</v>
      </c>
      <c r="AQ128" s="457">
        <v>248.81200000000001</v>
      </c>
      <c r="AR128" s="457">
        <v>76.650999999999996</v>
      </c>
      <c r="AS128" s="457">
        <v>58.594999999999999</v>
      </c>
      <c r="AT128" s="457">
        <v>-1098.5119999999999</v>
      </c>
      <c r="AU128" s="457">
        <v>0</v>
      </c>
      <c r="AV128" s="457">
        <v>-686.33500000000004</v>
      </c>
      <c r="AW128" s="457">
        <v>8036.4179999999988</v>
      </c>
      <c r="AX128" s="457">
        <v>7350.0829999999987</v>
      </c>
      <c r="AY128" s="457">
        <f t="shared" si="18"/>
        <v>8036.4179999999988</v>
      </c>
      <c r="AZ128" s="457">
        <f t="shared" si="19"/>
        <v>0</v>
      </c>
      <c r="BA128" s="457">
        <f t="shared" si="20"/>
        <v>-1098.5119999999999</v>
      </c>
    </row>
    <row r="129" spans="1:53" s="445" customFormat="1">
      <c r="A129" s="465">
        <v>0.78125</v>
      </c>
      <c r="B129" s="466">
        <v>3026.9789999999998</v>
      </c>
      <c r="C129" s="466">
        <v>2876.7620000000002</v>
      </c>
      <c r="D129" s="466">
        <v>808.50900000000001</v>
      </c>
      <c r="E129" s="466">
        <v>772.46400000000006</v>
      </c>
      <c r="F129" s="466">
        <v>85.935000000000002</v>
      </c>
      <c r="G129" s="466">
        <v>120.03</v>
      </c>
      <c r="H129" s="466">
        <v>458.46199999999999</v>
      </c>
      <c r="I129" s="466">
        <v>62.761000000000003</v>
      </c>
      <c r="J129" s="466">
        <v>-545.47199999999998</v>
      </c>
      <c r="K129" s="466">
        <v>0</v>
      </c>
      <c r="L129" s="466">
        <v>-555.20500000000004</v>
      </c>
      <c r="M129" s="466">
        <v>7666.43</v>
      </c>
      <c r="N129" s="466">
        <v>7111.2250000000004</v>
      </c>
      <c r="O129" s="466">
        <f t="shared" si="12"/>
        <v>7666.43</v>
      </c>
      <c r="P129" s="457">
        <f t="shared" si="13"/>
        <v>0</v>
      </c>
      <c r="Q129" s="457">
        <f t="shared" si="14"/>
        <v>-545.47199999999998</v>
      </c>
      <c r="S129" s="456">
        <v>0.78125</v>
      </c>
      <c r="T129" s="457">
        <v>4071.2660000000001</v>
      </c>
      <c r="U129" s="457">
        <v>4397.7430000000004</v>
      </c>
      <c r="V129" s="457">
        <v>-1.0369999999999999</v>
      </c>
      <c r="W129" s="457">
        <v>826.92899999999997</v>
      </c>
      <c r="X129" s="457">
        <v>299.42599999999999</v>
      </c>
      <c r="Y129" s="457">
        <v>588.88</v>
      </c>
      <c r="Z129" s="457">
        <v>178.79599999999999</v>
      </c>
      <c r="AA129" s="457">
        <v>82.891000000000005</v>
      </c>
      <c r="AB129" s="457">
        <v>-2661.5790000000002</v>
      </c>
      <c r="AC129" s="457">
        <v>0</v>
      </c>
      <c r="AD129" s="457">
        <v>-763.58</v>
      </c>
      <c r="AE129" s="457">
        <v>7783.3149999999987</v>
      </c>
      <c r="AF129" s="457">
        <v>7019.7349999999988</v>
      </c>
      <c r="AG129" s="457">
        <f t="shared" si="15"/>
        <v>7783.3149999999987</v>
      </c>
      <c r="AH129" s="457">
        <f t="shared" si="16"/>
        <v>0</v>
      </c>
      <c r="AI129" s="457">
        <f t="shared" si="17"/>
        <v>-2661.5790000000002</v>
      </c>
      <c r="AK129" s="456">
        <v>0.78125</v>
      </c>
      <c r="AL129" s="457">
        <v>3655.433</v>
      </c>
      <c r="AM129" s="457">
        <v>4053.9470000000001</v>
      </c>
      <c r="AN129" s="457">
        <v>-0.88</v>
      </c>
      <c r="AO129" s="457">
        <v>647.66999999999996</v>
      </c>
      <c r="AP129" s="457">
        <v>415.52600000000001</v>
      </c>
      <c r="AQ129" s="457">
        <v>252.48</v>
      </c>
      <c r="AR129" s="457">
        <v>68.835999999999999</v>
      </c>
      <c r="AS129" s="457">
        <v>66.311999999999998</v>
      </c>
      <c r="AT129" s="457">
        <v>-1132.55</v>
      </c>
      <c r="AU129" s="457">
        <v>0</v>
      </c>
      <c r="AV129" s="457">
        <v>-688.38199999999995</v>
      </c>
      <c r="AW129" s="457">
        <v>8026.7739999999985</v>
      </c>
      <c r="AX129" s="457">
        <v>7338.3919999999989</v>
      </c>
      <c r="AY129" s="457">
        <f t="shared" si="18"/>
        <v>8026.7739999999985</v>
      </c>
      <c r="AZ129" s="457">
        <f t="shared" si="19"/>
        <v>0</v>
      </c>
      <c r="BA129" s="457">
        <f t="shared" si="20"/>
        <v>-1132.55</v>
      </c>
    </row>
    <row r="130" spans="1:53" s="445" customFormat="1">
      <c r="A130" s="465">
        <v>0.79166666666666696</v>
      </c>
      <c r="B130" s="466">
        <v>3025.5940000000001</v>
      </c>
      <c r="C130" s="466">
        <v>2912.2269999999999</v>
      </c>
      <c r="D130" s="466">
        <v>815.91200000000003</v>
      </c>
      <c r="E130" s="466">
        <v>875.68899999999996</v>
      </c>
      <c r="F130" s="466">
        <v>126.88200000000001</v>
      </c>
      <c r="G130" s="466">
        <v>162.833</v>
      </c>
      <c r="H130" s="466">
        <v>384.60599999999999</v>
      </c>
      <c r="I130" s="466">
        <v>54.877000000000002</v>
      </c>
      <c r="J130" s="466">
        <v>-697.51300000000003</v>
      </c>
      <c r="K130" s="466">
        <v>0</v>
      </c>
      <c r="L130" s="466">
        <v>-566.19399999999996</v>
      </c>
      <c r="M130" s="466">
        <v>7661.1070000000009</v>
      </c>
      <c r="N130" s="466">
        <v>7094.9130000000005</v>
      </c>
      <c r="O130" s="466">
        <f t="shared" si="12"/>
        <v>7661.1070000000009</v>
      </c>
      <c r="P130" s="457">
        <f t="shared" si="13"/>
        <v>0</v>
      </c>
      <c r="Q130" s="457">
        <f t="shared" si="14"/>
        <v>-697.51300000000003</v>
      </c>
      <c r="S130" s="456">
        <v>0.79166666666666696</v>
      </c>
      <c r="T130" s="457">
        <v>4072.4940000000001</v>
      </c>
      <c r="U130" s="457">
        <v>4414.5479999999998</v>
      </c>
      <c r="V130" s="457">
        <v>-1.161</v>
      </c>
      <c r="W130" s="457">
        <v>853.37699999999995</v>
      </c>
      <c r="X130" s="457">
        <v>510.88799999999998</v>
      </c>
      <c r="Y130" s="457">
        <v>650.10599999999999</v>
      </c>
      <c r="Z130" s="457">
        <v>140.26900000000001</v>
      </c>
      <c r="AA130" s="457">
        <v>77.715999999999994</v>
      </c>
      <c r="AB130" s="457">
        <v>-2911.355</v>
      </c>
      <c r="AC130" s="457">
        <v>0</v>
      </c>
      <c r="AD130" s="457">
        <v>-769.596</v>
      </c>
      <c r="AE130" s="457">
        <v>7806.8820000000014</v>
      </c>
      <c r="AF130" s="457">
        <v>7037.2860000000019</v>
      </c>
      <c r="AG130" s="457">
        <f t="shared" si="15"/>
        <v>7806.8820000000014</v>
      </c>
      <c r="AH130" s="457">
        <f t="shared" si="16"/>
        <v>0</v>
      </c>
      <c r="AI130" s="457">
        <f t="shared" si="17"/>
        <v>-2911.355</v>
      </c>
      <c r="AK130" s="456">
        <v>0.79166666666666696</v>
      </c>
      <c r="AL130" s="457">
        <v>3656.3150000000001</v>
      </c>
      <c r="AM130" s="457">
        <v>4074.056</v>
      </c>
      <c r="AN130" s="457">
        <v>-0.85699999999999998</v>
      </c>
      <c r="AO130" s="457">
        <v>685.43299999999999</v>
      </c>
      <c r="AP130" s="457">
        <v>426.48399999999998</v>
      </c>
      <c r="AQ130" s="457">
        <v>251.529</v>
      </c>
      <c r="AR130" s="457">
        <v>67.084999999999994</v>
      </c>
      <c r="AS130" s="457">
        <v>71.917000000000002</v>
      </c>
      <c r="AT130" s="457">
        <v>-1229.4880000000001</v>
      </c>
      <c r="AU130" s="457">
        <v>0</v>
      </c>
      <c r="AV130" s="457">
        <v>-693.28899999999999</v>
      </c>
      <c r="AW130" s="457">
        <v>8002.4739999999993</v>
      </c>
      <c r="AX130" s="457">
        <v>7309.1849999999995</v>
      </c>
      <c r="AY130" s="457">
        <f t="shared" si="18"/>
        <v>8002.4739999999993</v>
      </c>
      <c r="AZ130" s="457">
        <f t="shared" si="19"/>
        <v>0</v>
      </c>
      <c r="BA130" s="457">
        <f t="shared" si="20"/>
        <v>-1229.4880000000001</v>
      </c>
    </row>
    <row r="131" spans="1:53" s="445" customFormat="1">
      <c r="A131" s="465">
        <v>0.80208333333333304</v>
      </c>
      <c r="B131" s="466">
        <v>3023.9360000000001</v>
      </c>
      <c r="C131" s="466">
        <v>2909.7</v>
      </c>
      <c r="D131" s="466">
        <v>817.50199999999995</v>
      </c>
      <c r="E131" s="466">
        <v>886.98</v>
      </c>
      <c r="F131" s="466">
        <v>132.00200000000001</v>
      </c>
      <c r="G131" s="466">
        <v>178.471</v>
      </c>
      <c r="H131" s="466">
        <v>324.327</v>
      </c>
      <c r="I131" s="466">
        <v>51.468000000000004</v>
      </c>
      <c r="J131" s="466">
        <v>-684.46299999999997</v>
      </c>
      <c r="K131" s="466">
        <v>0</v>
      </c>
      <c r="L131" s="466">
        <v>-566.39700000000005</v>
      </c>
      <c r="M131" s="466">
        <v>7639.9230000000007</v>
      </c>
      <c r="N131" s="466">
        <v>7073.5260000000007</v>
      </c>
      <c r="O131" s="466">
        <f t="shared" si="12"/>
        <v>7639.9230000000007</v>
      </c>
      <c r="P131" s="457">
        <f t="shared" si="13"/>
        <v>0</v>
      </c>
      <c r="Q131" s="457">
        <f t="shared" si="14"/>
        <v>-684.46299999999997</v>
      </c>
      <c r="S131" s="456">
        <v>0.80208333333333304</v>
      </c>
      <c r="T131" s="457">
        <v>4072.89</v>
      </c>
      <c r="U131" s="457">
        <v>4424.9870000000001</v>
      </c>
      <c r="V131" s="457">
        <v>-1.071</v>
      </c>
      <c r="W131" s="457">
        <v>861.48400000000004</v>
      </c>
      <c r="X131" s="457">
        <v>538.60699999999997</v>
      </c>
      <c r="Y131" s="457">
        <v>645.72500000000002</v>
      </c>
      <c r="Z131" s="457">
        <v>112.599</v>
      </c>
      <c r="AA131" s="457">
        <v>74.081999999999994</v>
      </c>
      <c r="AB131" s="457">
        <v>-2909.1190000000001</v>
      </c>
      <c r="AC131" s="457">
        <v>0</v>
      </c>
      <c r="AD131" s="457">
        <v>-771.28099999999995</v>
      </c>
      <c r="AE131" s="457">
        <v>7820.1840000000011</v>
      </c>
      <c r="AF131" s="457">
        <v>7048.9030000000012</v>
      </c>
      <c r="AG131" s="457">
        <f t="shared" si="15"/>
        <v>7820.1840000000011</v>
      </c>
      <c r="AH131" s="457">
        <f t="shared" si="16"/>
        <v>0</v>
      </c>
      <c r="AI131" s="457">
        <f t="shared" si="17"/>
        <v>-2909.1190000000001</v>
      </c>
      <c r="AK131" s="456">
        <v>0.80208333333333304</v>
      </c>
      <c r="AL131" s="457">
        <v>3657.0729999999999</v>
      </c>
      <c r="AM131" s="457">
        <v>4064.4810000000002</v>
      </c>
      <c r="AN131" s="457">
        <v>-0.80300000000000005</v>
      </c>
      <c r="AO131" s="457">
        <v>694.56200000000001</v>
      </c>
      <c r="AP131" s="457">
        <v>426.81900000000002</v>
      </c>
      <c r="AQ131" s="457">
        <v>250.334</v>
      </c>
      <c r="AR131" s="457">
        <v>66.233999999999995</v>
      </c>
      <c r="AS131" s="457">
        <v>78.820999999999998</v>
      </c>
      <c r="AT131" s="457">
        <v>-1212.402</v>
      </c>
      <c r="AU131" s="457">
        <v>0</v>
      </c>
      <c r="AV131" s="457">
        <v>-692.99800000000005</v>
      </c>
      <c r="AW131" s="457">
        <v>8025.1190000000006</v>
      </c>
      <c r="AX131" s="457">
        <v>7332.121000000001</v>
      </c>
      <c r="AY131" s="457">
        <f t="shared" si="18"/>
        <v>8025.1190000000006</v>
      </c>
      <c r="AZ131" s="457">
        <f t="shared" si="19"/>
        <v>0</v>
      </c>
      <c r="BA131" s="457">
        <f t="shared" si="20"/>
        <v>-1212.402</v>
      </c>
    </row>
    <row r="132" spans="1:53" s="445" customFormat="1">
      <c r="A132" s="465">
        <v>0.8125</v>
      </c>
      <c r="B132" s="466">
        <v>3021.0949999999998</v>
      </c>
      <c r="C132" s="466">
        <v>2927.2420000000002</v>
      </c>
      <c r="D132" s="466">
        <v>816.09299999999996</v>
      </c>
      <c r="E132" s="466">
        <v>882.74300000000005</v>
      </c>
      <c r="F132" s="466">
        <v>131.82499999999999</v>
      </c>
      <c r="G132" s="466">
        <v>177.99</v>
      </c>
      <c r="H132" s="466">
        <v>278.06900000000002</v>
      </c>
      <c r="I132" s="466">
        <v>58.101999999999997</v>
      </c>
      <c r="J132" s="466">
        <v>-666.26400000000001</v>
      </c>
      <c r="K132" s="466">
        <v>0</v>
      </c>
      <c r="L132" s="466">
        <v>-567.57100000000003</v>
      </c>
      <c r="M132" s="466">
        <v>7626.8949999999995</v>
      </c>
      <c r="N132" s="466">
        <v>7059.3239999999996</v>
      </c>
      <c r="O132" s="466">
        <f t="shared" si="12"/>
        <v>7626.8949999999995</v>
      </c>
      <c r="P132" s="457">
        <f t="shared" si="13"/>
        <v>0</v>
      </c>
      <c r="Q132" s="457">
        <f t="shared" si="14"/>
        <v>-666.26400000000001</v>
      </c>
      <c r="S132" s="456">
        <v>0.8125</v>
      </c>
      <c r="T132" s="457">
        <v>4071.7130000000002</v>
      </c>
      <c r="U132" s="457">
        <v>4422.2960000000003</v>
      </c>
      <c r="V132" s="457">
        <v>-1.145</v>
      </c>
      <c r="W132" s="457">
        <v>866.04899999999998</v>
      </c>
      <c r="X132" s="457">
        <v>538.49099999999999</v>
      </c>
      <c r="Y132" s="457">
        <v>631.43100000000004</v>
      </c>
      <c r="Z132" s="457">
        <v>97.706999999999994</v>
      </c>
      <c r="AA132" s="457">
        <v>67.759</v>
      </c>
      <c r="AB132" s="457">
        <v>-2869.8620000000001</v>
      </c>
      <c r="AC132" s="457">
        <v>0</v>
      </c>
      <c r="AD132" s="457">
        <v>-770.89700000000005</v>
      </c>
      <c r="AE132" s="457">
        <v>7824.4390000000012</v>
      </c>
      <c r="AF132" s="457">
        <v>7053.5420000000013</v>
      </c>
      <c r="AG132" s="457">
        <f t="shared" si="15"/>
        <v>7824.4390000000012</v>
      </c>
      <c r="AH132" s="457">
        <f t="shared" si="16"/>
        <v>0</v>
      </c>
      <c r="AI132" s="457">
        <f t="shared" si="17"/>
        <v>-2869.8620000000001</v>
      </c>
      <c r="AK132" s="456">
        <v>0.8125</v>
      </c>
      <c r="AL132" s="457">
        <v>3658.0680000000002</v>
      </c>
      <c r="AM132" s="457">
        <v>4053.799</v>
      </c>
      <c r="AN132" s="457">
        <v>-0.90700000000000003</v>
      </c>
      <c r="AO132" s="457">
        <v>696.48500000000001</v>
      </c>
      <c r="AP132" s="457">
        <v>426.45400000000001</v>
      </c>
      <c r="AQ132" s="457">
        <v>260.01600000000002</v>
      </c>
      <c r="AR132" s="457">
        <v>65.891999999999996</v>
      </c>
      <c r="AS132" s="457">
        <v>83.98</v>
      </c>
      <c r="AT132" s="457">
        <v>-1190.5250000000001</v>
      </c>
      <c r="AU132" s="457">
        <v>0</v>
      </c>
      <c r="AV132" s="457">
        <v>-692.21100000000001</v>
      </c>
      <c r="AW132" s="457">
        <v>8053.2619999999988</v>
      </c>
      <c r="AX132" s="457">
        <v>7361.0509999999986</v>
      </c>
      <c r="AY132" s="457">
        <f t="shared" si="18"/>
        <v>8053.2619999999988</v>
      </c>
      <c r="AZ132" s="457">
        <f t="shared" si="19"/>
        <v>0</v>
      </c>
      <c r="BA132" s="457">
        <f t="shared" si="20"/>
        <v>-1190.5250000000001</v>
      </c>
    </row>
    <row r="133" spans="1:53" s="445" customFormat="1">
      <c r="A133" s="465">
        <v>0.82291666666666696</v>
      </c>
      <c r="B133" s="466">
        <v>3020.357</v>
      </c>
      <c r="C133" s="466">
        <v>2940.6550000000002</v>
      </c>
      <c r="D133" s="466">
        <v>817.55600000000004</v>
      </c>
      <c r="E133" s="466">
        <v>884.02</v>
      </c>
      <c r="F133" s="466">
        <v>147.649</v>
      </c>
      <c r="G133" s="466">
        <v>214.59399999999999</v>
      </c>
      <c r="H133" s="466">
        <v>233.364</v>
      </c>
      <c r="I133" s="466">
        <v>58.274000000000001</v>
      </c>
      <c r="J133" s="466">
        <v>-726.97500000000002</v>
      </c>
      <c r="K133" s="466">
        <v>0</v>
      </c>
      <c r="L133" s="466">
        <v>-569.37900000000002</v>
      </c>
      <c r="M133" s="466">
        <v>7589.4940000000006</v>
      </c>
      <c r="N133" s="466">
        <v>7020.1150000000007</v>
      </c>
      <c r="O133" s="466">
        <f t="shared" si="12"/>
        <v>7589.4940000000006</v>
      </c>
      <c r="P133" s="457">
        <f t="shared" si="13"/>
        <v>0</v>
      </c>
      <c r="Q133" s="457">
        <f t="shared" si="14"/>
        <v>-726.97500000000002</v>
      </c>
      <c r="S133" s="456">
        <v>0.82291666666666696</v>
      </c>
      <c r="T133" s="457">
        <v>4074.9459999999999</v>
      </c>
      <c r="U133" s="457">
        <v>4434.1469999999999</v>
      </c>
      <c r="V133" s="457">
        <v>-1.1359999999999999</v>
      </c>
      <c r="W133" s="457">
        <v>864.86699999999996</v>
      </c>
      <c r="X133" s="457">
        <v>536.11500000000001</v>
      </c>
      <c r="Y133" s="457">
        <v>634.41999999999996</v>
      </c>
      <c r="Z133" s="457">
        <v>93.432000000000002</v>
      </c>
      <c r="AA133" s="457">
        <v>66.429000000000002</v>
      </c>
      <c r="AB133" s="457">
        <v>-2834.855</v>
      </c>
      <c r="AC133" s="457">
        <v>0</v>
      </c>
      <c r="AD133" s="457">
        <v>-772.23400000000004</v>
      </c>
      <c r="AE133" s="457">
        <v>7868.3650000000016</v>
      </c>
      <c r="AF133" s="457">
        <v>7096.1310000000012</v>
      </c>
      <c r="AG133" s="457">
        <f t="shared" si="15"/>
        <v>7868.3650000000016</v>
      </c>
      <c r="AH133" s="457">
        <f t="shared" si="16"/>
        <v>0</v>
      </c>
      <c r="AI133" s="457">
        <f t="shared" si="17"/>
        <v>-2834.855</v>
      </c>
      <c r="AK133" s="456">
        <v>0.82291666666666696</v>
      </c>
      <c r="AL133" s="457">
        <v>3658.4670000000001</v>
      </c>
      <c r="AM133" s="457">
        <v>4064.4470000000001</v>
      </c>
      <c r="AN133" s="457">
        <v>-0.81100000000000005</v>
      </c>
      <c r="AO133" s="457">
        <v>691.76800000000003</v>
      </c>
      <c r="AP133" s="457">
        <v>426.30799999999999</v>
      </c>
      <c r="AQ133" s="457">
        <v>247.63499999999999</v>
      </c>
      <c r="AR133" s="457">
        <v>65.876999999999995</v>
      </c>
      <c r="AS133" s="457">
        <v>78.691999999999993</v>
      </c>
      <c r="AT133" s="457">
        <v>-1189.864</v>
      </c>
      <c r="AU133" s="457">
        <v>0</v>
      </c>
      <c r="AV133" s="457">
        <v>-692.84199999999998</v>
      </c>
      <c r="AW133" s="457">
        <v>8042.5190000000002</v>
      </c>
      <c r="AX133" s="457">
        <v>7349.6770000000006</v>
      </c>
      <c r="AY133" s="457">
        <f t="shared" si="18"/>
        <v>8042.5190000000002</v>
      </c>
      <c r="AZ133" s="457">
        <f t="shared" si="19"/>
        <v>0</v>
      </c>
      <c r="BA133" s="457">
        <f t="shared" si="20"/>
        <v>-1189.864</v>
      </c>
    </row>
    <row r="134" spans="1:53" s="445" customFormat="1">
      <c r="A134" s="465">
        <v>0.83333333333333304</v>
      </c>
      <c r="B134" s="466">
        <v>3020.75</v>
      </c>
      <c r="C134" s="466">
        <v>2984.1680000000001</v>
      </c>
      <c r="D134" s="466">
        <v>817.65800000000002</v>
      </c>
      <c r="E134" s="466">
        <v>892.99800000000005</v>
      </c>
      <c r="F134" s="466">
        <v>357.79</v>
      </c>
      <c r="G134" s="466">
        <v>408.91300000000001</v>
      </c>
      <c r="H134" s="466">
        <v>196.453</v>
      </c>
      <c r="I134" s="466">
        <v>55.006</v>
      </c>
      <c r="J134" s="466">
        <v>-1228.0730000000001</v>
      </c>
      <c r="K134" s="466">
        <v>0</v>
      </c>
      <c r="L134" s="466">
        <v>-578.81700000000001</v>
      </c>
      <c r="M134" s="466">
        <v>7505.6629999999986</v>
      </c>
      <c r="N134" s="466">
        <v>6926.8459999999986</v>
      </c>
      <c r="O134" s="466">
        <f t="shared" si="12"/>
        <v>7505.6629999999986</v>
      </c>
      <c r="P134" s="457">
        <f t="shared" si="13"/>
        <v>0</v>
      </c>
      <c r="Q134" s="457">
        <f t="shared" si="14"/>
        <v>-1228.0730000000001</v>
      </c>
      <c r="S134" s="456">
        <v>0.83333333333333304</v>
      </c>
      <c r="T134" s="457">
        <v>4082.7089999999998</v>
      </c>
      <c r="U134" s="457">
        <v>4428.0569999999998</v>
      </c>
      <c r="V134" s="457">
        <v>-1.0489999999999999</v>
      </c>
      <c r="W134" s="457">
        <v>720.59</v>
      </c>
      <c r="X134" s="457">
        <v>503.65800000000002</v>
      </c>
      <c r="Y134" s="457">
        <v>694.51700000000005</v>
      </c>
      <c r="Z134" s="457">
        <v>92.701999999999998</v>
      </c>
      <c r="AA134" s="457">
        <v>59.645000000000003</v>
      </c>
      <c r="AB134" s="457">
        <v>-2744.0790000000002</v>
      </c>
      <c r="AC134" s="457">
        <v>0</v>
      </c>
      <c r="AD134" s="457">
        <v>-762.57</v>
      </c>
      <c r="AE134" s="457">
        <v>7836.7499999999982</v>
      </c>
      <c r="AF134" s="457">
        <v>7074.1799999999985</v>
      </c>
      <c r="AG134" s="457">
        <f t="shared" si="15"/>
        <v>7836.7499999999982</v>
      </c>
      <c r="AH134" s="457">
        <f t="shared" si="16"/>
        <v>0</v>
      </c>
      <c r="AI134" s="457">
        <f t="shared" si="17"/>
        <v>-2744.0790000000002</v>
      </c>
      <c r="AK134" s="456">
        <v>0.83333333333333304</v>
      </c>
      <c r="AL134" s="457">
        <v>3657.299</v>
      </c>
      <c r="AM134" s="457">
        <v>4066.8490000000002</v>
      </c>
      <c r="AN134" s="457">
        <v>-0.85899999999999999</v>
      </c>
      <c r="AO134" s="457">
        <v>682.95600000000002</v>
      </c>
      <c r="AP134" s="457">
        <v>424.00700000000001</v>
      </c>
      <c r="AQ134" s="457">
        <v>250.53899999999999</v>
      </c>
      <c r="AR134" s="457">
        <v>48.42</v>
      </c>
      <c r="AS134" s="457">
        <v>79.343000000000004</v>
      </c>
      <c r="AT134" s="457">
        <v>-1273.133</v>
      </c>
      <c r="AU134" s="457">
        <v>0</v>
      </c>
      <c r="AV134" s="457">
        <v>-692.33900000000006</v>
      </c>
      <c r="AW134" s="457">
        <v>7935.4210000000003</v>
      </c>
      <c r="AX134" s="457">
        <v>7243.0820000000003</v>
      </c>
      <c r="AY134" s="457">
        <f t="shared" si="18"/>
        <v>7935.4210000000003</v>
      </c>
      <c r="AZ134" s="457">
        <f t="shared" si="19"/>
        <v>0</v>
      </c>
      <c r="BA134" s="457">
        <f t="shared" si="20"/>
        <v>-1273.133</v>
      </c>
    </row>
    <row r="135" spans="1:53" s="445" customFormat="1">
      <c r="A135" s="465">
        <v>0.84375</v>
      </c>
      <c r="B135" s="466">
        <v>3021.7930000000001</v>
      </c>
      <c r="C135" s="466">
        <v>3036.1729999999998</v>
      </c>
      <c r="D135" s="466">
        <v>817.59900000000005</v>
      </c>
      <c r="E135" s="466">
        <v>896.33500000000004</v>
      </c>
      <c r="F135" s="466">
        <v>388.48099999999999</v>
      </c>
      <c r="G135" s="466">
        <v>415.71199999999999</v>
      </c>
      <c r="H135" s="466">
        <v>162.67599999999999</v>
      </c>
      <c r="I135" s="466">
        <v>57.463999999999999</v>
      </c>
      <c r="J135" s="466">
        <v>-1317.41</v>
      </c>
      <c r="K135" s="466">
        <v>0</v>
      </c>
      <c r="L135" s="466">
        <v>-584.84799999999996</v>
      </c>
      <c r="M135" s="466">
        <v>7478.8230000000003</v>
      </c>
      <c r="N135" s="466">
        <v>6893.9750000000004</v>
      </c>
      <c r="O135" s="466">
        <f t="shared" si="12"/>
        <v>7478.8230000000003</v>
      </c>
      <c r="P135" s="457">
        <f t="shared" si="13"/>
        <v>0</v>
      </c>
      <c r="Q135" s="457">
        <f t="shared" si="14"/>
        <v>-1317.41</v>
      </c>
      <c r="S135" s="456">
        <v>0.84375</v>
      </c>
      <c r="T135" s="457">
        <v>4088.2539999999999</v>
      </c>
      <c r="U135" s="457">
        <v>4435.5209999999997</v>
      </c>
      <c r="V135" s="457">
        <v>-1.018</v>
      </c>
      <c r="W135" s="457">
        <v>646.68899999999996</v>
      </c>
      <c r="X135" s="457">
        <v>499.39499999999998</v>
      </c>
      <c r="Y135" s="457">
        <v>697.178</v>
      </c>
      <c r="Z135" s="457">
        <v>93.010999999999996</v>
      </c>
      <c r="AA135" s="457">
        <v>53.417999999999999</v>
      </c>
      <c r="AB135" s="457">
        <v>-2691.6179999999999</v>
      </c>
      <c r="AC135" s="457">
        <v>0</v>
      </c>
      <c r="AD135" s="457">
        <v>-758.58199999999999</v>
      </c>
      <c r="AE135" s="457">
        <v>7820.83</v>
      </c>
      <c r="AF135" s="457">
        <v>7062.2479999999996</v>
      </c>
      <c r="AG135" s="457">
        <f t="shared" si="15"/>
        <v>7820.83</v>
      </c>
      <c r="AH135" s="457">
        <f t="shared" si="16"/>
        <v>0</v>
      </c>
      <c r="AI135" s="457">
        <f t="shared" si="17"/>
        <v>-2691.6179999999999</v>
      </c>
      <c r="AK135" s="456">
        <v>0.84375</v>
      </c>
      <c r="AL135" s="457">
        <v>3657.6570000000002</v>
      </c>
      <c r="AM135" s="457">
        <v>4053.8130000000001</v>
      </c>
      <c r="AN135" s="457">
        <v>-0.85699999999999998</v>
      </c>
      <c r="AO135" s="457">
        <v>684.61900000000003</v>
      </c>
      <c r="AP135" s="457">
        <v>419.58100000000002</v>
      </c>
      <c r="AQ135" s="457">
        <v>259.70499999999998</v>
      </c>
      <c r="AR135" s="457">
        <v>0</v>
      </c>
      <c r="AS135" s="457">
        <v>82.43</v>
      </c>
      <c r="AT135" s="457">
        <v>-1365.9849999999999</v>
      </c>
      <c r="AU135" s="457">
        <v>0</v>
      </c>
      <c r="AV135" s="457">
        <v>-690.86599999999999</v>
      </c>
      <c r="AW135" s="457">
        <v>7790.9630000000006</v>
      </c>
      <c r="AX135" s="457">
        <v>7100.0970000000007</v>
      </c>
      <c r="AY135" s="457">
        <f t="shared" si="18"/>
        <v>7790.9630000000006</v>
      </c>
      <c r="AZ135" s="457">
        <f t="shared" si="19"/>
        <v>0</v>
      </c>
      <c r="BA135" s="457">
        <f t="shared" si="20"/>
        <v>-1365.9849999999999</v>
      </c>
    </row>
    <row r="136" spans="1:53" s="445" customFormat="1">
      <c r="A136" s="465">
        <v>0.85416666666666696</v>
      </c>
      <c r="B136" s="466">
        <v>3026.9630000000002</v>
      </c>
      <c r="C136" s="466">
        <v>3036.9229999999998</v>
      </c>
      <c r="D136" s="466">
        <v>817.49199999999996</v>
      </c>
      <c r="E136" s="466">
        <v>899.35900000000004</v>
      </c>
      <c r="F136" s="466">
        <v>388.17500000000001</v>
      </c>
      <c r="G136" s="466">
        <v>406.38400000000001</v>
      </c>
      <c r="H136" s="466">
        <v>132.501</v>
      </c>
      <c r="I136" s="466">
        <v>56.923999999999999</v>
      </c>
      <c r="J136" s="466">
        <v>-1368.9690000000001</v>
      </c>
      <c r="K136" s="466">
        <v>0</v>
      </c>
      <c r="L136" s="466">
        <v>-585.10299999999995</v>
      </c>
      <c r="M136" s="466">
        <v>7395.7520000000031</v>
      </c>
      <c r="N136" s="466">
        <v>6810.6490000000031</v>
      </c>
      <c r="O136" s="466">
        <f t="shared" si="12"/>
        <v>7395.7520000000031</v>
      </c>
      <c r="P136" s="457">
        <f t="shared" si="13"/>
        <v>0</v>
      </c>
      <c r="Q136" s="457">
        <f t="shared" si="14"/>
        <v>-1368.9690000000001</v>
      </c>
      <c r="S136" s="456">
        <v>0.85416666666666696</v>
      </c>
      <c r="T136" s="457">
        <v>4090.7440000000001</v>
      </c>
      <c r="U136" s="457">
        <v>4420.4759999999997</v>
      </c>
      <c r="V136" s="457">
        <v>-1.071</v>
      </c>
      <c r="W136" s="457">
        <v>648.69399999999996</v>
      </c>
      <c r="X136" s="457">
        <v>499.411</v>
      </c>
      <c r="Y136" s="457">
        <v>693.26800000000003</v>
      </c>
      <c r="Z136" s="457">
        <v>68.182000000000002</v>
      </c>
      <c r="AA136" s="457">
        <v>54.539000000000001</v>
      </c>
      <c r="AB136" s="457">
        <v>-2788.9679999999998</v>
      </c>
      <c r="AC136" s="457">
        <v>0</v>
      </c>
      <c r="AD136" s="457">
        <v>-757.07899999999995</v>
      </c>
      <c r="AE136" s="457">
        <v>7685.2750000000005</v>
      </c>
      <c r="AF136" s="457">
        <v>6928.1960000000008</v>
      </c>
      <c r="AG136" s="457">
        <f t="shared" si="15"/>
        <v>7685.2750000000005</v>
      </c>
      <c r="AH136" s="457">
        <f t="shared" si="16"/>
        <v>0</v>
      </c>
      <c r="AI136" s="457">
        <f t="shared" si="17"/>
        <v>-2788.9679999999998</v>
      </c>
      <c r="AK136" s="456">
        <v>0.85416666666666696</v>
      </c>
      <c r="AL136" s="457">
        <v>3657.8789999999999</v>
      </c>
      <c r="AM136" s="457">
        <v>4030.4870000000001</v>
      </c>
      <c r="AN136" s="457">
        <v>-0.86399999999999999</v>
      </c>
      <c r="AO136" s="457">
        <v>674.67899999999997</v>
      </c>
      <c r="AP136" s="457">
        <v>419.25700000000001</v>
      </c>
      <c r="AQ136" s="457">
        <v>261.44299999999998</v>
      </c>
      <c r="AR136" s="457">
        <v>0</v>
      </c>
      <c r="AS136" s="457">
        <v>80.644000000000005</v>
      </c>
      <c r="AT136" s="457">
        <v>-1464.874</v>
      </c>
      <c r="AU136" s="457">
        <v>0</v>
      </c>
      <c r="AV136" s="457">
        <v>-687.71100000000001</v>
      </c>
      <c r="AW136" s="457">
        <v>7658.6509999999998</v>
      </c>
      <c r="AX136" s="457">
        <v>6970.94</v>
      </c>
      <c r="AY136" s="457">
        <f t="shared" si="18"/>
        <v>7658.6509999999998</v>
      </c>
      <c r="AZ136" s="457">
        <f t="shared" si="19"/>
        <v>0</v>
      </c>
      <c r="BA136" s="457">
        <f t="shared" si="20"/>
        <v>-1464.874</v>
      </c>
    </row>
    <row r="137" spans="1:53" s="445" customFormat="1">
      <c r="A137" s="465">
        <v>0.86458333333333304</v>
      </c>
      <c r="B137" s="466">
        <v>3033.002</v>
      </c>
      <c r="C137" s="466">
        <v>3023.1089999999999</v>
      </c>
      <c r="D137" s="466">
        <v>817.47199999999998</v>
      </c>
      <c r="E137" s="466">
        <v>894.63400000000001</v>
      </c>
      <c r="F137" s="466">
        <v>379.43200000000002</v>
      </c>
      <c r="G137" s="466">
        <v>414.09800000000001</v>
      </c>
      <c r="H137" s="466">
        <v>111.096</v>
      </c>
      <c r="I137" s="466">
        <v>51.838999999999999</v>
      </c>
      <c r="J137" s="466">
        <v>-1405.298</v>
      </c>
      <c r="K137" s="466">
        <v>0</v>
      </c>
      <c r="L137" s="466">
        <v>-583.46699999999998</v>
      </c>
      <c r="M137" s="466">
        <v>7319.3839999999991</v>
      </c>
      <c r="N137" s="466">
        <v>6735.9169999999995</v>
      </c>
      <c r="O137" s="466">
        <f t="shared" si="12"/>
        <v>7319.3839999999991</v>
      </c>
      <c r="P137" s="457">
        <f t="shared" si="13"/>
        <v>0</v>
      </c>
      <c r="Q137" s="457">
        <f t="shared" si="14"/>
        <v>-1405.298</v>
      </c>
      <c r="S137" s="456">
        <v>0.86458333333333304</v>
      </c>
      <c r="T137" s="457">
        <v>4092.721</v>
      </c>
      <c r="U137" s="457">
        <v>4417.1480000000001</v>
      </c>
      <c r="V137" s="457">
        <v>-1.085</v>
      </c>
      <c r="W137" s="457">
        <v>649.05700000000002</v>
      </c>
      <c r="X137" s="457">
        <v>484.44299999999998</v>
      </c>
      <c r="Y137" s="457">
        <v>696.34699999999998</v>
      </c>
      <c r="Z137" s="457">
        <v>0</v>
      </c>
      <c r="AA137" s="457">
        <v>56.335999999999999</v>
      </c>
      <c r="AB137" s="457">
        <v>-2895.6039999999998</v>
      </c>
      <c r="AC137" s="457">
        <v>0</v>
      </c>
      <c r="AD137" s="457">
        <v>-756.40200000000004</v>
      </c>
      <c r="AE137" s="457">
        <v>7499.3630000000012</v>
      </c>
      <c r="AF137" s="457">
        <v>6742.9610000000011</v>
      </c>
      <c r="AG137" s="457">
        <f t="shared" si="15"/>
        <v>7499.3630000000012</v>
      </c>
      <c r="AH137" s="457">
        <f t="shared" si="16"/>
        <v>0</v>
      </c>
      <c r="AI137" s="457">
        <f t="shared" si="17"/>
        <v>-2895.6039999999998</v>
      </c>
      <c r="AK137" s="456">
        <v>0.86458333333333304</v>
      </c>
      <c r="AL137" s="457">
        <v>3662.1729999999998</v>
      </c>
      <c r="AM137" s="457">
        <v>4013.4920000000002</v>
      </c>
      <c r="AN137" s="457">
        <v>-0.88800000000000001</v>
      </c>
      <c r="AO137" s="457">
        <v>669.53200000000004</v>
      </c>
      <c r="AP137" s="457">
        <v>407.10300000000001</v>
      </c>
      <c r="AQ137" s="457">
        <v>264.262</v>
      </c>
      <c r="AR137" s="457">
        <v>0</v>
      </c>
      <c r="AS137" s="457">
        <v>84.653000000000006</v>
      </c>
      <c r="AT137" s="457">
        <v>-1539.883</v>
      </c>
      <c r="AU137" s="457">
        <v>0</v>
      </c>
      <c r="AV137" s="457">
        <v>-685.75300000000004</v>
      </c>
      <c r="AW137" s="457">
        <v>7560.4439999999995</v>
      </c>
      <c r="AX137" s="457">
        <v>6874.6909999999998</v>
      </c>
      <c r="AY137" s="457">
        <f t="shared" si="18"/>
        <v>7560.4439999999995</v>
      </c>
      <c r="AZ137" s="457">
        <f t="shared" si="19"/>
        <v>0</v>
      </c>
      <c r="BA137" s="457">
        <f t="shared" si="20"/>
        <v>-1539.883</v>
      </c>
    </row>
    <row r="138" spans="1:53" s="445" customFormat="1">
      <c r="A138" s="465">
        <v>0.875</v>
      </c>
      <c r="B138" s="466">
        <v>3036.6179999999999</v>
      </c>
      <c r="C138" s="466">
        <v>3020.66</v>
      </c>
      <c r="D138" s="466">
        <v>820.755</v>
      </c>
      <c r="E138" s="466">
        <v>885.76099999999997</v>
      </c>
      <c r="F138" s="466">
        <v>263.05</v>
      </c>
      <c r="G138" s="466">
        <v>541.32500000000005</v>
      </c>
      <c r="H138" s="466">
        <v>101.611</v>
      </c>
      <c r="I138" s="466">
        <v>51.734000000000002</v>
      </c>
      <c r="J138" s="466">
        <v>-1480.116</v>
      </c>
      <c r="K138" s="466">
        <v>0</v>
      </c>
      <c r="L138" s="466">
        <v>-583.22400000000005</v>
      </c>
      <c r="M138" s="466">
        <v>7241.398000000001</v>
      </c>
      <c r="N138" s="466">
        <v>6658.1740000000009</v>
      </c>
      <c r="O138" s="466">
        <f t="shared" si="12"/>
        <v>7241.398000000001</v>
      </c>
      <c r="P138" s="457">
        <f t="shared" si="13"/>
        <v>0</v>
      </c>
      <c r="Q138" s="457">
        <f t="shared" si="14"/>
        <v>-1480.116</v>
      </c>
      <c r="S138" s="456">
        <v>0.875</v>
      </c>
      <c r="T138" s="457">
        <v>4093.0059999999999</v>
      </c>
      <c r="U138" s="457">
        <v>4410.6840000000002</v>
      </c>
      <c r="V138" s="457">
        <v>-1.1479999999999999</v>
      </c>
      <c r="W138" s="457">
        <v>630.88400000000001</v>
      </c>
      <c r="X138" s="457">
        <v>292.82600000000002</v>
      </c>
      <c r="Y138" s="457">
        <v>633.64099999999996</v>
      </c>
      <c r="Z138" s="457">
        <v>0</v>
      </c>
      <c r="AA138" s="457">
        <v>57.348999999999997</v>
      </c>
      <c r="AB138" s="457">
        <v>-2759.7559999999999</v>
      </c>
      <c r="AC138" s="457">
        <v>0</v>
      </c>
      <c r="AD138" s="457">
        <v>-752.02</v>
      </c>
      <c r="AE138" s="457">
        <v>7357.4860000000008</v>
      </c>
      <c r="AF138" s="457">
        <v>6605.4660000000003</v>
      </c>
      <c r="AG138" s="457">
        <f t="shared" si="15"/>
        <v>7357.4860000000008</v>
      </c>
      <c r="AH138" s="457">
        <f t="shared" si="16"/>
        <v>0</v>
      </c>
      <c r="AI138" s="457">
        <f t="shared" si="17"/>
        <v>-2759.7559999999999</v>
      </c>
      <c r="AK138" s="456">
        <v>0.875</v>
      </c>
      <c r="AL138" s="457">
        <v>3663.1819999999998</v>
      </c>
      <c r="AM138" s="457">
        <v>4018.2959999999998</v>
      </c>
      <c r="AN138" s="457">
        <v>-0.79600000000000004</v>
      </c>
      <c r="AO138" s="457">
        <v>651.90899999999999</v>
      </c>
      <c r="AP138" s="457">
        <v>250.50700000000001</v>
      </c>
      <c r="AQ138" s="457">
        <v>213.756</v>
      </c>
      <c r="AR138" s="457">
        <v>0</v>
      </c>
      <c r="AS138" s="457">
        <v>82.016000000000005</v>
      </c>
      <c r="AT138" s="457">
        <v>-1442.4159999999999</v>
      </c>
      <c r="AU138" s="457">
        <v>0</v>
      </c>
      <c r="AV138" s="457">
        <v>-683.024</v>
      </c>
      <c r="AW138" s="457">
        <v>7436.453999999997</v>
      </c>
      <c r="AX138" s="457">
        <v>6753.4299999999967</v>
      </c>
      <c r="AY138" s="457">
        <f t="shared" si="18"/>
        <v>7436.453999999997</v>
      </c>
      <c r="AZ138" s="457">
        <f t="shared" si="19"/>
        <v>0</v>
      </c>
      <c r="BA138" s="457">
        <f t="shared" si="20"/>
        <v>-1442.4159999999999</v>
      </c>
    </row>
    <row r="139" spans="1:53" s="445" customFormat="1">
      <c r="A139" s="465">
        <v>0.88541666666666696</v>
      </c>
      <c r="B139" s="466">
        <v>3038.3380000000002</v>
      </c>
      <c r="C139" s="466">
        <v>3016.1880000000001</v>
      </c>
      <c r="D139" s="466">
        <v>821.74</v>
      </c>
      <c r="E139" s="466">
        <v>887.88800000000003</v>
      </c>
      <c r="F139" s="466">
        <v>249.333</v>
      </c>
      <c r="G139" s="466">
        <v>520.42999999999995</v>
      </c>
      <c r="H139" s="466">
        <v>98.566999999999993</v>
      </c>
      <c r="I139" s="466">
        <v>56.076000000000001</v>
      </c>
      <c r="J139" s="466">
        <v>-1477.278</v>
      </c>
      <c r="K139" s="466">
        <v>0</v>
      </c>
      <c r="L139" s="466">
        <v>-582.64800000000002</v>
      </c>
      <c r="M139" s="466">
        <v>7211.2819999999974</v>
      </c>
      <c r="N139" s="466">
        <v>6628.6339999999973</v>
      </c>
      <c r="O139" s="466">
        <f t="shared" si="12"/>
        <v>7211.2819999999974</v>
      </c>
      <c r="P139" s="457">
        <f t="shared" si="13"/>
        <v>0</v>
      </c>
      <c r="Q139" s="457">
        <f t="shared" si="14"/>
        <v>-1477.278</v>
      </c>
      <c r="S139" s="456">
        <v>0.88541666666666696</v>
      </c>
      <c r="T139" s="457">
        <v>4094.8380000000002</v>
      </c>
      <c r="U139" s="457">
        <v>4398.8450000000003</v>
      </c>
      <c r="V139" s="457">
        <v>-1.04</v>
      </c>
      <c r="W139" s="457">
        <v>628.52099999999996</v>
      </c>
      <c r="X139" s="457">
        <v>270.18099999999998</v>
      </c>
      <c r="Y139" s="457">
        <v>565.25900000000001</v>
      </c>
      <c r="Z139" s="457">
        <v>0</v>
      </c>
      <c r="AA139" s="457">
        <v>56.027000000000001</v>
      </c>
      <c r="AB139" s="457">
        <v>-2745.2759999999998</v>
      </c>
      <c r="AC139" s="457">
        <v>0</v>
      </c>
      <c r="AD139" s="457">
        <v>-749.66499999999996</v>
      </c>
      <c r="AE139" s="457">
        <v>7267.3550000000014</v>
      </c>
      <c r="AF139" s="457">
        <v>6517.6900000000014</v>
      </c>
      <c r="AG139" s="457">
        <f t="shared" si="15"/>
        <v>7267.3550000000014</v>
      </c>
      <c r="AH139" s="457">
        <f t="shared" si="16"/>
        <v>0</v>
      </c>
      <c r="AI139" s="457">
        <f t="shared" si="17"/>
        <v>-2745.2759999999998</v>
      </c>
      <c r="AK139" s="456">
        <v>0.88541666666666696</v>
      </c>
      <c r="AL139" s="457">
        <v>3664.6869999999999</v>
      </c>
      <c r="AM139" s="457">
        <v>4008.5590000000002</v>
      </c>
      <c r="AN139" s="457">
        <v>-0.78800000000000003</v>
      </c>
      <c r="AO139" s="457">
        <v>650.13199999999995</v>
      </c>
      <c r="AP139" s="457">
        <v>230.73</v>
      </c>
      <c r="AQ139" s="457">
        <v>226.46600000000001</v>
      </c>
      <c r="AR139" s="457">
        <v>0</v>
      </c>
      <c r="AS139" s="457">
        <v>80.120999999999995</v>
      </c>
      <c r="AT139" s="457">
        <v>-1543.316</v>
      </c>
      <c r="AU139" s="457">
        <v>0</v>
      </c>
      <c r="AV139" s="457">
        <v>-681.88499999999999</v>
      </c>
      <c r="AW139" s="457">
        <v>7316.5909999999994</v>
      </c>
      <c r="AX139" s="457">
        <v>6634.7059999999992</v>
      </c>
      <c r="AY139" s="457">
        <f t="shared" si="18"/>
        <v>7316.5909999999994</v>
      </c>
      <c r="AZ139" s="457">
        <f t="shared" si="19"/>
        <v>0</v>
      </c>
      <c r="BA139" s="457">
        <f t="shared" si="20"/>
        <v>-1543.316</v>
      </c>
    </row>
    <row r="140" spans="1:53" s="445" customFormat="1">
      <c r="A140" s="465">
        <v>0.89583333333333304</v>
      </c>
      <c r="B140" s="466">
        <v>3038.2489999999998</v>
      </c>
      <c r="C140" s="466">
        <v>3014.1640000000002</v>
      </c>
      <c r="D140" s="466">
        <v>821.67600000000004</v>
      </c>
      <c r="E140" s="466">
        <v>884.02499999999998</v>
      </c>
      <c r="F140" s="466">
        <v>249.321</v>
      </c>
      <c r="G140" s="466">
        <v>491.35500000000002</v>
      </c>
      <c r="H140" s="466">
        <v>98.513999999999996</v>
      </c>
      <c r="I140" s="466">
        <v>53.206000000000003</v>
      </c>
      <c r="J140" s="466">
        <v>-1495.9369999999999</v>
      </c>
      <c r="K140" s="466">
        <v>0</v>
      </c>
      <c r="L140" s="466">
        <v>-581.77800000000002</v>
      </c>
      <c r="M140" s="466">
        <v>7154.5730000000003</v>
      </c>
      <c r="N140" s="466">
        <v>6572.7950000000001</v>
      </c>
      <c r="O140" s="466">
        <f t="shared" si="12"/>
        <v>7154.5730000000003</v>
      </c>
      <c r="P140" s="457">
        <f t="shared" si="13"/>
        <v>0</v>
      </c>
      <c r="Q140" s="457">
        <f t="shared" si="14"/>
        <v>-1495.9369999999999</v>
      </c>
      <c r="S140" s="456">
        <v>0.89583333333333304</v>
      </c>
      <c r="T140" s="457">
        <v>4098.5339999999997</v>
      </c>
      <c r="U140" s="457">
        <v>4346.3879999999999</v>
      </c>
      <c r="V140" s="457">
        <v>-1.123</v>
      </c>
      <c r="W140" s="457">
        <v>619.57600000000002</v>
      </c>
      <c r="X140" s="457">
        <v>270.59899999999999</v>
      </c>
      <c r="Y140" s="457">
        <v>8.5890000000000004</v>
      </c>
      <c r="Z140" s="457">
        <v>0</v>
      </c>
      <c r="AA140" s="457">
        <v>52.624000000000002</v>
      </c>
      <c r="AB140" s="457">
        <v>-2257.69</v>
      </c>
      <c r="AC140" s="457">
        <v>-29.105</v>
      </c>
      <c r="AD140" s="457">
        <v>-737.00300000000004</v>
      </c>
      <c r="AE140" s="457">
        <v>7108.3919999999998</v>
      </c>
      <c r="AF140" s="457">
        <v>6371.3890000000001</v>
      </c>
      <c r="AG140" s="457">
        <f t="shared" si="15"/>
        <v>7108.3919999999998</v>
      </c>
      <c r="AH140" s="457">
        <f t="shared" si="16"/>
        <v>0</v>
      </c>
      <c r="AI140" s="457">
        <f t="shared" si="17"/>
        <v>-2257.69</v>
      </c>
      <c r="AK140" s="456">
        <v>0.89583333333333304</v>
      </c>
      <c r="AL140" s="457">
        <v>3663.9540000000002</v>
      </c>
      <c r="AM140" s="457">
        <v>3995.6779999999999</v>
      </c>
      <c r="AN140" s="457">
        <v>-0.81599999999999995</v>
      </c>
      <c r="AO140" s="457">
        <v>647.11599999999999</v>
      </c>
      <c r="AP140" s="457">
        <v>230.471</v>
      </c>
      <c r="AQ140" s="457">
        <v>212.77199999999999</v>
      </c>
      <c r="AR140" s="457">
        <v>0</v>
      </c>
      <c r="AS140" s="457">
        <v>79.266000000000005</v>
      </c>
      <c r="AT140" s="457">
        <v>-1695.4380000000001</v>
      </c>
      <c r="AU140" s="457">
        <v>0</v>
      </c>
      <c r="AV140" s="457">
        <v>-680.09400000000005</v>
      </c>
      <c r="AW140" s="457">
        <v>7133.0030000000006</v>
      </c>
      <c r="AX140" s="457">
        <v>6452.9090000000006</v>
      </c>
      <c r="AY140" s="457">
        <f t="shared" si="18"/>
        <v>7133.0030000000006</v>
      </c>
      <c r="AZ140" s="457">
        <f t="shared" si="19"/>
        <v>0</v>
      </c>
      <c r="BA140" s="457">
        <f t="shared" si="20"/>
        <v>-1695.4380000000001</v>
      </c>
    </row>
    <row r="141" spans="1:53" s="445" customFormat="1">
      <c r="A141" s="465">
        <v>0.90625</v>
      </c>
      <c r="B141" s="466">
        <v>3039.3719999999998</v>
      </c>
      <c r="C141" s="466">
        <v>3011.9259999999999</v>
      </c>
      <c r="D141" s="466">
        <v>822.00800000000004</v>
      </c>
      <c r="E141" s="466">
        <v>877.03899999999999</v>
      </c>
      <c r="F141" s="466">
        <v>244.56</v>
      </c>
      <c r="G141" s="466">
        <v>501.52100000000002</v>
      </c>
      <c r="H141" s="466">
        <v>98.545000000000002</v>
      </c>
      <c r="I141" s="466">
        <v>56.689</v>
      </c>
      <c r="J141" s="466">
        <v>-1544.7840000000001</v>
      </c>
      <c r="K141" s="466">
        <v>0</v>
      </c>
      <c r="L141" s="466">
        <v>-581.27</v>
      </c>
      <c r="M141" s="466">
        <v>7106.8760000000002</v>
      </c>
      <c r="N141" s="466">
        <v>6525.6059999999998</v>
      </c>
      <c r="O141" s="466">
        <f t="shared" si="12"/>
        <v>7106.8760000000002</v>
      </c>
      <c r="P141" s="457">
        <f t="shared" si="13"/>
        <v>0</v>
      </c>
      <c r="Q141" s="457">
        <f t="shared" si="14"/>
        <v>-1544.7840000000001</v>
      </c>
      <c r="S141" s="456">
        <v>0.90625</v>
      </c>
      <c r="T141" s="457">
        <v>4103.1970000000001</v>
      </c>
      <c r="U141" s="457">
        <v>4331.3360000000002</v>
      </c>
      <c r="V141" s="457">
        <v>-1.1319999999999999</v>
      </c>
      <c r="W141" s="457">
        <v>609.58399999999995</v>
      </c>
      <c r="X141" s="457">
        <v>267.17099999999999</v>
      </c>
      <c r="Y141" s="457">
        <v>0</v>
      </c>
      <c r="Z141" s="457">
        <v>0</v>
      </c>
      <c r="AA141" s="457">
        <v>55.241</v>
      </c>
      <c r="AB141" s="457">
        <v>-2339.8939999999998</v>
      </c>
      <c r="AC141" s="457">
        <v>-51.908000000000001</v>
      </c>
      <c r="AD141" s="457">
        <v>-734.88</v>
      </c>
      <c r="AE141" s="457">
        <v>6973.5950000000003</v>
      </c>
      <c r="AF141" s="457">
        <v>6238.7150000000001</v>
      </c>
      <c r="AG141" s="457">
        <f t="shared" si="15"/>
        <v>6973.5950000000003</v>
      </c>
      <c r="AH141" s="457">
        <f t="shared" si="16"/>
        <v>0</v>
      </c>
      <c r="AI141" s="457">
        <f t="shared" si="17"/>
        <v>-2339.8939999999998</v>
      </c>
      <c r="AK141" s="456">
        <v>0.90625</v>
      </c>
      <c r="AL141" s="457">
        <v>3663.1460000000002</v>
      </c>
      <c r="AM141" s="457">
        <v>3968.5309999999999</v>
      </c>
      <c r="AN141" s="457">
        <v>-0.88900000000000001</v>
      </c>
      <c r="AO141" s="457">
        <v>643.48800000000006</v>
      </c>
      <c r="AP141" s="457">
        <v>226.30799999999999</v>
      </c>
      <c r="AQ141" s="457">
        <v>194.06800000000001</v>
      </c>
      <c r="AR141" s="457">
        <v>0</v>
      </c>
      <c r="AS141" s="457">
        <v>82.418000000000006</v>
      </c>
      <c r="AT141" s="457">
        <v>-1764.0809999999999</v>
      </c>
      <c r="AU141" s="457">
        <v>0</v>
      </c>
      <c r="AV141" s="457">
        <v>-676.68799999999999</v>
      </c>
      <c r="AW141" s="457">
        <v>7012.9889999999978</v>
      </c>
      <c r="AX141" s="457">
        <v>6336.3009999999977</v>
      </c>
      <c r="AY141" s="457">
        <f t="shared" si="18"/>
        <v>7012.9889999999978</v>
      </c>
      <c r="AZ141" s="457">
        <f t="shared" si="19"/>
        <v>0</v>
      </c>
      <c r="BA141" s="457">
        <f t="shared" si="20"/>
        <v>-1764.0809999999999</v>
      </c>
    </row>
    <row r="142" spans="1:53" s="445" customFormat="1">
      <c r="A142" s="465">
        <v>0.91666666666666696</v>
      </c>
      <c r="B142" s="466">
        <v>3041.569</v>
      </c>
      <c r="C142" s="466">
        <v>3016.8629999999998</v>
      </c>
      <c r="D142" s="466">
        <v>829.08799999999997</v>
      </c>
      <c r="E142" s="466">
        <v>819.76599999999996</v>
      </c>
      <c r="F142" s="466">
        <v>179.11600000000001</v>
      </c>
      <c r="G142" s="466">
        <v>417.71100000000001</v>
      </c>
      <c r="H142" s="466">
        <v>45.938000000000002</v>
      </c>
      <c r="I142" s="466">
        <v>60.003</v>
      </c>
      <c r="J142" s="466">
        <v>-1418.751</v>
      </c>
      <c r="K142" s="466">
        <v>0</v>
      </c>
      <c r="L142" s="466">
        <v>-576.28399999999999</v>
      </c>
      <c r="M142" s="466">
        <v>6991.3029999999999</v>
      </c>
      <c r="N142" s="466">
        <v>6415.0190000000002</v>
      </c>
      <c r="O142" s="466">
        <f t="shared" si="12"/>
        <v>6991.3029999999999</v>
      </c>
      <c r="P142" s="457">
        <f t="shared" si="13"/>
        <v>0</v>
      </c>
      <c r="Q142" s="457">
        <f t="shared" si="14"/>
        <v>-1418.751</v>
      </c>
      <c r="S142" s="456">
        <v>0.91666666666666696</v>
      </c>
      <c r="T142" s="457">
        <v>4104.8590000000004</v>
      </c>
      <c r="U142" s="457">
        <v>4339.6310000000003</v>
      </c>
      <c r="V142" s="457">
        <v>-1.0660000000000001</v>
      </c>
      <c r="W142" s="457">
        <v>419.803</v>
      </c>
      <c r="X142" s="457">
        <v>218.37299999999999</v>
      </c>
      <c r="Y142" s="457">
        <v>0</v>
      </c>
      <c r="Z142" s="457">
        <v>0</v>
      </c>
      <c r="AA142" s="457">
        <v>53.116</v>
      </c>
      <c r="AB142" s="457">
        <v>-2250.674</v>
      </c>
      <c r="AC142" s="457">
        <v>-51.683999999999997</v>
      </c>
      <c r="AD142" s="457">
        <v>-722.53300000000002</v>
      </c>
      <c r="AE142" s="457">
        <v>6832.3580000000002</v>
      </c>
      <c r="AF142" s="457">
        <v>6109.8249999999998</v>
      </c>
      <c r="AG142" s="457">
        <f t="shared" si="15"/>
        <v>6832.3580000000002</v>
      </c>
      <c r="AH142" s="457">
        <f t="shared" si="16"/>
        <v>0</v>
      </c>
      <c r="AI142" s="457">
        <f t="shared" si="17"/>
        <v>-2250.674</v>
      </c>
      <c r="AK142" s="456">
        <v>0.91666666666666696</v>
      </c>
      <c r="AL142" s="457">
        <v>3662.5940000000001</v>
      </c>
      <c r="AM142" s="457">
        <v>3841.7109999999998</v>
      </c>
      <c r="AN142" s="457">
        <v>-0.79300000000000004</v>
      </c>
      <c r="AO142" s="457">
        <v>432.267</v>
      </c>
      <c r="AP142" s="457">
        <v>175.31</v>
      </c>
      <c r="AQ142" s="457">
        <v>137.31899999999999</v>
      </c>
      <c r="AR142" s="457">
        <v>0</v>
      </c>
      <c r="AS142" s="457">
        <v>81.522000000000006</v>
      </c>
      <c r="AT142" s="457">
        <v>-1473.828</v>
      </c>
      <c r="AU142" s="457">
        <v>0</v>
      </c>
      <c r="AV142" s="457">
        <v>-647.64099999999996</v>
      </c>
      <c r="AW142" s="457">
        <v>6856.1020000000026</v>
      </c>
      <c r="AX142" s="457">
        <v>6208.461000000003</v>
      </c>
      <c r="AY142" s="457">
        <f t="shared" si="18"/>
        <v>6856.1020000000026</v>
      </c>
      <c r="AZ142" s="457">
        <f t="shared" si="19"/>
        <v>0</v>
      </c>
      <c r="BA142" s="457">
        <f t="shared" si="20"/>
        <v>-1473.828</v>
      </c>
    </row>
    <row r="143" spans="1:53" s="445" customFormat="1">
      <c r="A143" s="465">
        <v>0.92708333333333304</v>
      </c>
      <c r="B143" s="466">
        <v>3045.451</v>
      </c>
      <c r="C143" s="466">
        <v>3021.8020000000001</v>
      </c>
      <c r="D143" s="466">
        <v>830.08299999999997</v>
      </c>
      <c r="E143" s="466">
        <v>809.86599999999999</v>
      </c>
      <c r="F143" s="466">
        <v>174.35900000000001</v>
      </c>
      <c r="G143" s="466">
        <v>431.38099999999997</v>
      </c>
      <c r="H143" s="466">
        <v>0</v>
      </c>
      <c r="I143" s="466">
        <v>58.448</v>
      </c>
      <c r="J143" s="466">
        <v>-1433.606</v>
      </c>
      <c r="K143" s="466">
        <v>0</v>
      </c>
      <c r="L143" s="466">
        <v>-576.19600000000003</v>
      </c>
      <c r="M143" s="466">
        <v>6937.7840000000015</v>
      </c>
      <c r="N143" s="466">
        <v>6361.5880000000016</v>
      </c>
      <c r="O143" s="466">
        <f t="shared" si="12"/>
        <v>6937.7840000000015</v>
      </c>
      <c r="P143" s="457">
        <f t="shared" si="13"/>
        <v>0</v>
      </c>
      <c r="Q143" s="457">
        <f t="shared" si="14"/>
        <v>-1433.606</v>
      </c>
      <c r="S143" s="456">
        <v>0.92708333333333304</v>
      </c>
      <c r="T143" s="457">
        <v>4104.9669999999996</v>
      </c>
      <c r="U143" s="457">
        <v>4320.6019999999999</v>
      </c>
      <c r="V143" s="457">
        <v>-0.92500000000000004</v>
      </c>
      <c r="W143" s="457">
        <v>328.18799999999999</v>
      </c>
      <c r="X143" s="457">
        <v>212.12899999999999</v>
      </c>
      <c r="Y143" s="457">
        <v>0</v>
      </c>
      <c r="Z143" s="457">
        <v>0</v>
      </c>
      <c r="AA143" s="457">
        <v>61.468000000000004</v>
      </c>
      <c r="AB143" s="457">
        <v>-2228.79</v>
      </c>
      <c r="AC143" s="457">
        <v>0</v>
      </c>
      <c r="AD143" s="457">
        <v>-714.36099999999999</v>
      </c>
      <c r="AE143" s="457">
        <v>6797.6390000000019</v>
      </c>
      <c r="AF143" s="457">
        <v>6083.2780000000021</v>
      </c>
      <c r="AG143" s="457">
        <f t="shared" si="15"/>
        <v>6797.6390000000019</v>
      </c>
      <c r="AH143" s="457">
        <f t="shared" si="16"/>
        <v>0</v>
      </c>
      <c r="AI143" s="457">
        <f t="shared" si="17"/>
        <v>-2228.79</v>
      </c>
      <c r="AK143" s="456">
        <v>0.92708333333333304</v>
      </c>
      <c r="AL143" s="457">
        <v>3664.3380000000002</v>
      </c>
      <c r="AM143" s="457">
        <v>3826.9009999999998</v>
      </c>
      <c r="AN143" s="457">
        <v>-0.89800000000000002</v>
      </c>
      <c r="AO143" s="457">
        <v>337.76799999999997</v>
      </c>
      <c r="AP143" s="457">
        <v>169.71700000000001</v>
      </c>
      <c r="AQ143" s="457">
        <v>149.03800000000001</v>
      </c>
      <c r="AR143" s="457">
        <v>0</v>
      </c>
      <c r="AS143" s="457">
        <v>79.233999999999995</v>
      </c>
      <c r="AT143" s="457">
        <v>-1414.52</v>
      </c>
      <c r="AU143" s="457">
        <v>0</v>
      </c>
      <c r="AV143" s="457">
        <v>-639.79600000000005</v>
      </c>
      <c r="AW143" s="457">
        <v>6811.5779999999995</v>
      </c>
      <c r="AX143" s="457">
        <v>6171.7819999999992</v>
      </c>
      <c r="AY143" s="457">
        <f t="shared" si="18"/>
        <v>6811.5779999999995</v>
      </c>
      <c r="AZ143" s="457">
        <f t="shared" si="19"/>
        <v>0</v>
      </c>
      <c r="BA143" s="457">
        <f t="shared" si="20"/>
        <v>-1414.52</v>
      </c>
    </row>
    <row r="144" spans="1:53" s="445" customFormat="1">
      <c r="A144" s="465">
        <v>0.9375</v>
      </c>
      <c r="B144" s="466">
        <v>3047.7570000000001</v>
      </c>
      <c r="C144" s="466">
        <v>3023.9720000000002</v>
      </c>
      <c r="D144" s="466">
        <v>830.07299999999998</v>
      </c>
      <c r="E144" s="466">
        <v>810.80499999999995</v>
      </c>
      <c r="F144" s="466">
        <v>174.61</v>
      </c>
      <c r="G144" s="466">
        <v>398.02300000000002</v>
      </c>
      <c r="H144" s="466">
        <v>0</v>
      </c>
      <c r="I144" s="466">
        <v>55.633000000000003</v>
      </c>
      <c r="J144" s="466">
        <v>-1477.865</v>
      </c>
      <c r="K144" s="466">
        <v>0</v>
      </c>
      <c r="L144" s="466">
        <v>-576.18299999999999</v>
      </c>
      <c r="M144" s="466">
        <v>6863.0079999999998</v>
      </c>
      <c r="N144" s="466">
        <v>6286.8249999999998</v>
      </c>
      <c r="O144" s="466">
        <f t="shared" si="12"/>
        <v>6863.0079999999998</v>
      </c>
      <c r="P144" s="457">
        <f t="shared" si="13"/>
        <v>0</v>
      </c>
      <c r="Q144" s="457">
        <f t="shared" si="14"/>
        <v>-1477.865</v>
      </c>
      <c r="S144" s="456">
        <v>0.9375</v>
      </c>
      <c r="T144" s="457">
        <v>4105.3450000000003</v>
      </c>
      <c r="U144" s="457">
        <v>4337.2640000000001</v>
      </c>
      <c r="V144" s="457">
        <v>-1.044</v>
      </c>
      <c r="W144" s="457">
        <v>326.75599999999997</v>
      </c>
      <c r="X144" s="457">
        <v>212.172</v>
      </c>
      <c r="Y144" s="457">
        <v>0</v>
      </c>
      <c r="Z144" s="457">
        <v>0</v>
      </c>
      <c r="AA144" s="457">
        <v>62.329000000000001</v>
      </c>
      <c r="AB144" s="457">
        <v>-2316.277</v>
      </c>
      <c r="AC144" s="457">
        <v>0</v>
      </c>
      <c r="AD144" s="457">
        <v>-716.072</v>
      </c>
      <c r="AE144" s="457">
        <v>6726.5450000000001</v>
      </c>
      <c r="AF144" s="457">
        <v>6010.473</v>
      </c>
      <c r="AG144" s="457">
        <f t="shared" si="15"/>
        <v>6726.5450000000001</v>
      </c>
      <c r="AH144" s="457">
        <f t="shared" si="16"/>
        <v>0</v>
      </c>
      <c r="AI144" s="457">
        <f t="shared" si="17"/>
        <v>-2316.277</v>
      </c>
      <c r="AK144" s="456">
        <v>0.9375</v>
      </c>
      <c r="AL144" s="457">
        <v>3664.92</v>
      </c>
      <c r="AM144" s="457">
        <v>3779.7040000000002</v>
      </c>
      <c r="AN144" s="457">
        <v>-0.83699999999999997</v>
      </c>
      <c r="AO144" s="457">
        <v>332.79399999999998</v>
      </c>
      <c r="AP144" s="457">
        <v>169.667</v>
      </c>
      <c r="AQ144" s="457">
        <v>50.453000000000003</v>
      </c>
      <c r="AR144" s="457">
        <v>0</v>
      </c>
      <c r="AS144" s="457">
        <v>73.653999999999996</v>
      </c>
      <c r="AT144" s="457">
        <v>-1320.385</v>
      </c>
      <c r="AU144" s="457">
        <v>0</v>
      </c>
      <c r="AV144" s="457">
        <v>-633.25099999999998</v>
      </c>
      <c r="AW144" s="457">
        <v>6749.9699999999993</v>
      </c>
      <c r="AX144" s="457">
        <v>6116.7189999999991</v>
      </c>
      <c r="AY144" s="457">
        <f t="shared" si="18"/>
        <v>6749.9699999999993</v>
      </c>
      <c r="AZ144" s="457">
        <f t="shared" si="19"/>
        <v>0</v>
      </c>
      <c r="BA144" s="457">
        <f t="shared" si="20"/>
        <v>-1320.385</v>
      </c>
    </row>
    <row r="145" spans="1:53" s="445" customFormat="1">
      <c r="A145" s="465">
        <v>0.94791666666666696</v>
      </c>
      <c r="B145" s="466">
        <v>3048.1410000000001</v>
      </c>
      <c r="C145" s="466">
        <v>3015.8629999999998</v>
      </c>
      <c r="D145" s="466">
        <v>830.01300000000003</v>
      </c>
      <c r="E145" s="466">
        <v>808.78</v>
      </c>
      <c r="F145" s="466">
        <v>170.39400000000001</v>
      </c>
      <c r="G145" s="466">
        <v>375.745</v>
      </c>
      <c r="H145" s="466">
        <v>0</v>
      </c>
      <c r="I145" s="466">
        <v>53.83</v>
      </c>
      <c r="J145" s="466">
        <v>-1522.884</v>
      </c>
      <c r="K145" s="466">
        <v>0</v>
      </c>
      <c r="L145" s="466">
        <v>-574.86699999999996</v>
      </c>
      <c r="M145" s="466">
        <v>6779.8819999999996</v>
      </c>
      <c r="N145" s="466">
        <v>6205.0149999999994</v>
      </c>
      <c r="O145" s="466">
        <f t="shared" si="12"/>
        <v>6779.8819999999996</v>
      </c>
      <c r="P145" s="457">
        <f t="shared" si="13"/>
        <v>0</v>
      </c>
      <c r="Q145" s="457">
        <f t="shared" si="14"/>
        <v>-1522.884</v>
      </c>
      <c r="S145" s="456">
        <v>0.94791666666666696</v>
      </c>
      <c r="T145" s="457">
        <v>4104.424</v>
      </c>
      <c r="U145" s="457">
        <v>4278.3320000000003</v>
      </c>
      <c r="V145" s="457">
        <v>-0.95299999999999996</v>
      </c>
      <c r="W145" s="457">
        <v>325.745</v>
      </c>
      <c r="X145" s="457">
        <v>204.62700000000001</v>
      </c>
      <c r="Y145" s="457">
        <v>60.442</v>
      </c>
      <c r="Z145" s="457">
        <v>0</v>
      </c>
      <c r="AA145" s="457">
        <v>64.221999999999994</v>
      </c>
      <c r="AB145" s="457">
        <v>-2368.7139999999999</v>
      </c>
      <c r="AC145" s="457">
        <v>0</v>
      </c>
      <c r="AD145" s="457">
        <v>-710.34100000000001</v>
      </c>
      <c r="AE145" s="457">
        <v>6668.1250000000018</v>
      </c>
      <c r="AF145" s="457">
        <v>5957.7840000000015</v>
      </c>
      <c r="AG145" s="457">
        <f t="shared" si="15"/>
        <v>6668.1250000000018</v>
      </c>
      <c r="AH145" s="457">
        <f t="shared" si="16"/>
        <v>0</v>
      </c>
      <c r="AI145" s="457">
        <f t="shared" si="17"/>
        <v>-2368.7139999999999</v>
      </c>
      <c r="AK145" s="456">
        <v>0.94791666666666696</v>
      </c>
      <c r="AL145" s="457">
        <v>3665.5949999999998</v>
      </c>
      <c r="AM145" s="457">
        <v>3640.7359999999999</v>
      </c>
      <c r="AN145" s="457">
        <v>-0.91300000000000003</v>
      </c>
      <c r="AO145" s="457">
        <v>333.25599999999997</v>
      </c>
      <c r="AP145" s="457">
        <v>177.48699999999999</v>
      </c>
      <c r="AQ145" s="457">
        <v>0</v>
      </c>
      <c r="AR145" s="457">
        <v>0</v>
      </c>
      <c r="AS145" s="457">
        <v>64.346000000000004</v>
      </c>
      <c r="AT145" s="457">
        <v>-1192.454</v>
      </c>
      <c r="AU145" s="457">
        <v>0</v>
      </c>
      <c r="AV145" s="457">
        <v>-617.875</v>
      </c>
      <c r="AW145" s="457">
        <v>6688.0530000000017</v>
      </c>
      <c r="AX145" s="457">
        <v>6070.1780000000017</v>
      </c>
      <c r="AY145" s="457">
        <f t="shared" si="18"/>
        <v>6688.0530000000017</v>
      </c>
      <c r="AZ145" s="457">
        <f t="shared" si="19"/>
        <v>0</v>
      </c>
      <c r="BA145" s="457">
        <f t="shared" si="20"/>
        <v>-1192.454</v>
      </c>
    </row>
    <row r="146" spans="1:53" s="445" customFormat="1">
      <c r="A146" s="465">
        <v>0.95833333333333304</v>
      </c>
      <c r="B146" s="466">
        <v>3046.0819999999999</v>
      </c>
      <c r="C146" s="466">
        <v>3013.451</v>
      </c>
      <c r="D146" s="466">
        <v>835.577</v>
      </c>
      <c r="E146" s="466">
        <v>520.654</v>
      </c>
      <c r="F146" s="466">
        <v>114.143</v>
      </c>
      <c r="G146" s="466">
        <v>425.01600000000002</v>
      </c>
      <c r="H146" s="466">
        <v>0</v>
      </c>
      <c r="I146" s="466">
        <v>54.631999999999998</v>
      </c>
      <c r="J146" s="466">
        <v>-1383.663</v>
      </c>
      <c r="K146" s="466">
        <v>0</v>
      </c>
      <c r="L146" s="466">
        <v>-555.60900000000004</v>
      </c>
      <c r="M146" s="466">
        <v>6625.891999999998</v>
      </c>
      <c r="N146" s="466">
        <v>6070.2829999999976</v>
      </c>
      <c r="O146" s="466">
        <f t="shared" si="12"/>
        <v>6625.891999999998</v>
      </c>
      <c r="P146" s="457">
        <f t="shared" si="13"/>
        <v>0</v>
      </c>
      <c r="Q146" s="457">
        <f t="shared" si="14"/>
        <v>-1383.663</v>
      </c>
      <c r="S146" s="456">
        <v>0.95833333333333304</v>
      </c>
      <c r="T146" s="457">
        <v>4106.6750000000002</v>
      </c>
      <c r="U146" s="457">
        <v>4223.6130000000003</v>
      </c>
      <c r="V146" s="457">
        <v>-1.113</v>
      </c>
      <c r="W146" s="457">
        <v>319.399</v>
      </c>
      <c r="X146" s="457">
        <v>95.07</v>
      </c>
      <c r="Y146" s="457">
        <v>76.751999999999995</v>
      </c>
      <c r="Z146" s="457">
        <v>0</v>
      </c>
      <c r="AA146" s="457">
        <v>64.462000000000003</v>
      </c>
      <c r="AB146" s="457">
        <v>-2336.3719999999998</v>
      </c>
      <c r="AC146" s="457">
        <v>0</v>
      </c>
      <c r="AD146" s="457">
        <v>-703.39300000000003</v>
      </c>
      <c r="AE146" s="457">
        <v>6548.4860000000008</v>
      </c>
      <c r="AF146" s="457">
        <v>5845.0930000000008</v>
      </c>
      <c r="AG146" s="457">
        <f t="shared" si="15"/>
        <v>6548.4860000000008</v>
      </c>
      <c r="AH146" s="457">
        <f t="shared" si="16"/>
        <v>0</v>
      </c>
      <c r="AI146" s="457">
        <f t="shared" si="17"/>
        <v>-2336.3719999999998</v>
      </c>
      <c r="AK146" s="456">
        <v>0.95833333333333304</v>
      </c>
      <c r="AL146" s="457">
        <v>3663.3150000000001</v>
      </c>
      <c r="AM146" s="457">
        <v>3277.902</v>
      </c>
      <c r="AN146" s="457">
        <v>-0.79900000000000004</v>
      </c>
      <c r="AO146" s="457">
        <v>330.16800000000001</v>
      </c>
      <c r="AP146" s="457">
        <v>270.45999999999998</v>
      </c>
      <c r="AQ146" s="457">
        <v>0</v>
      </c>
      <c r="AR146" s="457">
        <v>0</v>
      </c>
      <c r="AS146" s="457">
        <v>64.034000000000006</v>
      </c>
      <c r="AT146" s="457">
        <v>-999.72699999999998</v>
      </c>
      <c r="AU146" s="457">
        <v>0</v>
      </c>
      <c r="AV146" s="457">
        <v>-579.71900000000005</v>
      </c>
      <c r="AW146" s="457">
        <v>6605.3530000000001</v>
      </c>
      <c r="AX146" s="457">
        <v>6025.634</v>
      </c>
      <c r="AY146" s="457">
        <f t="shared" si="18"/>
        <v>6605.3530000000001</v>
      </c>
      <c r="AZ146" s="457">
        <f t="shared" si="19"/>
        <v>0</v>
      </c>
      <c r="BA146" s="457">
        <f t="shared" si="20"/>
        <v>-999.72699999999998</v>
      </c>
    </row>
    <row r="147" spans="1:53" s="445" customFormat="1">
      <c r="A147" s="465">
        <v>0.96875</v>
      </c>
      <c r="B147" s="466">
        <v>3045.1790000000001</v>
      </c>
      <c r="C147" s="466">
        <v>3020.7080000000001</v>
      </c>
      <c r="D147" s="466">
        <v>836.45600000000002</v>
      </c>
      <c r="E147" s="466">
        <v>372.92500000000001</v>
      </c>
      <c r="F147" s="466">
        <v>107.77800000000001</v>
      </c>
      <c r="G147" s="466">
        <v>396.113</v>
      </c>
      <c r="H147" s="466">
        <v>0</v>
      </c>
      <c r="I147" s="466">
        <v>59.302</v>
      </c>
      <c r="J147" s="466">
        <v>-1314.337</v>
      </c>
      <c r="K147" s="466">
        <v>0</v>
      </c>
      <c r="L147" s="466">
        <v>-546.23299999999995</v>
      </c>
      <c r="M147" s="466">
        <v>6524.1240000000016</v>
      </c>
      <c r="N147" s="466">
        <v>5977.8910000000014</v>
      </c>
      <c r="O147" s="466">
        <f t="shared" si="12"/>
        <v>6524.1240000000016</v>
      </c>
      <c r="P147" s="457">
        <f t="shared" si="13"/>
        <v>0</v>
      </c>
      <c r="Q147" s="457">
        <f t="shared" si="14"/>
        <v>-1314.337</v>
      </c>
      <c r="S147" s="456">
        <v>0.96875</v>
      </c>
      <c r="T147" s="457">
        <v>4112.1180000000004</v>
      </c>
      <c r="U147" s="457">
        <v>4186.8850000000002</v>
      </c>
      <c r="V147" s="457">
        <v>-1.17</v>
      </c>
      <c r="W147" s="457">
        <v>319.29899999999998</v>
      </c>
      <c r="X147" s="457">
        <v>89.828000000000003</v>
      </c>
      <c r="Y147" s="457">
        <v>74.566000000000003</v>
      </c>
      <c r="Z147" s="457">
        <v>0</v>
      </c>
      <c r="AA147" s="457">
        <v>69.718999999999994</v>
      </c>
      <c r="AB147" s="457">
        <v>-2415.1999999999998</v>
      </c>
      <c r="AC147" s="457">
        <v>0</v>
      </c>
      <c r="AD147" s="457">
        <v>-699.76400000000001</v>
      </c>
      <c r="AE147" s="457">
        <v>6436.045000000001</v>
      </c>
      <c r="AF147" s="457">
        <v>5736.2810000000009</v>
      </c>
      <c r="AG147" s="457">
        <f t="shared" si="15"/>
        <v>6436.045000000001</v>
      </c>
      <c r="AH147" s="457">
        <f t="shared" si="16"/>
        <v>0</v>
      </c>
      <c r="AI147" s="457">
        <f t="shared" si="17"/>
        <v>-2415.1999999999998</v>
      </c>
      <c r="AK147" s="456">
        <v>0.96875</v>
      </c>
      <c r="AL147" s="457">
        <v>3662.741</v>
      </c>
      <c r="AM147" s="457">
        <v>3171.3719999999998</v>
      </c>
      <c r="AN147" s="457">
        <v>-0.88100000000000001</v>
      </c>
      <c r="AO147" s="457">
        <v>330.30500000000001</v>
      </c>
      <c r="AP147" s="457">
        <v>282.76900000000001</v>
      </c>
      <c r="AQ147" s="457">
        <v>0</v>
      </c>
      <c r="AR147" s="457">
        <v>0</v>
      </c>
      <c r="AS147" s="457">
        <v>61.86</v>
      </c>
      <c r="AT147" s="457">
        <v>-1045.4849999999999</v>
      </c>
      <c r="AU147" s="457">
        <v>0</v>
      </c>
      <c r="AV147" s="457">
        <v>-568.423</v>
      </c>
      <c r="AW147" s="457">
        <v>6462.6809999999996</v>
      </c>
      <c r="AX147" s="457">
        <v>5894.2579999999998</v>
      </c>
      <c r="AY147" s="457">
        <f t="shared" si="18"/>
        <v>6462.6809999999996</v>
      </c>
      <c r="AZ147" s="457">
        <f t="shared" si="19"/>
        <v>0</v>
      </c>
      <c r="BA147" s="457">
        <f t="shared" si="20"/>
        <v>-1045.4849999999999</v>
      </c>
    </row>
    <row r="148" spans="1:53" s="445" customFormat="1">
      <c r="A148" s="465">
        <v>0.97916666666666696</v>
      </c>
      <c r="B148" s="466">
        <v>3045.6060000000002</v>
      </c>
      <c r="C148" s="466">
        <v>3019.5360000000001</v>
      </c>
      <c r="D148" s="466">
        <v>835.63499999999999</v>
      </c>
      <c r="E148" s="466">
        <v>374.29899999999998</v>
      </c>
      <c r="F148" s="466">
        <v>108.143</v>
      </c>
      <c r="G148" s="466">
        <v>93.572999999999993</v>
      </c>
      <c r="H148" s="466">
        <v>0</v>
      </c>
      <c r="I148" s="466">
        <v>61.868000000000002</v>
      </c>
      <c r="J148" s="466">
        <v>-1098.0239999999999</v>
      </c>
      <c r="K148" s="466">
        <v>0</v>
      </c>
      <c r="L148" s="466">
        <v>-542.548</v>
      </c>
      <c r="M148" s="466">
        <v>6440.6360000000004</v>
      </c>
      <c r="N148" s="466">
        <v>5898.0880000000006</v>
      </c>
      <c r="O148" s="466">
        <f t="shared" si="12"/>
        <v>6440.6360000000004</v>
      </c>
      <c r="P148" s="457">
        <f t="shared" si="13"/>
        <v>0</v>
      </c>
      <c r="Q148" s="457">
        <f t="shared" si="14"/>
        <v>-1098.0239999999999</v>
      </c>
      <c r="S148" s="456">
        <v>0.97916666666666696</v>
      </c>
      <c r="T148" s="457">
        <v>4114.72</v>
      </c>
      <c r="U148" s="457">
        <v>4170.3389999999999</v>
      </c>
      <c r="V148" s="457">
        <v>-1.123</v>
      </c>
      <c r="W148" s="457">
        <v>318.97000000000003</v>
      </c>
      <c r="X148" s="457">
        <v>89.638999999999996</v>
      </c>
      <c r="Y148" s="457">
        <v>73.638000000000005</v>
      </c>
      <c r="Z148" s="457">
        <v>0</v>
      </c>
      <c r="AA148" s="457">
        <v>69.5</v>
      </c>
      <c r="AB148" s="457">
        <v>-2446.0940000000001</v>
      </c>
      <c r="AC148" s="457">
        <v>0</v>
      </c>
      <c r="AD148" s="457">
        <v>-698.10699999999997</v>
      </c>
      <c r="AE148" s="457">
        <v>6389.5890000000009</v>
      </c>
      <c r="AF148" s="457">
        <v>5691.4820000000009</v>
      </c>
      <c r="AG148" s="457">
        <f t="shared" si="15"/>
        <v>6389.5890000000009</v>
      </c>
      <c r="AH148" s="457">
        <f t="shared" si="16"/>
        <v>0</v>
      </c>
      <c r="AI148" s="457">
        <f t="shared" si="17"/>
        <v>-2446.0940000000001</v>
      </c>
      <c r="AK148" s="456">
        <v>0.97916666666666696</v>
      </c>
      <c r="AL148" s="457">
        <v>3663.1880000000001</v>
      </c>
      <c r="AM148" s="457">
        <v>2975.04</v>
      </c>
      <c r="AN148" s="457">
        <v>-0.78600000000000003</v>
      </c>
      <c r="AO148" s="457">
        <v>329.66399999999999</v>
      </c>
      <c r="AP148" s="457">
        <v>283.09500000000003</v>
      </c>
      <c r="AQ148" s="457">
        <v>0</v>
      </c>
      <c r="AR148" s="457">
        <v>0</v>
      </c>
      <c r="AS148" s="457">
        <v>63.35</v>
      </c>
      <c r="AT148" s="457">
        <v>-940.41300000000001</v>
      </c>
      <c r="AU148" s="457">
        <v>0</v>
      </c>
      <c r="AV148" s="457">
        <v>-547.48599999999999</v>
      </c>
      <c r="AW148" s="457">
        <v>6373.1380000000008</v>
      </c>
      <c r="AX148" s="457">
        <v>5825.652000000001</v>
      </c>
      <c r="AY148" s="457">
        <f t="shared" si="18"/>
        <v>6373.1380000000008</v>
      </c>
      <c r="AZ148" s="457">
        <f t="shared" si="19"/>
        <v>0</v>
      </c>
      <c r="BA148" s="457">
        <f t="shared" si="20"/>
        <v>-940.41300000000001</v>
      </c>
    </row>
    <row r="149" spans="1:53" s="445" customFormat="1">
      <c r="A149" s="465">
        <v>0.98958333333333304</v>
      </c>
      <c r="B149" s="466">
        <v>3047.422</v>
      </c>
      <c r="C149" s="466">
        <v>3011.7420000000002</v>
      </c>
      <c r="D149" s="466">
        <v>836.47900000000004</v>
      </c>
      <c r="E149" s="466">
        <v>373.26600000000002</v>
      </c>
      <c r="F149" s="466">
        <v>105.51</v>
      </c>
      <c r="G149" s="466">
        <v>93.980999999999995</v>
      </c>
      <c r="H149" s="466">
        <v>0</v>
      </c>
      <c r="I149" s="466">
        <v>63.033999999999999</v>
      </c>
      <c r="J149" s="466">
        <v>-1195.5309999999999</v>
      </c>
      <c r="K149" s="466">
        <v>0</v>
      </c>
      <c r="L149" s="466">
        <v>-541.76099999999997</v>
      </c>
      <c r="M149" s="466">
        <v>6335.9030000000002</v>
      </c>
      <c r="N149" s="466">
        <v>5794.1419999999998</v>
      </c>
      <c r="O149" s="466">
        <f t="shared" si="12"/>
        <v>6335.9030000000002</v>
      </c>
      <c r="P149" s="457">
        <f t="shared" si="13"/>
        <v>0</v>
      </c>
      <c r="Q149" s="457">
        <f t="shared" si="14"/>
        <v>-1195.5309999999999</v>
      </c>
      <c r="S149" s="456">
        <v>0.98958333333333304</v>
      </c>
      <c r="T149" s="457">
        <v>4117.9960000000001</v>
      </c>
      <c r="U149" s="457">
        <v>4161.8270000000002</v>
      </c>
      <c r="V149" s="457">
        <v>-0.97399999999999998</v>
      </c>
      <c r="W149" s="457">
        <v>317.20699999999999</v>
      </c>
      <c r="X149" s="457">
        <v>87.918999999999997</v>
      </c>
      <c r="Y149" s="457">
        <v>73.19</v>
      </c>
      <c r="Z149" s="457">
        <v>0</v>
      </c>
      <c r="AA149" s="457">
        <v>62.134999999999998</v>
      </c>
      <c r="AB149" s="457">
        <v>-2589.8110000000001</v>
      </c>
      <c r="AC149" s="457">
        <v>0</v>
      </c>
      <c r="AD149" s="457">
        <v>-697.14700000000005</v>
      </c>
      <c r="AE149" s="457">
        <v>6229.4890000000014</v>
      </c>
      <c r="AF149" s="457">
        <v>5532.3420000000015</v>
      </c>
      <c r="AG149" s="457">
        <f t="shared" si="15"/>
        <v>6229.4890000000014</v>
      </c>
      <c r="AH149" s="457">
        <f t="shared" si="16"/>
        <v>0</v>
      </c>
      <c r="AI149" s="457">
        <f t="shared" si="17"/>
        <v>-2589.8110000000001</v>
      </c>
      <c r="AK149" s="456">
        <v>0.98958333333333304</v>
      </c>
      <c r="AL149" s="457">
        <v>3663.335</v>
      </c>
      <c r="AM149" s="457">
        <v>2839.6309999999999</v>
      </c>
      <c r="AN149" s="457">
        <v>-0.85</v>
      </c>
      <c r="AO149" s="457">
        <v>331.85500000000002</v>
      </c>
      <c r="AP149" s="457">
        <v>270.88099999999997</v>
      </c>
      <c r="AQ149" s="457">
        <v>0</v>
      </c>
      <c r="AR149" s="457">
        <v>0</v>
      </c>
      <c r="AS149" s="457">
        <v>57.414999999999999</v>
      </c>
      <c r="AT149" s="457">
        <v>-915.83699999999999</v>
      </c>
      <c r="AU149" s="457">
        <v>0</v>
      </c>
      <c r="AV149" s="457">
        <v>-533.01099999999997</v>
      </c>
      <c r="AW149" s="457">
        <v>6246.43</v>
      </c>
      <c r="AX149" s="457">
        <v>5713.4189999999999</v>
      </c>
      <c r="AY149" s="457">
        <f t="shared" si="18"/>
        <v>6246.43</v>
      </c>
      <c r="AZ149" s="457">
        <f t="shared" si="19"/>
        <v>0</v>
      </c>
      <c r="BA149" s="457">
        <f t="shared" si="20"/>
        <v>-915.83699999999999</v>
      </c>
    </row>
    <row r="150" spans="1:53" s="445" customFormat="1">
      <c r="A150" s="463"/>
      <c r="B150" s="463"/>
      <c r="C150" s="463"/>
      <c r="D150" s="463"/>
      <c r="E150" s="463"/>
      <c r="F150" s="463"/>
      <c r="G150" s="463"/>
      <c r="H150" s="463"/>
      <c r="I150" s="463"/>
      <c r="J150" s="463"/>
      <c r="K150" s="463"/>
      <c r="L150" s="463"/>
      <c r="M150" s="463"/>
      <c r="N150" s="463"/>
      <c r="O150" s="463"/>
    </row>
    <row r="151" spans="1:53" s="445" customFormat="1">
      <c r="A151" s="463"/>
      <c r="B151" s="463"/>
      <c r="C151" s="463"/>
      <c r="D151" s="463"/>
      <c r="E151" s="463"/>
      <c r="F151" s="463"/>
      <c r="G151" s="463"/>
      <c r="H151" s="463"/>
      <c r="I151" s="463"/>
      <c r="J151" s="463"/>
      <c r="K151" s="463"/>
      <c r="L151" s="463"/>
      <c r="M151" s="463"/>
      <c r="N151" s="463"/>
      <c r="O151" s="463"/>
    </row>
    <row r="152" spans="1:53" s="445" customFormat="1">
      <c r="A152" s="463"/>
      <c r="B152" s="463"/>
      <c r="C152" s="463"/>
      <c r="D152" s="463"/>
      <c r="E152" s="463"/>
      <c r="F152" s="463"/>
      <c r="G152" s="463"/>
      <c r="H152" s="463"/>
      <c r="I152" s="463"/>
      <c r="J152" s="463"/>
      <c r="K152" s="463"/>
      <c r="L152" s="463"/>
      <c r="M152" s="463"/>
      <c r="N152" s="463"/>
      <c r="O152" s="463"/>
    </row>
    <row r="153" spans="1:53" s="445" customFormat="1">
      <c r="A153" s="463"/>
      <c r="B153" s="463"/>
      <c r="C153" s="463"/>
      <c r="D153" s="463"/>
      <c r="E153" s="463"/>
      <c r="F153" s="463"/>
      <c r="G153" s="463"/>
      <c r="H153" s="463"/>
      <c r="I153" s="463"/>
      <c r="J153" s="463"/>
      <c r="K153" s="463"/>
      <c r="L153" s="463"/>
      <c r="M153" s="463"/>
      <c r="N153" s="463"/>
      <c r="O153" s="463"/>
    </row>
    <row r="154" spans="1:53">
      <c r="A154" s="463"/>
      <c r="B154" s="463"/>
      <c r="C154" s="463"/>
      <c r="D154" s="463"/>
      <c r="E154" s="463"/>
      <c r="F154" s="463"/>
      <c r="G154" s="463"/>
      <c r="H154" s="463"/>
      <c r="I154" s="463"/>
      <c r="J154" s="463"/>
      <c r="K154" s="463"/>
      <c r="L154" s="463"/>
      <c r="M154" s="463"/>
      <c r="N154" s="463"/>
      <c r="O154" s="463"/>
    </row>
    <row r="155" spans="1:53">
      <c r="A155" s="467"/>
      <c r="B155" s="467"/>
      <c r="C155" s="467"/>
      <c r="D155" s="467"/>
      <c r="E155" s="467"/>
      <c r="F155" s="467"/>
      <c r="G155" s="467"/>
      <c r="H155" s="467"/>
      <c r="I155" s="467"/>
      <c r="J155" s="467"/>
      <c r="K155" s="467"/>
      <c r="L155" s="467"/>
      <c r="M155" s="467"/>
      <c r="N155" s="467"/>
      <c r="O155" s="467"/>
    </row>
  </sheetData>
  <mergeCells count="33"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5:D25"/>
    <mergeCell ref="A11:D11"/>
    <mergeCell ref="A12:D12"/>
    <mergeCell ref="A13:D13"/>
    <mergeCell ref="A14:D14"/>
  </mergeCells>
  <conditionalFormatting sqref="S54:AG149">
    <cfRule type="expression" dxfId="8" priority="5">
      <formula>$AE54=MAX($AE$52:$AE$149)</formula>
    </cfRule>
  </conditionalFormatting>
  <conditionalFormatting sqref="AK54:AY149">
    <cfRule type="expression" dxfId="7" priority="4">
      <formula>$AW54=MAX($AW$52:$AW$149)</formula>
    </cfRule>
  </conditionalFormatting>
  <conditionalFormatting sqref="A54:D149">
    <cfRule type="expression" dxfId="6" priority="2">
      <formula>$M54=MIN($M$52:$M$149)</formula>
    </cfRule>
  </conditionalFormatting>
  <conditionalFormatting sqref="E54:O149">
    <cfRule type="expression" dxfId="5" priority="1">
      <formula>$M54=MIN($M$52:$M$149)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77733-488B-4036-B182-79C99A5DDE33}">
  <dimension ref="A1:BA155"/>
  <sheetViews>
    <sheetView showGridLines="0" zoomScaleNormal="100" zoomScaleSheetLayoutView="100" workbookViewId="0"/>
  </sheetViews>
  <sheetFormatPr defaultColWidth="9.140625" defaultRowHeight="12"/>
  <cols>
    <col min="1" max="3" width="8.7109375" style="142" customWidth="1"/>
    <col min="4" max="4" width="17.7109375" style="142" customWidth="1"/>
    <col min="5" max="5" width="6.7109375" style="142" customWidth="1"/>
    <col min="6" max="6" width="5.7109375" style="142" customWidth="1"/>
    <col min="7" max="7" width="1.7109375" style="142" customWidth="1"/>
    <col min="8" max="9" width="7.28515625" style="142" customWidth="1"/>
    <col min="10" max="10" width="11.85546875" style="142" customWidth="1"/>
    <col min="11" max="11" width="10.140625" style="142" customWidth="1"/>
    <col min="12" max="12" width="7.140625" style="142" customWidth="1"/>
    <col min="13" max="13" width="12.7109375" style="142" customWidth="1"/>
    <col min="14" max="14" width="15.42578125" style="142" customWidth="1"/>
    <col min="15" max="15" width="14.140625" style="142" customWidth="1"/>
    <col min="16" max="38" width="9.140625" style="142" customWidth="1"/>
    <col min="39" max="16384" width="9.140625" style="142"/>
  </cols>
  <sheetData>
    <row r="1" spans="1:15" s="140" customFormat="1" ht="18">
      <c r="A1" s="397" t="str">
        <f>"9.4  Minima zatížení ES ČR za "&amp;O1</f>
        <v>9.4  Minima zatížení ES ČR za III. čtvrtletí 2025</v>
      </c>
      <c r="B1" s="139"/>
      <c r="N1" s="141"/>
      <c r="O1" s="209" t="str">
        <f>'3.1'!N1</f>
        <v>III. čtvrtletí 2025</v>
      </c>
    </row>
    <row r="2" spans="1:15" ht="6" customHeight="1">
      <c r="B2" s="143"/>
    </row>
    <row r="3" spans="1:15" s="144" customFormat="1">
      <c r="A3" s="613" t="str">
        <f>"Struktura pokrytí denního minima zatížení - "&amp;LOWER('9.2'!A3:B4)</f>
        <v>Struktura pokrytí denního minima zatížení - červenec</v>
      </c>
      <c r="B3" s="613"/>
      <c r="C3" s="613"/>
      <c r="D3" s="613"/>
      <c r="E3" s="401" t="s">
        <v>4</v>
      </c>
      <c r="F3" s="401"/>
    </row>
    <row r="4" spans="1:15" s="144" customFormat="1">
      <c r="A4" s="612" t="s">
        <v>257</v>
      </c>
      <c r="B4" s="612"/>
      <c r="C4" s="612"/>
      <c r="D4" s="612"/>
      <c r="E4" s="404">
        <f>SUM(E5:E14)</f>
        <v>4519.4290000000001</v>
      </c>
      <c r="F4" s="405">
        <f>E4/$E$4</f>
        <v>1</v>
      </c>
    </row>
    <row r="5" spans="1:15" s="144" customFormat="1">
      <c r="A5" s="610" t="s">
        <v>272</v>
      </c>
      <c r="B5" s="610"/>
      <c r="C5" s="610"/>
      <c r="D5" s="610"/>
      <c r="E5" s="399">
        <f t="array" ref="E5:E14">TRANSPOSE(INDEX(B54:K149,MATCH(MIN(M54:M149),M54:M149,0),0))</f>
        <v>2837.1289999999999</v>
      </c>
      <c r="F5" s="400">
        <f t="shared" ref="F5:F14" si="0">E5/$E$4</f>
        <v>0.62776271073182033</v>
      </c>
    </row>
    <row r="6" spans="1:15" s="144" customFormat="1">
      <c r="A6" s="610" t="s">
        <v>273</v>
      </c>
      <c r="B6" s="610"/>
      <c r="C6" s="610"/>
      <c r="D6" s="610"/>
      <c r="E6" s="399">
        <v>1311.1679999999999</v>
      </c>
      <c r="F6" s="400">
        <f t="shared" si="0"/>
        <v>0.29011806579990523</v>
      </c>
    </row>
    <row r="7" spans="1:15" s="144" customFormat="1">
      <c r="A7" s="610" t="s">
        <v>276</v>
      </c>
      <c r="B7" s="610"/>
      <c r="C7" s="610"/>
      <c r="D7" s="610"/>
      <c r="E7" s="399">
        <v>206.452</v>
      </c>
      <c r="F7" s="400">
        <f t="shared" si="0"/>
        <v>4.5680992001423185E-2</v>
      </c>
    </row>
    <row r="8" spans="1:15" s="144" customFormat="1">
      <c r="A8" s="406" t="s">
        <v>277</v>
      </c>
      <c r="B8" s="406"/>
      <c r="C8" s="406"/>
      <c r="D8" s="406"/>
      <c r="E8" s="399">
        <v>380.245</v>
      </c>
      <c r="F8" s="400">
        <f t="shared" si="0"/>
        <v>8.4135628638042553E-2</v>
      </c>
    </row>
    <row r="9" spans="1:15" s="144" customFormat="1">
      <c r="A9" s="610" t="s">
        <v>274</v>
      </c>
      <c r="B9" s="610"/>
      <c r="C9" s="610"/>
      <c r="D9" s="610"/>
      <c r="E9" s="399">
        <v>75.527000000000001</v>
      </c>
      <c r="F9" s="400">
        <f t="shared" si="0"/>
        <v>1.6711624410959879E-2</v>
      </c>
    </row>
    <row r="10" spans="1:15" s="144" customFormat="1">
      <c r="A10" s="610" t="s">
        <v>278</v>
      </c>
      <c r="B10" s="610"/>
      <c r="C10" s="610"/>
      <c r="D10" s="610"/>
      <c r="E10" s="399">
        <v>73.215999999999994</v>
      </c>
      <c r="F10" s="400">
        <f t="shared" si="0"/>
        <v>1.620027662786604E-2</v>
      </c>
    </row>
    <row r="11" spans="1:15" s="144" customFormat="1">
      <c r="A11" s="610" t="s">
        <v>279</v>
      </c>
      <c r="B11" s="610"/>
      <c r="C11" s="610"/>
      <c r="D11" s="610"/>
      <c r="E11" s="399">
        <v>0</v>
      </c>
      <c r="F11" s="400">
        <f t="shared" si="0"/>
        <v>0</v>
      </c>
    </row>
    <row r="12" spans="1:15" s="144" customFormat="1">
      <c r="A12" s="610" t="s">
        <v>280</v>
      </c>
      <c r="B12" s="610"/>
      <c r="C12" s="610"/>
      <c r="D12" s="610"/>
      <c r="E12" s="399">
        <v>27.986999999999998</v>
      </c>
      <c r="F12" s="400">
        <f t="shared" si="0"/>
        <v>6.1925964541095788E-3</v>
      </c>
    </row>
    <row r="13" spans="1:15" s="144" customFormat="1">
      <c r="A13" s="610" t="s">
        <v>269</v>
      </c>
      <c r="B13" s="610"/>
      <c r="C13" s="610"/>
      <c r="D13" s="610"/>
      <c r="E13" s="399">
        <v>-392.29500000000002</v>
      </c>
      <c r="F13" s="400">
        <f t="shared" si="0"/>
        <v>-8.6801894664126814E-2</v>
      </c>
    </row>
    <row r="14" spans="1:15" s="144" customFormat="1">
      <c r="A14" s="611" t="s">
        <v>92</v>
      </c>
      <c r="B14" s="611"/>
      <c r="C14" s="611"/>
      <c r="D14" s="611"/>
      <c r="E14" s="402">
        <v>0</v>
      </c>
      <c r="F14" s="403">
        <f t="shared" si="0"/>
        <v>0</v>
      </c>
    </row>
    <row r="15" spans="1:15" s="144" customFormat="1">
      <c r="A15" s="145"/>
      <c r="B15" s="145"/>
      <c r="C15" s="145"/>
      <c r="D15" s="145"/>
      <c r="E15" s="145"/>
      <c r="F15" s="398" t="s">
        <v>275</v>
      </c>
    </row>
    <row r="16" spans="1:15" s="144" customFormat="1"/>
    <row r="17" spans="1:6" s="144" customFormat="1"/>
    <row r="18" spans="1:6" s="144" customFormat="1">
      <c r="A18" s="612" t="str">
        <f>"Struktura pokrytí denního minima zatížení - "&amp;LOWER('9.2'!G3)</f>
        <v>Struktura pokrytí denního minima zatížení - srpen</v>
      </c>
      <c r="B18" s="612"/>
      <c r="C18" s="612"/>
      <c r="D18" s="612"/>
      <c r="E18" s="401" t="s">
        <v>4</v>
      </c>
      <c r="F18" s="401"/>
    </row>
    <row r="19" spans="1:6" s="144" customFormat="1">
      <c r="A19" s="612" t="s">
        <v>257</v>
      </c>
      <c r="B19" s="612"/>
      <c r="C19" s="612"/>
      <c r="D19" s="612"/>
      <c r="E19" s="404">
        <f>SUM(E20:E29)</f>
        <v>4466.857</v>
      </c>
      <c r="F19" s="405">
        <f>E19/$E$19</f>
        <v>1</v>
      </c>
    </row>
    <row r="20" spans="1:6" s="144" customFormat="1">
      <c r="A20" s="610" t="s">
        <v>272</v>
      </c>
      <c r="B20" s="610"/>
      <c r="C20" s="610"/>
      <c r="D20" s="610"/>
      <c r="E20" s="399">
        <f t="array" ref="E20:E29">TRANSPOSE(INDEX(T54:AC149,MATCH(MIN(AE54:AE149),AE54:AE149,0),0))</f>
        <v>4016.5189999999998</v>
      </c>
      <c r="F20" s="400">
        <f t="shared" ref="F20:F29" si="1">E20/$E$19</f>
        <v>0.89918235573693084</v>
      </c>
    </row>
    <row r="21" spans="1:6" s="144" customFormat="1">
      <c r="A21" s="610" t="s">
        <v>273</v>
      </c>
      <c r="B21" s="610"/>
      <c r="C21" s="610"/>
      <c r="D21" s="610"/>
      <c r="E21" s="399">
        <v>1224.501</v>
      </c>
      <c r="F21" s="400">
        <f t="shared" si="1"/>
        <v>0.27413033369995948</v>
      </c>
    </row>
    <row r="22" spans="1:6" s="144" customFormat="1">
      <c r="A22" s="610" t="s">
        <v>276</v>
      </c>
      <c r="B22" s="610"/>
      <c r="C22" s="610"/>
      <c r="D22" s="610"/>
      <c r="E22" s="399">
        <v>-0.96099999999999997</v>
      </c>
      <c r="F22" s="400">
        <f t="shared" si="1"/>
        <v>-2.1514008619483453E-4</v>
      </c>
    </row>
    <row r="23" spans="1:6" s="144" customFormat="1">
      <c r="A23" s="406" t="s">
        <v>277</v>
      </c>
      <c r="B23" s="406"/>
      <c r="C23" s="406"/>
      <c r="D23" s="406"/>
      <c r="E23" s="399">
        <v>327.911</v>
      </c>
      <c r="F23" s="400">
        <f t="shared" si="1"/>
        <v>7.3409782314499877E-2</v>
      </c>
    </row>
    <row r="24" spans="1:6" s="144" customFormat="1">
      <c r="A24" s="610" t="s">
        <v>274</v>
      </c>
      <c r="B24" s="610"/>
      <c r="C24" s="610"/>
      <c r="D24" s="610"/>
      <c r="E24" s="399">
        <v>95.376999999999995</v>
      </c>
      <c r="F24" s="400">
        <f t="shared" si="1"/>
        <v>2.1352149844958097E-2</v>
      </c>
    </row>
    <row r="25" spans="1:6" s="144" customFormat="1">
      <c r="A25" s="610" t="s">
        <v>278</v>
      </c>
      <c r="B25" s="610"/>
      <c r="C25" s="610"/>
      <c r="D25" s="610"/>
      <c r="E25" s="399">
        <v>0</v>
      </c>
      <c r="F25" s="400">
        <f t="shared" si="1"/>
        <v>0</v>
      </c>
    </row>
    <row r="26" spans="1:6" s="144" customFormat="1">
      <c r="A26" s="610" t="s">
        <v>279</v>
      </c>
      <c r="B26" s="610"/>
      <c r="C26" s="610"/>
      <c r="D26" s="610"/>
      <c r="E26" s="399">
        <v>71.84</v>
      </c>
      <c r="F26" s="400">
        <f t="shared" si="1"/>
        <v>1.6082896766115413E-2</v>
      </c>
    </row>
    <row r="27" spans="1:6" s="144" customFormat="1">
      <c r="A27" s="610" t="s">
        <v>280</v>
      </c>
      <c r="B27" s="610"/>
      <c r="C27" s="610"/>
      <c r="D27" s="610"/>
      <c r="E27" s="399">
        <v>76.703999999999994</v>
      </c>
      <c r="F27" s="400">
        <f t="shared" si="1"/>
        <v>1.7171805589478239E-2</v>
      </c>
    </row>
    <row r="28" spans="1:6" s="144" customFormat="1">
      <c r="A28" s="610" t="s">
        <v>269</v>
      </c>
      <c r="B28" s="610"/>
      <c r="C28" s="610"/>
      <c r="D28" s="610"/>
      <c r="E28" s="399">
        <v>-1345.0340000000001</v>
      </c>
      <c r="F28" s="400">
        <f t="shared" si="1"/>
        <v>-0.30111418386574723</v>
      </c>
    </row>
    <row r="29" spans="1:6" s="144" customFormat="1">
      <c r="A29" s="611" t="s">
        <v>92</v>
      </c>
      <c r="B29" s="611"/>
      <c r="C29" s="611"/>
      <c r="D29" s="611"/>
      <c r="E29" s="402">
        <v>0</v>
      </c>
      <c r="F29" s="403">
        <f t="shared" si="1"/>
        <v>0</v>
      </c>
    </row>
    <row r="30" spans="1:6" s="144" customFormat="1">
      <c r="A30" s="145"/>
      <c r="B30" s="145"/>
      <c r="C30" s="145"/>
      <c r="D30" s="145"/>
      <c r="E30" s="145"/>
      <c r="F30" s="398" t="s">
        <v>275</v>
      </c>
    </row>
    <row r="31" spans="1:6" s="144" customFormat="1"/>
    <row r="32" spans="1:6" s="144" customFormat="1"/>
    <row r="33" spans="1:6" s="144" customFormat="1">
      <c r="A33" s="612" t="str">
        <f>"Struktura pokrytí denního minima zatížení - "&amp;LOWER('9.2'!M3)</f>
        <v>Struktura pokrytí denního minima zatížení - září</v>
      </c>
      <c r="B33" s="612"/>
      <c r="C33" s="612"/>
      <c r="D33" s="612"/>
      <c r="E33" s="401" t="s">
        <v>4</v>
      </c>
      <c r="F33" s="401"/>
    </row>
    <row r="34" spans="1:6" s="144" customFormat="1">
      <c r="A34" s="612" t="s">
        <v>257</v>
      </c>
      <c r="B34" s="612"/>
      <c r="C34" s="612"/>
      <c r="D34" s="612"/>
      <c r="E34" s="404">
        <f>SUM(E35:E44)</f>
        <v>4687.878999999999</v>
      </c>
      <c r="F34" s="405">
        <f>E34/$E$34</f>
        <v>1</v>
      </c>
    </row>
    <row r="35" spans="1:6" s="144" customFormat="1">
      <c r="A35" s="610" t="s">
        <v>272</v>
      </c>
      <c r="B35" s="610"/>
      <c r="C35" s="610"/>
      <c r="D35" s="610"/>
      <c r="E35" s="399">
        <f t="array" ref="E35:E44">TRANSPOSE(INDEX(AL54:AU149,MATCH(MIN(AW54:AW149),AW54:AW149,0),0))</f>
        <v>3696.0909999999999</v>
      </c>
      <c r="F35" s="400">
        <f t="shared" ref="F35:F44" si="2">E35/$E$34</f>
        <v>0.78843566568164425</v>
      </c>
    </row>
    <row r="36" spans="1:6" s="144" customFormat="1">
      <c r="A36" s="610" t="s">
        <v>273</v>
      </c>
      <c r="B36" s="610"/>
      <c r="C36" s="610"/>
      <c r="D36" s="610"/>
      <c r="E36" s="399">
        <v>1256.519</v>
      </c>
      <c r="F36" s="400">
        <f t="shared" si="2"/>
        <v>0.26803571508564966</v>
      </c>
    </row>
    <row r="37" spans="1:6" s="144" customFormat="1">
      <c r="A37" s="610" t="s">
        <v>276</v>
      </c>
      <c r="B37" s="610"/>
      <c r="C37" s="610"/>
      <c r="D37" s="610"/>
      <c r="E37" s="399">
        <v>-0.73399999999999999</v>
      </c>
      <c r="F37" s="400">
        <f t="shared" si="2"/>
        <v>-1.5657400713627636E-4</v>
      </c>
    </row>
    <row r="38" spans="1:6" s="144" customFormat="1">
      <c r="A38" s="406" t="s">
        <v>277</v>
      </c>
      <c r="B38" s="406"/>
      <c r="C38" s="406"/>
      <c r="D38" s="406"/>
      <c r="E38" s="399">
        <v>329.86200000000002</v>
      </c>
      <c r="F38" s="400">
        <f t="shared" si="2"/>
        <v>7.0364870765649054E-2</v>
      </c>
    </row>
    <row r="39" spans="1:6" s="144" customFormat="1">
      <c r="A39" s="610" t="s">
        <v>274</v>
      </c>
      <c r="B39" s="610"/>
      <c r="C39" s="610"/>
      <c r="D39" s="610"/>
      <c r="E39" s="399">
        <v>78.789000000000001</v>
      </c>
      <c r="F39" s="400">
        <f t="shared" si="2"/>
        <v>1.6806961101171771E-2</v>
      </c>
    </row>
    <row r="40" spans="1:6" s="144" customFormat="1">
      <c r="A40" s="610" t="s">
        <v>278</v>
      </c>
      <c r="B40" s="610"/>
      <c r="C40" s="610"/>
      <c r="D40" s="610"/>
      <c r="E40" s="399">
        <v>249.67400000000001</v>
      </c>
      <c r="F40" s="400">
        <f t="shared" si="2"/>
        <v>5.3259480460139876E-2</v>
      </c>
    </row>
    <row r="41" spans="1:6" s="144" customFormat="1">
      <c r="A41" s="610" t="s">
        <v>279</v>
      </c>
      <c r="B41" s="610"/>
      <c r="C41" s="610"/>
      <c r="D41" s="610"/>
      <c r="E41" s="399">
        <v>0</v>
      </c>
      <c r="F41" s="400">
        <f t="shared" si="2"/>
        <v>0</v>
      </c>
    </row>
    <row r="42" spans="1:6" s="144" customFormat="1">
      <c r="A42" s="610" t="s">
        <v>280</v>
      </c>
      <c r="B42" s="610"/>
      <c r="C42" s="610"/>
      <c r="D42" s="610"/>
      <c r="E42" s="399">
        <v>46.012999999999998</v>
      </c>
      <c r="F42" s="400">
        <f t="shared" si="2"/>
        <v>9.815313065887581E-3</v>
      </c>
    </row>
    <row r="43" spans="1:6" s="144" customFormat="1">
      <c r="A43" s="610" t="s">
        <v>269</v>
      </c>
      <c r="B43" s="610"/>
      <c r="C43" s="610"/>
      <c r="D43" s="610"/>
      <c r="E43" s="399">
        <v>-968.33500000000004</v>
      </c>
      <c r="F43" s="400">
        <f t="shared" si="2"/>
        <v>-0.20656143215300571</v>
      </c>
    </row>
    <row r="44" spans="1:6" s="144" customFormat="1">
      <c r="A44" s="611" t="s">
        <v>92</v>
      </c>
      <c r="B44" s="611"/>
      <c r="C44" s="611"/>
      <c r="D44" s="611"/>
      <c r="E44" s="402">
        <v>0</v>
      </c>
      <c r="F44" s="403">
        <f t="shared" si="2"/>
        <v>0</v>
      </c>
    </row>
    <row r="45" spans="1:6" s="144" customFormat="1">
      <c r="A45" s="145"/>
      <c r="B45" s="145"/>
      <c r="C45" s="145"/>
      <c r="D45" s="145"/>
      <c r="E45" s="145"/>
      <c r="F45" s="398" t="s">
        <v>275</v>
      </c>
    </row>
    <row r="46" spans="1:6" s="144" customFormat="1"/>
    <row r="47" spans="1:6" s="444" customFormat="1"/>
    <row r="48" spans="1:6" s="444" customFormat="1"/>
    <row r="49" spans="1:53" s="463" customFormat="1"/>
    <row r="50" spans="1:53" s="463" customFormat="1"/>
    <row r="51" spans="1:53" s="463" customFormat="1">
      <c r="A51" s="463" t="str">
        <f>A3</f>
        <v>Struktura pokrytí denního minima zatížení - červenec</v>
      </c>
      <c r="S51" s="463" t="str">
        <f>A18</f>
        <v>Struktura pokrytí denního minima zatížení - srpen</v>
      </c>
      <c r="AK51" s="463" t="str">
        <f>A33</f>
        <v>Struktura pokrytí denního minima zatížení - září</v>
      </c>
    </row>
    <row r="52" spans="1:53" s="463" customFormat="1" ht="37.5">
      <c r="A52" s="452" t="s">
        <v>55</v>
      </c>
      <c r="B52" s="452" t="s">
        <v>7</v>
      </c>
      <c r="C52" s="452" t="s">
        <v>20</v>
      </c>
      <c r="D52" s="452" t="s">
        <v>21</v>
      </c>
      <c r="E52" s="452" t="s">
        <v>22</v>
      </c>
      <c r="F52" s="452" t="s">
        <v>43</v>
      </c>
      <c r="G52" s="452" t="s">
        <v>44</v>
      </c>
      <c r="H52" s="452" t="s">
        <v>46</v>
      </c>
      <c r="I52" s="452" t="s">
        <v>45</v>
      </c>
      <c r="J52" s="452" t="s">
        <v>269</v>
      </c>
      <c r="K52" s="452" t="s">
        <v>92</v>
      </c>
      <c r="L52" s="452" t="s">
        <v>423</v>
      </c>
      <c r="M52" s="452" t="s">
        <v>257</v>
      </c>
      <c r="N52" s="452" t="s">
        <v>424</v>
      </c>
      <c r="O52" s="452" t="s">
        <v>268</v>
      </c>
      <c r="S52" s="452" t="s">
        <v>55</v>
      </c>
      <c r="T52" s="452" t="s">
        <v>7</v>
      </c>
      <c r="U52" s="452" t="s">
        <v>20</v>
      </c>
      <c r="V52" s="452" t="s">
        <v>21</v>
      </c>
      <c r="W52" s="452" t="s">
        <v>22</v>
      </c>
      <c r="X52" s="452" t="s">
        <v>43</v>
      </c>
      <c r="Y52" s="452" t="s">
        <v>44</v>
      </c>
      <c r="Z52" s="452" t="s">
        <v>46</v>
      </c>
      <c r="AA52" s="452" t="s">
        <v>45</v>
      </c>
      <c r="AB52" s="452" t="s">
        <v>269</v>
      </c>
      <c r="AC52" s="452" t="s">
        <v>92</v>
      </c>
      <c r="AD52" s="452" t="s">
        <v>423</v>
      </c>
      <c r="AE52" s="452" t="s">
        <v>257</v>
      </c>
      <c r="AF52" s="452" t="s">
        <v>424</v>
      </c>
      <c r="AG52" s="452" t="s">
        <v>268</v>
      </c>
      <c r="AK52" s="452" t="s">
        <v>55</v>
      </c>
      <c r="AL52" s="452" t="s">
        <v>7</v>
      </c>
      <c r="AM52" s="452" t="s">
        <v>20</v>
      </c>
      <c r="AN52" s="452" t="s">
        <v>21</v>
      </c>
      <c r="AO52" s="452" t="s">
        <v>22</v>
      </c>
      <c r="AP52" s="452" t="s">
        <v>43</v>
      </c>
      <c r="AQ52" s="452" t="s">
        <v>44</v>
      </c>
      <c r="AR52" s="452" t="s">
        <v>46</v>
      </c>
      <c r="AS52" s="452" t="s">
        <v>45</v>
      </c>
      <c r="AT52" s="452" t="s">
        <v>269</v>
      </c>
      <c r="AU52" s="452" t="s">
        <v>92</v>
      </c>
      <c r="AV52" s="452" t="s">
        <v>423</v>
      </c>
      <c r="AW52" s="452" t="s">
        <v>257</v>
      </c>
      <c r="AX52" s="452" t="s">
        <v>424</v>
      </c>
      <c r="AY52" s="452" t="s">
        <v>268</v>
      </c>
    </row>
    <row r="53" spans="1:53" s="463" customFormat="1">
      <c r="A53" s="453" t="s">
        <v>302</v>
      </c>
      <c r="B53" s="454" t="s">
        <v>4</v>
      </c>
      <c r="C53" s="454" t="s">
        <v>4</v>
      </c>
      <c r="D53" s="454" t="s">
        <v>4</v>
      </c>
      <c r="E53" s="454" t="s">
        <v>4</v>
      </c>
      <c r="F53" s="454" t="s">
        <v>4</v>
      </c>
      <c r="G53" s="454" t="s">
        <v>4</v>
      </c>
      <c r="H53" s="454" t="s">
        <v>4</v>
      </c>
      <c r="I53" s="454" t="s">
        <v>4</v>
      </c>
      <c r="J53" s="454" t="s">
        <v>4</v>
      </c>
      <c r="K53" s="454" t="s">
        <v>4</v>
      </c>
      <c r="L53" s="454" t="s">
        <v>4</v>
      </c>
      <c r="M53" s="454" t="s">
        <v>4</v>
      </c>
      <c r="N53" s="454" t="s">
        <v>4</v>
      </c>
      <c r="O53" s="454" t="s">
        <v>5</v>
      </c>
      <c r="P53" s="454" t="s">
        <v>270</v>
      </c>
      <c r="Q53" s="454" t="s">
        <v>271</v>
      </c>
      <c r="R53" s="464"/>
      <c r="S53" s="453" t="s">
        <v>302</v>
      </c>
      <c r="T53" s="454" t="s">
        <v>4</v>
      </c>
      <c r="U53" s="454" t="s">
        <v>4</v>
      </c>
      <c r="V53" s="454" t="s">
        <v>4</v>
      </c>
      <c r="W53" s="454" t="s">
        <v>4</v>
      </c>
      <c r="X53" s="454" t="s">
        <v>4</v>
      </c>
      <c r="Y53" s="454" t="s">
        <v>4</v>
      </c>
      <c r="Z53" s="454" t="s">
        <v>4</v>
      </c>
      <c r="AA53" s="454" t="s">
        <v>4</v>
      </c>
      <c r="AB53" s="454" t="s">
        <v>4</v>
      </c>
      <c r="AC53" s="454" t="s">
        <v>4</v>
      </c>
      <c r="AD53" s="454" t="s">
        <v>4</v>
      </c>
      <c r="AE53" s="454" t="s">
        <v>4</v>
      </c>
      <c r="AF53" s="454" t="s">
        <v>4</v>
      </c>
      <c r="AG53" s="454" t="s">
        <v>5</v>
      </c>
      <c r="AH53" s="454" t="s">
        <v>270</v>
      </c>
      <c r="AI53" s="454" t="s">
        <v>271</v>
      </c>
      <c r="AJ53" s="464"/>
      <c r="AK53" s="453" t="s">
        <v>302</v>
      </c>
      <c r="AL53" s="454" t="s">
        <v>4</v>
      </c>
      <c r="AM53" s="454" t="s">
        <v>4</v>
      </c>
      <c r="AN53" s="454" t="s">
        <v>4</v>
      </c>
      <c r="AO53" s="454" t="s">
        <v>4</v>
      </c>
      <c r="AP53" s="454" t="s">
        <v>4</v>
      </c>
      <c r="AQ53" s="454" t="s">
        <v>4</v>
      </c>
      <c r="AR53" s="454" t="s">
        <v>4</v>
      </c>
      <c r="AS53" s="454" t="s">
        <v>4</v>
      </c>
      <c r="AT53" s="454" t="s">
        <v>4</v>
      </c>
      <c r="AU53" s="454" t="s">
        <v>4</v>
      </c>
      <c r="AV53" s="454" t="s">
        <v>4</v>
      </c>
      <c r="AW53" s="454" t="s">
        <v>4</v>
      </c>
      <c r="AX53" s="454" t="s">
        <v>4</v>
      </c>
      <c r="AY53" s="454" t="s">
        <v>5</v>
      </c>
      <c r="AZ53" s="454" t="s">
        <v>270</v>
      </c>
      <c r="BA53" s="454" t="s">
        <v>271</v>
      </c>
    </row>
    <row r="54" spans="1:53" s="463" customFormat="1">
      <c r="A54" s="465">
        <v>0</v>
      </c>
      <c r="B54" s="466">
        <v>2789.942</v>
      </c>
      <c r="C54" s="466">
        <v>1192.3879999999999</v>
      </c>
      <c r="D54" s="466">
        <v>851.72299999999996</v>
      </c>
      <c r="E54" s="466">
        <v>373.16</v>
      </c>
      <c r="F54" s="466">
        <v>79.64</v>
      </c>
      <c r="G54" s="466">
        <v>275.26799999999997</v>
      </c>
      <c r="H54" s="466">
        <v>0</v>
      </c>
      <c r="I54" s="466">
        <v>37.459000000000003</v>
      </c>
      <c r="J54" s="466">
        <v>-603.70600000000002</v>
      </c>
      <c r="K54" s="466">
        <v>0</v>
      </c>
      <c r="L54" s="466">
        <v>-334.21199999999999</v>
      </c>
      <c r="M54" s="466">
        <v>4995.8739999999998</v>
      </c>
      <c r="N54" s="466">
        <v>4661.6620000000003</v>
      </c>
      <c r="O54" s="466">
        <f>M54</f>
        <v>4995.8739999999998</v>
      </c>
      <c r="P54" s="466">
        <f>IF(J54&lt;0,0,J54)</f>
        <v>0</v>
      </c>
      <c r="Q54" s="466">
        <f>IF(J54&lt;0,J54,0)</f>
        <v>-603.70600000000002</v>
      </c>
      <c r="S54" s="465">
        <v>0</v>
      </c>
      <c r="T54" s="466">
        <v>3946.6579999999999</v>
      </c>
      <c r="U54" s="466">
        <v>1559.22</v>
      </c>
      <c r="V54" s="466">
        <v>-0.99199999999999999</v>
      </c>
      <c r="W54" s="466">
        <v>319.87700000000001</v>
      </c>
      <c r="X54" s="466">
        <v>95.626000000000005</v>
      </c>
      <c r="Y54" s="466">
        <v>233.70699999999999</v>
      </c>
      <c r="Z54" s="466">
        <v>0</v>
      </c>
      <c r="AA54" s="466">
        <v>58.959000000000003</v>
      </c>
      <c r="AB54" s="466">
        <v>-1351.4349999999999</v>
      </c>
      <c r="AC54" s="466">
        <v>0</v>
      </c>
      <c r="AD54" s="466">
        <v>-411.99099999999999</v>
      </c>
      <c r="AE54" s="466">
        <v>4861.6200000000008</v>
      </c>
      <c r="AF54" s="466">
        <v>4449.6290000000008</v>
      </c>
      <c r="AG54" s="466">
        <f>AE54</f>
        <v>4861.6200000000008</v>
      </c>
      <c r="AH54" s="466">
        <f>IF(AB54&lt;0,0,AB54)</f>
        <v>0</v>
      </c>
      <c r="AI54" s="466">
        <f>IF(AB54&lt;0,AB54,0)</f>
        <v>-1351.4349999999999</v>
      </c>
      <c r="AK54" s="465">
        <v>0</v>
      </c>
      <c r="AL54" s="466">
        <v>3688.6709999999998</v>
      </c>
      <c r="AM54" s="466">
        <v>1252.0609999999999</v>
      </c>
      <c r="AN54" s="466">
        <v>-0.82799999999999996</v>
      </c>
      <c r="AO54" s="466">
        <v>321.89600000000002</v>
      </c>
      <c r="AP54" s="466">
        <v>91.6</v>
      </c>
      <c r="AQ54" s="466">
        <v>178.41800000000001</v>
      </c>
      <c r="AR54" s="466">
        <v>0</v>
      </c>
      <c r="AS54" s="466">
        <v>47.274999999999999</v>
      </c>
      <c r="AT54" s="466">
        <v>-573.09</v>
      </c>
      <c r="AU54" s="466">
        <v>0</v>
      </c>
      <c r="AV54" s="466">
        <v>-364.649</v>
      </c>
      <c r="AW54" s="466">
        <v>5006.0029999999988</v>
      </c>
      <c r="AX54" s="466">
        <v>4641.3539999999985</v>
      </c>
      <c r="AY54" s="466">
        <f>AW54</f>
        <v>5006.0029999999988</v>
      </c>
      <c r="AZ54" s="466">
        <f>IF(AT54&lt;0,0,AT54)</f>
        <v>0</v>
      </c>
      <c r="BA54" s="466">
        <f>IF(AT54&lt;0,AT54,0)</f>
        <v>-573.09</v>
      </c>
    </row>
    <row r="55" spans="1:53" s="463" customFormat="1">
      <c r="A55" s="465">
        <v>1.0416666666666666E-2</v>
      </c>
      <c r="B55" s="466">
        <v>2790.4169999999999</v>
      </c>
      <c r="C55" s="466">
        <v>1206.2190000000001</v>
      </c>
      <c r="D55" s="466">
        <v>857.17700000000002</v>
      </c>
      <c r="E55" s="466">
        <v>376.47</v>
      </c>
      <c r="F55" s="466">
        <v>77.826999999999998</v>
      </c>
      <c r="G55" s="466">
        <v>207.90100000000001</v>
      </c>
      <c r="H55" s="466">
        <v>0</v>
      </c>
      <c r="I55" s="466">
        <v>34.661999999999999</v>
      </c>
      <c r="J55" s="466">
        <v>-579.85599999999999</v>
      </c>
      <c r="K55" s="466">
        <v>0</v>
      </c>
      <c r="L55" s="466">
        <v>-335.15199999999999</v>
      </c>
      <c r="M55" s="466">
        <v>4970.8170000000009</v>
      </c>
      <c r="N55" s="466">
        <v>4635.6650000000009</v>
      </c>
      <c r="O55" s="466">
        <f t="shared" ref="O55:O118" si="3">M55</f>
        <v>4970.8170000000009</v>
      </c>
      <c r="P55" s="466">
        <f t="shared" ref="P55:P118" si="4">IF(J55&lt;0,0,J55)</f>
        <v>0</v>
      </c>
      <c r="Q55" s="466">
        <f t="shared" ref="Q55:Q118" si="5">IF(J55&lt;0,J55,0)</f>
        <v>-579.85599999999999</v>
      </c>
      <c r="S55" s="465">
        <v>1.0416666666666666E-2</v>
      </c>
      <c r="T55" s="466">
        <v>3950.5160000000001</v>
      </c>
      <c r="U55" s="466">
        <v>1562.1469999999999</v>
      </c>
      <c r="V55" s="466">
        <v>-1.0369999999999999</v>
      </c>
      <c r="W55" s="466">
        <v>320.392</v>
      </c>
      <c r="X55" s="466">
        <v>92.278999999999996</v>
      </c>
      <c r="Y55" s="466">
        <v>242.36</v>
      </c>
      <c r="Z55" s="466">
        <v>0</v>
      </c>
      <c r="AA55" s="466">
        <v>54.081000000000003</v>
      </c>
      <c r="AB55" s="466">
        <v>-1444.002</v>
      </c>
      <c r="AC55" s="466">
        <v>0</v>
      </c>
      <c r="AD55" s="466">
        <v>-412.55799999999999</v>
      </c>
      <c r="AE55" s="466">
        <v>4776.7360000000008</v>
      </c>
      <c r="AF55" s="466">
        <v>4364.1780000000008</v>
      </c>
      <c r="AG55" s="466">
        <f t="shared" ref="AG55:AG118" si="6">AE55</f>
        <v>4776.7360000000008</v>
      </c>
      <c r="AH55" s="466">
        <f t="shared" ref="AH55:AH118" si="7">IF(AB55&lt;0,0,AB55)</f>
        <v>0</v>
      </c>
      <c r="AI55" s="466">
        <f t="shared" ref="AI55:AI118" si="8">IF(AB55&lt;0,AB55,0)</f>
        <v>-1444.002</v>
      </c>
      <c r="AK55" s="465">
        <v>1.0416666666666666E-2</v>
      </c>
      <c r="AL55" s="466">
        <v>3688.0830000000001</v>
      </c>
      <c r="AM55" s="466">
        <v>1292.2860000000001</v>
      </c>
      <c r="AN55" s="466">
        <v>-0.77700000000000002</v>
      </c>
      <c r="AO55" s="466">
        <v>321.95600000000002</v>
      </c>
      <c r="AP55" s="466">
        <v>86.88</v>
      </c>
      <c r="AQ55" s="466">
        <v>187.798</v>
      </c>
      <c r="AR55" s="466">
        <v>0</v>
      </c>
      <c r="AS55" s="466">
        <v>48.643999999999998</v>
      </c>
      <c r="AT55" s="466">
        <v>-710.74300000000005</v>
      </c>
      <c r="AU55" s="466">
        <v>0</v>
      </c>
      <c r="AV55" s="466">
        <v>-368.99200000000002</v>
      </c>
      <c r="AW55" s="466">
        <v>4914.1270000000004</v>
      </c>
      <c r="AX55" s="466">
        <v>4545.1350000000002</v>
      </c>
      <c r="AY55" s="466">
        <f t="shared" ref="AY55:AY118" si="9">AW55</f>
        <v>4914.1270000000004</v>
      </c>
      <c r="AZ55" s="466">
        <f t="shared" ref="AZ55:AZ118" si="10">IF(AT55&lt;0,0,AT55)</f>
        <v>0</v>
      </c>
      <c r="BA55" s="466">
        <f t="shared" ref="BA55:BA118" si="11">IF(AT55&lt;0,AT55,0)</f>
        <v>-710.74300000000005</v>
      </c>
    </row>
    <row r="56" spans="1:53" s="463" customFormat="1">
      <c r="A56" s="465">
        <v>2.0833333333333332E-2</v>
      </c>
      <c r="B56" s="466">
        <v>2793.5990000000002</v>
      </c>
      <c r="C56" s="466">
        <v>1231.5719999999999</v>
      </c>
      <c r="D56" s="466">
        <v>859.23599999999999</v>
      </c>
      <c r="E56" s="466">
        <v>394.49099999999999</v>
      </c>
      <c r="F56" s="466">
        <v>78.254999999999995</v>
      </c>
      <c r="G56" s="466">
        <v>139.251</v>
      </c>
      <c r="H56" s="466">
        <v>0</v>
      </c>
      <c r="I56" s="466">
        <v>31.445</v>
      </c>
      <c r="J56" s="466">
        <v>-638.15300000000002</v>
      </c>
      <c r="K56" s="466">
        <v>0</v>
      </c>
      <c r="L56" s="466">
        <v>-338.39600000000002</v>
      </c>
      <c r="M56" s="466">
        <v>4889.6959999999999</v>
      </c>
      <c r="N56" s="466">
        <v>4551.3</v>
      </c>
      <c r="O56" s="466">
        <f t="shared" si="3"/>
        <v>4889.6959999999999</v>
      </c>
      <c r="P56" s="466">
        <f t="shared" si="4"/>
        <v>0</v>
      </c>
      <c r="Q56" s="466">
        <f t="shared" si="5"/>
        <v>-638.15300000000002</v>
      </c>
      <c r="S56" s="465">
        <v>2.0833333333333332E-2</v>
      </c>
      <c r="T56" s="466">
        <v>3954.3760000000002</v>
      </c>
      <c r="U56" s="466">
        <v>1586.6079999999999</v>
      </c>
      <c r="V56" s="466">
        <v>-1.0580000000000001</v>
      </c>
      <c r="W56" s="466">
        <v>319.32299999999998</v>
      </c>
      <c r="X56" s="466">
        <v>92.272000000000006</v>
      </c>
      <c r="Y56" s="466">
        <v>231.27099999999999</v>
      </c>
      <c r="Z56" s="466">
        <v>0</v>
      </c>
      <c r="AA56" s="466">
        <v>55.908000000000001</v>
      </c>
      <c r="AB56" s="466">
        <v>-1514.434</v>
      </c>
      <c r="AC56" s="466">
        <v>0</v>
      </c>
      <c r="AD56" s="466">
        <v>-415.20299999999997</v>
      </c>
      <c r="AE56" s="466">
        <v>4724.2660000000005</v>
      </c>
      <c r="AF56" s="466">
        <v>4309.0630000000001</v>
      </c>
      <c r="AG56" s="466">
        <f t="shared" si="6"/>
        <v>4724.2660000000005</v>
      </c>
      <c r="AH56" s="466">
        <f t="shared" si="7"/>
        <v>0</v>
      </c>
      <c r="AI56" s="466">
        <f t="shared" si="8"/>
        <v>-1514.434</v>
      </c>
      <c r="AK56" s="465">
        <v>2.0833333333333332E-2</v>
      </c>
      <c r="AL56" s="466">
        <v>3688.3490000000002</v>
      </c>
      <c r="AM56" s="466">
        <v>1308.8219999999999</v>
      </c>
      <c r="AN56" s="466">
        <v>-0.8</v>
      </c>
      <c r="AO56" s="466">
        <v>317.33800000000002</v>
      </c>
      <c r="AP56" s="466">
        <v>86.475999999999999</v>
      </c>
      <c r="AQ56" s="466">
        <v>190.04300000000001</v>
      </c>
      <c r="AR56" s="466">
        <v>0</v>
      </c>
      <c r="AS56" s="466">
        <v>48.476999999999997</v>
      </c>
      <c r="AT56" s="466">
        <v>-777.38199999999995</v>
      </c>
      <c r="AU56" s="466">
        <v>0</v>
      </c>
      <c r="AV56" s="466">
        <v>-370.47699999999998</v>
      </c>
      <c r="AW56" s="466">
        <v>4861.3229999999994</v>
      </c>
      <c r="AX56" s="466">
        <v>4490.8459999999995</v>
      </c>
      <c r="AY56" s="466">
        <f t="shared" si="9"/>
        <v>4861.3229999999994</v>
      </c>
      <c r="AZ56" s="466">
        <f t="shared" si="10"/>
        <v>0</v>
      </c>
      <c r="BA56" s="466">
        <f t="shared" si="11"/>
        <v>-777.38199999999995</v>
      </c>
    </row>
    <row r="57" spans="1:53" s="463" customFormat="1">
      <c r="A57" s="465">
        <v>3.125E-2</v>
      </c>
      <c r="B57" s="466">
        <v>2796.078</v>
      </c>
      <c r="C57" s="466">
        <v>1220.4960000000001</v>
      </c>
      <c r="D57" s="466">
        <v>860.32600000000002</v>
      </c>
      <c r="E57" s="466">
        <v>389.65600000000001</v>
      </c>
      <c r="F57" s="466">
        <v>76.885000000000005</v>
      </c>
      <c r="G57" s="466">
        <v>161.49600000000001</v>
      </c>
      <c r="H57" s="466">
        <v>0</v>
      </c>
      <c r="I57" s="466">
        <v>26.373000000000001</v>
      </c>
      <c r="J57" s="466">
        <v>-657.43100000000004</v>
      </c>
      <c r="K57" s="466">
        <v>0</v>
      </c>
      <c r="L57" s="466">
        <v>-337.25</v>
      </c>
      <c r="M57" s="466">
        <v>4873.878999999999</v>
      </c>
      <c r="N57" s="466">
        <v>4536.628999999999</v>
      </c>
      <c r="O57" s="466">
        <f t="shared" si="3"/>
        <v>4873.878999999999</v>
      </c>
      <c r="P57" s="466">
        <f t="shared" si="4"/>
        <v>0</v>
      </c>
      <c r="Q57" s="466">
        <f t="shared" si="5"/>
        <v>-657.43100000000004</v>
      </c>
      <c r="S57" s="465">
        <v>3.125E-2</v>
      </c>
      <c r="T57" s="466">
        <v>3959.7089999999998</v>
      </c>
      <c r="U57" s="466">
        <v>1587.6479999999999</v>
      </c>
      <c r="V57" s="466">
        <v>-0.94</v>
      </c>
      <c r="W57" s="466">
        <v>318.48599999999999</v>
      </c>
      <c r="X57" s="466">
        <v>92.236999999999995</v>
      </c>
      <c r="Y57" s="466">
        <v>234.31299999999999</v>
      </c>
      <c r="Z57" s="466">
        <v>0</v>
      </c>
      <c r="AA57" s="466">
        <v>58.884</v>
      </c>
      <c r="AB57" s="466">
        <v>-1557.1780000000001</v>
      </c>
      <c r="AC57" s="466">
        <v>0</v>
      </c>
      <c r="AD57" s="466">
        <v>-415.63299999999998</v>
      </c>
      <c r="AE57" s="466">
        <v>4693.1590000000006</v>
      </c>
      <c r="AF57" s="466">
        <v>4277.5260000000007</v>
      </c>
      <c r="AG57" s="466">
        <f t="shared" si="6"/>
        <v>4693.1590000000006</v>
      </c>
      <c r="AH57" s="466">
        <f t="shared" si="7"/>
        <v>0</v>
      </c>
      <c r="AI57" s="466">
        <f t="shared" si="8"/>
        <v>-1557.1780000000001</v>
      </c>
      <c r="AK57" s="465">
        <v>3.125E-2</v>
      </c>
      <c r="AL57" s="466">
        <v>3688.0729999999999</v>
      </c>
      <c r="AM57" s="466">
        <v>1298.5129999999999</v>
      </c>
      <c r="AN57" s="466">
        <v>-0.76100000000000001</v>
      </c>
      <c r="AO57" s="466">
        <v>319.90199999999999</v>
      </c>
      <c r="AP57" s="466">
        <v>84.781000000000006</v>
      </c>
      <c r="AQ57" s="466">
        <v>196.33799999999999</v>
      </c>
      <c r="AR57" s="466">
        <v>0</v>
      </c>
      <c r="AS57" s="466">
        <v>48.616</v>
      </c>
      <c r="AT57" s="466">
        <v>-829.47699999999998</v>
      </c>
      <c r="AU57" s="466">
        <v>0</v>
      </c>
      <c r="AV57" s="466">
        <v>-369.59500000000003</v>
      </c>
      <c r="AW57" s="466">
        <v>4805.9849999999988</v>
      </c>
      <c r="AX57" s="466">
        <v>4436.3899999999985</v>
      </c>
      <c r="AY57" s="466">
        <f t="shared" si="9"/>
        <v>4805.9849999999988</v>
      </c>
      <c r="AZ57" s="466">
        <f t="shared" si="10"/>
        <v>0</v>
      </c>
      <c r="BA57" s="466">
        <f t="shared" si="11"/>
        <v>-829.47699999999998</v>
      </c>
    </row>
    <row r="58" spans="1:53" s="463" customFormat="1">
      <c r="A58" s="465">
        <v>4.1666666666666699E-2</v>
      </c>
      <c r="B58" s="466">
        <v>2796.5880000000002</v>
      </c>
      <c r="C58" s="466">
        <v>1203.3140000000001</v>
      </c>
      <c r="D58" s="466">
        <v>846.90700000000004</v>
      </c>
      <c r="E58" s="466">
        <v>372.28800000000001</v>
      </c>
      <c r="F58" s="466">
        <v>72.402000000000001</v>
      </c>
      <c r="G58" s="466">
        <v>209.322</v>
      </c>
      <c r="H58" s="466">
        <v>0</v>
      </c>
      <c r="I58" s="466">
        <v>25.123999999999999</v>
      </c>
      <c r="J58" s="466">
        <v>-687.74800000000005</v>
      </c>
      <c r="K58" s="466">
        <v>0</v>
      </c>
      <c r="L58" s="466">
        <v>-334.59199999999998</v>
      </c>
      <c r="M58" s="466">
        <v>4838.1970000000001</v>
      </c>
      <c r="N58" s="466">
        <v>4503.6050000000005</v>
      </c>
      <c r="O58" s="466">
        <f t="shared" si="3"/>
        <v>4838.1970000000001</v>
      </c>
      <c r="P58" s="466">
        <f t="shared" si="4"/>
        <v>0</v>
      </c>
      <c r="Q58" s="466">
        <f t="shared" si="5"/>
        <v>-687.74800000000005</v>
      </c>
      <c r="S58" s="465">
        <v>4.1666666666666699E-2</v>
      </c>
      <c r="T58" s="466">
        <v>3961.3240000000001</v>
      </c>
      <c r="U58" s="466">
        <v>1518.4269999999999</v>
      </c>
      <c r="V58" s="466">
        <v>-0.90600000000000003</v>
      </c>
      <c r="W58" s="466">
        <v>316.41199999999998</v>
      </c>
      <c r="X58" s="466">
        <v>98.745999999999995</v>
      </c>
      <c r="Y58" s="466">
        <v>21.407</v>
      </c>
      <c r="Z58" s="466">
        <v>0</v>
      </c>
      <c r="AA58" s="466">
        <v>61.302</v>
      </c>
      <c r="AB58" s="466">
        <v>-1305.1400000000001</v>
      </c>
      <c r="AC58" s="466">
        <v>0</v>
      </c>
      <c r="AD58" s="466">
        <v>-405.75599999999997</v>
      </c>
      <c r="AE58" s="466">
        <v>4671.5720000000001</v>
      </c>
      <c r="AF58" s="466">
        <v>4265.8159999999998</v>
      </c>
      <c r="AG58" s="466">
        <f t="shared" si="6"/>
        <v>4671.5720000000001</v>
      </c>
      <c r="AH58" s="466">
        <f t="shared" si="7"/>
        <v>0</v>
      </c>
      <c r="AI58" s="466">
        <f t="shared" si="8"/>
        <v>-1305.1400000000001</v>
      </c>
      <c r="AK58" s="465">
        <v>4.1666666666666664E-2</v>
      </c>
      <c r="AL58" s="466">
        <v>3688.578</v>
      </c>
      <c r="AM58" s="466">
        <v>1258.1579999999999</v>
      </c>
      <c r="AN58" s="466">
        <v>-0.85199999999999998</v>
      </c>
      <c r="AO58" s="466">
        <v>320.82799999999997</v>
      </c>
      <c r="AP58" s="466">
        <v>86.17</v>
      </c>
      <c r="AQ58" s="466">
        <v>56.566000000000003</v>
      </c>
      <c r="AR58" s="466">
        <v>0</v>
      </c>
      <c r="AS58" s="466">
        <v>45.820999999999998</v>
      </c>
      <c r="AT58" s="466">
        <v>-635.952</v>
      </c>
      <c r="AU58" s="466">
        <v>0</v>
      </c>
      <c r="AV58" s="466">
        <v>-363.745</v>
      </c>
      <c r="AW58" s="466">
        <v>4819.3169999999991</v>
      </c>
      <c r="AX58" s="466">
        <v>4455.5719999999992</v>
      </c>
      <c r="AY58" s="466">
        <f t="shared" si="9"/>
        <v>4819.3169999999991</v>
      </c>
      <c r="AZ58" s="466">
        <f t="shared" si="10"/>
        <v>0</v>
      </c>
      <c r="BA58" s="466">
        <f t="shared" si="11"/>
        <v>-635.952</v>
      </c>
    </row>
    <row r="59" spans="1:53" s="463" customFormat="1">
      <c r="A59" s="465">
        <v>5.2083333333333301E-2</v>
      </c>
      <c r="B59" s="466">
        <v>2798.1019999999999</v>
      </c>
      <c r="C59" s="466">
        <v>1197.4169999999999</v>
      </c>
      <c r="D59" s="466">
        <v>846.80899999999997</v>
      </c>
      <c r="E59" s="466">
        <v>367.66699999999997</v>
      </c>
      <c r="F59" s="466">
        <v>72.277000000000001</v>
      </c>
      <c r="G59" s="466">
        <v>199.63800000000001</v>
      </c>
      <c r="H59" s="466">
        <v>0</v>
      </c>
      <c r="I59" s="466">
        <v>25.105</v>
      </c>
      <c r="J59" s="466">
        <v>-686.38699999999994</v>
      </c>
      <c r="K59" s="466">
        <v>0</v>
      </c>
      <c r="L59" s="466">
        <v>-333.62299999999999</v>
      </c>
      <c r="M59" s="466">
        <v>4820.6279999999997</v>
      </c>
      <c r="N59" s="466">
        <v>4487.0050000000001</v>
      </c>
      <c r="O59" s="466">
        <f t="shared" si="3"/>
        <v>4820.6279999999997</v>
      </c>
      <c r="P59" s="466">
        <f t="shared" si="4"/>
        <v>0</v>
      </c>
      <c r="Q59" s="466">
        <f t="shared" si="5"/>
        <v>-686.38699999999994</v>
      </c>
      <c r="S59" s="465">
        <v>5.2083333333333301E-2</v>
      </c>
      <c r="T59" s="466">
        <v>3963.123</v>
      </c>
      <c r="U59" s="466">
        <v>1465.454</v>
      </c>
      <c r="V59" s="466">
        <v>-1.01</v>
      </c>
      <c r="W59" s="466">
        <v>318.80200000000002</v>
      </c>
      <c r="X59" s="466">
        <v>99.069000000000003</v>
      </c>
      <c r="Y59" s="466">
        <v>0</v>
      </c>
      <c r="Z59" s="466">
        <v>0</v>
      </c>
      <c r="AA59" s="466">
        <v>55.421999999999997</v>
      </c>
      <c r="AB59" s="466">
        <v>-1268.223</v>
      </c>
      <c r="AC59" s="466">
        <v>0</v>
      </c>
      <c r="AD59" s="466">
        <v>-400.03199999999998</v>
      </c>
      <c r="AE59" s="466">
        <v>4632.6369999999997</v>
      </c>
      <c r="AF59" s="466">
        <v>4232.6049999999996</v>
      </c>
      <c r="AG59" s="466">
        <f t="shared" si="6"/>
        <v>4632.6369999999997</v>
      </c>
      <c r="AH59" s="466">
        <f t="shared" si="7"/>
        <v>0</v>
      </c>
      <c r="AI59" s="466">
        <f t="shared" si="8"/>
        <v>-1268.223</v>
      </c>
      <c r="AK59" s="465">
        <v>5.2083333333333336E-2</v>
      </c>
      <c r="AL59" s="466">
        <v>3690.8710000000001</v>
      </c>
      <c r="AM59" s="466">
        <v>1231.9269999999999</v>
      </c>
      <c r="AN59" s="466">
        <v>-0.79900000000000004</v>
      </c>
      <c r="AO59" s="466">
        <v>321.10300000000001</v>
      </c>
      <c r="AP59" s="466">
        <v>86.495999999999995</v>
      </c>
      <c r="AQ59" s="466">
        <v>73.676000000000002</v>
      </c>
      <c r="AR59" s="466">
        <v>0</v>
      </c>
      <c r="AS59" s="466">
        <v>42.268999999999998</v>
      </c>
      <c r="AT59" s="466">
        <v>-651.85599999999999</v>
      </c>
      <c r="AU59" s="466">
        <v>0</v>
      </c>
      <c r="AV59" s="466">
        <v>-361.25200000000001</v>
      </c>
      <c r="AW59" s="466">
        <v>4793.6870000000008</v>
      </c>
      <c r="AX59" s="466">
        <v>4432.4350000000004</v>
      </c>
      <c r="AY59" s="466">
        <f t="shared" si="9"/>
        <v>4793.6870000000008</v>
      </c>
      <c r="AZ59" s="466">
        <f t="shared" si="10"/>
        <v>0</v>
      </c>
      <c r="BA59" s="466">
        <f t="shared" si="11"/>
        <v>-651.85599999999999</v>
      </c>
    </row>
    <row r="60" spans="1:53" s="463" customFormat="1">
      <c r="A60" s="465">
        <v>6.25E-2</v>
      </c>
      <c r="B60" s="466">
        <v>2800.9209999999998</v>
      </c>
      <c r="C60" s="466">
        <v>1205.739</v>
      </c>
      <c r="D60" s="466">
        <v>846.72199999999998</v>
      </c>
      <c r="E60" s="466">
        <v>369.173</v>
      </c>
      <c r="F60" s="466">
        <v>72.325000000000003</v>
      </c>
      <c r="G60" s="466">
        <v>186.81899999999999</v>
      </c>
      <c r="H60" s="466">
        <v>0</v>
      </c>
      <c r="I60" s="466">
        <v>24.274000000000001</v>
      </c>
      <c r="J60" s="466">
        <v>-672.12</v>
      </c>
      <c r="K60" s="466">
        <v>0</v>
      </c>
      <c r="L60" s="466">
        <v>-334.608</v>
      </c>
      <c r="M60" s="466">
        <v>4833.8530000000001</v>
      </c>
      <c r="N60" s="466">
        <v>4499.2449999999999</v>
      </c>
      <c r="O60" s="466">
        <f t="shared" si="3"/>
        <v>4833.8530000000001</v>
      </c>
      <c r="P60" s="466">
        <f t="shared" si="4"/>
        <v>0</v>
      </c>
      <c r="Q60" s="466">
        <f t="shared" si="5"/>
        <v>-672.12</v>
      </c>
      <c r="S60" s="465">
        <v>6.25E-2</v>
      </c>
      <c r="T60" s="466">
        <v>3964.7930000000001</v>
      </c>
      <c r="U60" s="466">
        <v>1424.67</v>
      </c>
      <c r="V60" s="466">
        <v>-1.018</v>
      </c>
      <c r="W60" s="466">
        <v>317.10199999999998</v>
      </c>
      <c r="X60" s="466">
        <v>99.097999999999999</v>
      </c>
      <c r="Y60" s="466">
        <v>0</v>
      </c>
      <c r="Z60" s="466">
        <v>0</v>
      </c>
      <c r="AA60" s="466">
        <v>61.945999999999998</v>
      </c>
      <c r="AB60" s="466">
        <v>-1256.5340000000001</v>
      </c>
      <c r="AC60" s="466">
        <v>0</v>
      </c>
      <c r="AD60" s="466">
        <v>-395.74400000000003</v>
      </c>
      <c r="AE60" s="466">
        <v>4610.0569999999989</v>
      </c>
      <c r="AF60" s="466">
        <v>4214.3129999999992</v>
      </c>
      <c r="AG60" s="466">
        <f t="shared" si="6"/>
        <v>4610.0569999999989</v>
      </c>
      <c r="AH60" s="466">
        <f t="shared" si="7"/>
        <v>0</v>
      </c>
      <c r="AI60" s="466">
        <f t="shared" si="8"/>
        <v>-1256.5340000000001</v>
      </c>
      <c r="AK60" s="465">
        <v>6.25E-2</v>
      </c>
      <c r="AL60" s="466">
        <v>3693.346</v>
      </c>
      <c r="AM60" s="466">
        <v>1249.2449999999999</v>
      </c>
      <c r="AN60" s="466">
        <v>-0.91400000000000003</v>
      </c>
      <c r="AO60" s="466">
        <v>321.08800000000002</v>
      </c>
      <c r="AP60" s="466">
        <v>86.503</v>
      </c>
      <c r="AQ60" s="466">
        <v>73.834000000000003</v>
      </c>
      <c r="AR60" s="466">
        <v>0</v>
      </c>
      <c r="AS60" s="466">
        <v>40.841999999999999</v>
      </c>
      <c r="AT60" s="466">
        <v>-701.37699999999995</v>
      </c>
      <c r="AU60" s="466">
        <v>0</v>
      </c>
      <c r="AV60" s="466">
        <v>-363.21899999999999</v>
      </c>
      <c r="AW60" s="466">
        <v>4762.5669999999991</v>
      </c>
      <c r="AX60" s="466">
        <v>4399.347999999999</v>
      </c>
      <c r="AY60" s="466">
        <f t="shared" si="9"/>
        <v>4762.5669999999991</v>
      </c>
      <c r="AZ60" s="466">
        <f t="shared" si="10"/>
        <v>0</v>
      </c>
      <c r="BA60" s="466">
        <f t="shared" si="11"/>
        <v>-701.37699999999995</v>
      </c>
    </row>
    <row r="61" spans="1:53" s="463" customFormat="1">
      <c r="A61" s="465">
        <v>7.2916666666666699E-2</v>
      </c>
      <c r="B61" s="466">
        <v>2804.3029999999999</v>
      </c>
      <c r="C61" s="466">
        <v>1209.2080000000001</v>
      </c>
      <c r="D61" s="466">
        <v>846.54700000000003</v>
      </c>
      <c r="E61" s="466">
        <v>370.863</v>
      </c>
      <c r="F61" s="466">
        <v>72.465000000000003</v>
      </c>
      <c r="G61" s="466">
        <v>189.245</v>
      </c>
      <c r="H61" s="466">
        <v>0</v>
      </c>
      <c r="I61" s="466">
        <v>25.07</v>
      </c>
      <c r="J61" s="466">
        <v>-710.15599999999995</v>
      </c>
      <c r="K61" s="466">
        <v>0</v>
      </c>
      <c r="L61" s="466">
        <v>-335.32600000000002</v>
      </c>
      <c r="M61" s="466">
        <v>4807.5450000000001</v>
      </c>
      <c r="N61" s="466">
        <v>4472.2190000000001</v>
      </c>
      <c r="O61" s="466">
        <f t="shared" si="3"/>
        <v>4807.5450000000001</v>
      </c>
      <c r="P61" s="466">
        <f t="shared" si="4"/>
        <v>0</v>
      </c>
      <c r="Q61" s="466">
        <f t="shared" si="5"/>
        <v>-710.15599999999995</v>
      </c>
      <c r="S61" s="465">
        <v>7.2916666666666699E-2</v>
      </c>
      <c r="T61" s="466">
        <v>3967.145</v>
      </c>
      <c r="U61" s="466">
        <v>1418.43</v>
      </c>
      <c r="V61" s="466">
        <v>-0.98799999999999999</v>
      </c>
      <c r="W61" s="466">
        <v>316.81299999999999</v>
      </c>
      <c r="X61" s="466">
        <v>99.111999999999995</v>
      </c>
      <c r="Y61" s="466">
        <v>0</v>
      </c>
      <c r="Z61" s="466">
        <v>0</v>
      </c>
      <c r="AA61" s="466">
        <v>66.537000000000006</v>
      </c>
      <c r="AB61" s="466">
        <v>-1251.3589999999999</v>
      </c>
      <c r="AC61" s="466">
        <v>0</v>
      </c>
      <c r="AD61" s="466">
        <v>-395.25200000000001</v>
      </c>
      <c r="AE61" s="466">
        <v>4615.6900000000005</v>
      </c>
      <c r="AF61" s="466">
        <v>4220.4380000000001</v>
      </c>
      <c r="AG61" s="466">
        <f t="shared" si="6"/>
        <v>4615.6900000000005</v>
      </c>
      <c r="AH61" s="466">
        <f t="shared" si="7"/>
        <v>0</v>
      </c>
      <c r="AI61" s="466">
        <f t="shared" si="8"/>
        <v>-1251.3589999999999</v>
      </c>
      <c r="AK61" s="465">
        <v>7.2916666666666671E-2</v>
      </c>
      <c r="AL61" s="466">
        <v>3694.1610000000001</v>
      </c>
      <c r="AM61" s="466">
        <v>1271.7650000000001</v>
      </c>
      <c r="AN61" s="466">
        <v>-0.80500000000000005</v>
      </c>
      <c r="AO61" s="466">
        <v>323.81099999999998</v>
      </c>
      <c r="AP61" s="466">
        <v>86.478999999999999</v>
      </c>
      <c r="AQ61" s="466">
        <v>152.84200000000001</v>
      </c>
      <c r="AR61" s="466">
        <v>0</v>
      </c>
      <c r="AS61" s="466">
        <v>40.857999999999997</v>
      </c>
      <c r="AT61" s="466">
        <v>-800.14800000000002</v>
      </c>
      <c r="AU61" s="466">
        <v>0</v>
      </c>
      <c r="AV61" s="466">
        <v>-366.76600000000002</v>
      </c>
      <c r="AW61" s="466">
        <v>4768.9629999999997</v>
      </c>
      <c r="AX61" s="466">
        <v>4402.1970000000001</v>
      </c>
      <c r="AY61" s="466">
        <f t="shared" si="9"/>
        <v>4768.9629999999997</v>
      </c>
      <c r="AZ61" s="466">
        <f t="shared" si="10"/>
        <v>0</v>
      </c>
      <c r="BA61" s="466">
        <f t="shared" si="11"/>
        <v>-800.14800000000002</v>
      </c>
    </row>
    <row r="62" spans="1:53" s="463" customFormat="1">
      <c r="A62" s="465">
        <v>8.3333333333333301E-2</v>
      </c>
      <c r="B62" s="466">
        <v>2807.143</v>
      </c>
      <c r="C62" s="466">
        <v>1242.8209999999999</v>
      </c>
      <c r="D62" s="466">
        <v>845.98199999999997</v>
      </c>
      <c r="E62" s="466">
        <v>363.43599999999998</v>
      </c>
      <c r="F62" s="466">
        <v>74.313000000000002</v>
      </c>
      <c r="G62" s="466">
        <v>141.77799999999999</v>
      </c>
      <c r="H62" s="466">
        <v>0</v>
      </c>
      <c r="I62" s="466">
        <v>25.251000000000001</v>
      </c>
      <c r="J62" s="466">
        <v>-747.71799999999996</v>
      </c>
      <c r="K62" s="466">
        <v>0</v>
      </c>
      <c r="L62" s="466">
        <v>-338.024</v>
      </c>
      <c r="M62" s="466">
        <v>4753.0060000000003</v>
      </c>
      <c r="N62" s="466">
        <v>4414.982</v>
      </c>
      <c r="O62" s="466">
        <f t="shared" si="3"/>
        <v>4753.0060000000003</v>
      </c>
      <c r="P62" s="466">
        <f t="shared" si="4"/>
        <v>0</v>
      </c>
      <c r="Q62" s="466">
        <f t="shared" si="5"/>
        <v>-747.71799999999996</v>
      </c>
      <c r="S62" s="465">
        <v>8.3333333333333301E-2</v>
      </c>
      <c r="T62" s="466">
        <v>3969.3139999999999</v>
      </c>
      <c r="U62" s="466">
        <v>1416.2660000000001</v>
      </c>
      <c r="V62" s="466">
        <v>-0.89700000000000002</v>
      </c>
      <c r="W62" s="466">
        <v>315.17700000000002</v>
      </c>
      <c r="X62" s="466">
        <v>94.343000000000004</v>
      </c>
      <c r="Y62" s="466">
        <v>151.529</v>
      </c>
      <c r="Z62" s="466">
        <v>0</v>
      </c>
      <c r="AA62" s="466">
        <v>68.581000000000003</v>
      </c>
      <c r="AB62" s="466">
        <v>-1418.8389999999999</v>
      </c>
      <c r="AC62" s="466">
        <v>0</v>
      </c>
      <c r="AD62" s="466">
        <v>-396.81900000000002</v>
      </c>
      <c r="AE62" s="466">
        <v>4595.4740000000002</v>
      </c>
      <c r="AF62" s="466">
        <v>4198.6549999999997</v>
      </c>
      <c r="AG62" s="466">
        <f t="shared" si="6"/>
        <v>4595.4740000000002</v>
      </c>
      <c r="AH62" s="466">
        <f t="shared" si="7"/>
        <v>0</v>
      </c>
      <c r="AI62" s="466">
        <f t="shared" si="8"/>
        <v>-1418.8389999999999</v>
      </c>
      <c r="AK62" s="465">
        <v>8.3333333333333301E-2</v>
      </c>
      <c r="AL62" s="466">
        <v>3693.7779999999998</v>
      </c>
      <c r="AM62" s="466">
        <v>1275.288</v>
      </c>
      <c r="AN62" s="466">
        <v>-0.78800000000000003</v>
      </c>
      <c r="AO62" s="466">
        <v>325.08</v>
      </c>
      <c r="AP62" s="466">
        <v>80.308000000000007</v>
      </c>
      <c r="AQ62" s="466">
        <v>147.333</v>
      </c>
      <c r="AR62" s="466">
        <v>0</v>
      </c>
      <c r="AS62" s="466">
        <v>42.682000000000002</v>
      </c>
      <c r="AT62" s="466">
        <v>-805.87099999999998</v>
      </c>
      <c r="AU62" s="466">
        <v>0</v>
      </c>
      <c r="AV62" s="466">
        <v>-367.10700000000003</v>
      </c>
      <c r="AW62" s="466">
        <v>4757.8099999999995</v>
      </c>
      <c r="AX62" s="466">
        <v>4390.7029999999995</v>
      </c>
      <c r="AY62" s="466">
        <f t="shared" si="9"/>
        <v>4757.8099999999995</v>
      </c>
      <c r="AZ62" s="466">
        <f t="shared" si="10"/>
        <v>0</v>
      </c>
      <c r="BA62" s="466">
        <f t="shared" si="11"/>
        <v>-805.87099999999998</v>
      </c>
    </row>
    <row r="63" spans="1:53" s="463" customFormat="1">
      <c r="A63" s="465">
        <v>9.375E-2</v>
      </c>
      <c r="B63" s="466">
        <v>2803.9140000000002</v>
      </c>
      <c r="C63" s="466">
        <v>1286.4380000000001</v>
      </c>
      <c r="D63" s="466">
        <v>846.88300000000004</v>
      </c>
      <c r="E63" s="466">
        <v>362.68299999999999</v>
      </c>
      <c r="F63" s="466">
        <v>74.415999999999997</v>
      </c>
      <c r="G63" s="466">
        <v>91.263999999999996</v>
      </c>
      <c r="H63" s="466">
        <v>0</v>
      </c>
      <c r="I63" s="466">
        <v>25.925999999999998</v>
      </c>
      <c r="J63" s="466">
        <v>-743.33500000000004</v>
      </c>
      <c r="K63" s="466">
        <v>0</v>
      </c>
      <c r="L63" s="466">
        <v>-341.85300000000001</v>
      </c>
      <c r="M63" s="466">
        <v>4748.1890000000012</v>
      </c>
      <c r="N63" s="466">
        <v>4406.3360000000011</v>
      </c>
      <c r="O63" s="466">
        <f t="shared" si="3"/>
        <v>4748.1890000000012</v>
      </c>
      <c r="P63" s="466">
        <f t="shared" si="4"/>
        <v>0</v>
      </c>
      <c r="Q63" s="466">
        <f t="shared" si="5"/>
        <v>-743.33500000000004</v>
      </c>
      <c r="S63" s="465">
        <v>9.375E-2</v>
      </c>
      <c r="T63" s="466">
        <v>3974.779</v>
      </c>
      <c r="U63" s="466">
        <v>1339.248</v>
      </c>
      <c r="V63" s="466">
        <v>-1.0029999999999999</v>
      </c>
      <c r="W63" s="466">
        <v>315.75900000000001</v>
      </c>
      <c r="X63" s="466">
        <v>94.012</v>
      </c>
      <c r="Y63" s="466">
        <v>157.46899999999999</v>
      </c>
      <c r="Z63" s="466">
        <v>0</v>
      </c>
      <c r="AA63" s="466">
        <v>74.578000000000003</v>
      </c>
      <c r="AB63" s="466">
        <v>-1387.63</v>
      </c>
      <c r="AC63" s="466">
        <v>0</v>
      </c>
      <c r="AD63" s="466">
        <v>-389.08800000000002</v>
      </c>
      <c r="AE63" s="466">
        <v>4567.2120000000004</v>
      </c>
      <c r="AF63" s="466">
        <v>4178.1240000000007</v>
      </c>
      <c r="AG63" s="466">
        <f t="shared" si="6"/>
        <v>4567.2120000000004</v>
      </c>
      <c r="AH63" s="466">
        <f t="shared" si="7"/>
        <v>0</v>
      </c>
      <c r="AI63" s="466">
        <f t="shared" si="8"/>
        <v>-1387.63</v>
      </c>
      <c r="AK63" s="465">
        <v>9.375E-2</v>
      </c>
      <c r="AL63" s="466">
        <v>3694.5909999999999</v>
      </c>
      <c r="AM63" s="466">
        <v>1268.0070000000001</v>
      </c>
      <c r="AN63" s="466">
        <v>-0.80600000000000005</v>
      </c>
      <c r="AO63" s="466">
        <v>327.05900000000003</v>
      </c>
      <c r="AP63" s="466">
        <v>79.927999999999997</v>
      </c>
      <c r="AQ63" s="466">
        <v>147.327</v>
      </c>
      <c r="AR63" s="466">
        <v>0</v>
      </c>
      <c r="AS63" s="466">
        <v>42.204999999999998</v>
      </c>
      <c r="AT63" s="466">
        <v>-816.73199999999997</v>
      </c>
      <c r="AU63" s="466">
        <v>0</v>
      </c>
      <c r="AV63" s="466">
        <v>-366.5</v>
      </c>
      <c r="AW63" s="466">
        <v>4741.5790000000006</v>
      </c>
      <c r="AX63" s="466">
        <v>4375.0790000000006</v>
      </c>
      <c r="AY63" s="466">
        <f t="shared" si="9"/>
        <v>4741.5790000000006</v>
      </c>
      <c r="AZ63" s="466">
        <f t="shared" si="10"/>
        <v>0</v>
      </c>
      <c r="BA63" s="466">
        <f t="shared" si="11"/>
        <v>-816.73199999999997</v>
      </c>
    </row>
    <row r="64" spans="1:53" s="463" customFormat="1">
      <c r="A64" s="465">
        <v>0.104166666666667</v>
      </c>
      <c r="B64" s="466">
        <v>2802.49</v>
      </c>
      <c r="C64" s="466">
        <v>1295.193</v>
      </c>
      <c r="D64" s="466">
        <v>842.73</v>
      </c>
      <c r="E64" s="466">
        <v>353.68799999999999</v>
      </c>
      <c r="F64" s="466">
        <v>74.38</v>
      </c>
      <c r="G64" s="466">
        <v>67.210999999999999</v>
      </c>
      <c r="H64" s="466">
        <v>0</v>
      </c>
      <c r="I64" s="466">
        <v>24.902000000000001</v>
      </c>
      <c r="J64" s="466">
        <v>-761.21900000000005</v>
      </c>
      <c r="K64" s="466">
        <v>0</v>
      </c>
      <c r="L64" s="466">
        <v>-341.733</v>
      </c>
      <c r="M64" s="466">
        <v>4699.3750000000009</v>
      </c>
      <c r="N64" s="466">
        <v>4357.6420000000007</v>
      </c>
      <c r="O64" s="466">
        <f t="shared" si="3"/>
        <v>4699.3750000000009</v>
      </c>
      <c r="P64" s="466">
        <f t="shared" si="4"/>
        <v>0</v>
      </c>
      <c r="Q64" s="466">
        <f t="shared" si="5"/>
        <v>-761.21900000000005</v>
      </c>
      <c r="S64" s="465">
        <v>0.104166666666667</v>
      </c>
      <c r="T64" s="466">
        <v>3980.0940000000001</v>
      </c>
      <c r="U64" s="466">
        <v>1247.5820000000001</v>
      </c>
      <c r="V64" s="466">
        <v>-0.97499999999999998</v>
      </c>
      <c r="W64" s="466">
        <v>311.62099999999998</v>
      </c>
      <c r="X64" s="466">
        <v>93.992999999999995</v>
      </c>
      <c r="Y64" s="466">
        <v>183.36</v>
      </c>
      <c r="Z64" s="466">
        <v>0</v>
      </c>
      <c r="AA64" s="466">
        <v>74.147000000000006</v>
      </c>
      <c r="AB64" s="466">
        <v>-1320.396</v>
      </c>
      <c r="AC64" s="466">
        <v>0</v>
      </c>
      <c r="AD64" s="466">
        <v>-379.62400000000002</v>
      </c>
      <c r="AE64" s="466">
        <v>4569.4260000000004</v>
      </c>
      <c r="AF64" s="466">
        <v>4189.8020000000006</v>
      </c>
      <c r="AG64" s="466">
        <f t="shared" si="6"/>
        <v>4569.4260000000004</v>
      </c>
      <c r="AH64" s="466">
        <f t="shared" si="7"/>
        <v>0</v>
      </c>
      <c r="AI64" s="466">
        <f t="shared" si="8"/>
        <v>-1320.396</v>
      </c>
      <c r="AK64" s="465">
        <v>0.104166666666667</v>
      </c>
      <c r="AL64" s="466">
        <v>3696.9290000000001</v>
      </c>
      <c r="AM64" s="466">
        <v>1270.9639999999999</v>
      </c>
      <c r="AN64" s="466">
        <v>-0.81100000000000005</v>
      </c>
      <c r="AO64" s="466">
        <v>326.01900000000001</v>
      </c>
      <c r="AP64" s="466">
        <v>79.924999999999997</v>
      </c>
      <c r="AQ64" s="466">
        <v>146.953</v>
      </c>
      <c r="AR64" s="466">
        <v>0</v>
      </c>
      <c r="AS64" s="466">
        <v>43.438000000000002</v>
      </c>
      <c r="AT64" s="466">
        <v>-791.95500000000004</v>
      </c>
      <c r="AU64" s="466">
        <v>0</v>
      </c>
      <c r="AV64" s="466">
        <v>-366.88600000000002</v>
      </c>
      <c r="AW64" s="466">
        <v>4771.4620000000014</v>
      </c>
      <c r="AX64" s="466">
        <v>4404.5760000000009</v>
      </c>
      <c r="AY64" s="466">
        <f t="shared" si="9"/>
        <v>4771.4620000000014</v>
      </c>
      <c r="AZ64" s="466">
        <f t="shared" si="10"/>
        <v>0</v>
      </c>
      <c r="BA64" s="466">
        <f t="shared" si="11"/>
        <v>-791.95500000000004</v>
      </c>
    </row>
    <row r="65" spans="1:53" s="463" customFormat="1">
      <c r="A65" s="465">
        <v>0.114583333333333</v>
      </c>
      <c r="B65" s="466">
        <v>2778.5430000000001</v>
      </c>
      <c r="C65" s="466">
        <v>1293.567</v>
      </c>
      <c r="D65" s="466">
        <v>843.01499999999999</v>
      </c>
      <c r="E65" s="466">
        <v>353.08</v>
      </c>
      <c r="F65" s="466">
        <v>74.334000000000003</v>
      </c>
      <c r="G65" s="466">
        <v>85.253</v>
      </c>
      <c r="H65" s="466">
        <v>0</v>
      </c>
      <c r="I65" s="466">
        <v>25.78</v>
      </c>
      <c r="J65" s="466">
        <v>-776.529</v>
      </c>
      <c r="K65" s="466">
        <v>0</v>
      </c>
      <c r="L65" s="466">
        <v>-340.35700000000003</v>
      </c>
      <c r="M65" s="466">
        <v>4677.0429999999997</v>
      </c>
      <c r="N65" s="466">
        <v>4336.6859999999997</v>
      </c>
      <c r="O65" s="466">
        <f t="shared" si="3"/>
        <v>4677.0429999999997</v>
      </c>
      <c r="P65" s="466">
        <f t="shared" si="4"/>
        <v>0</v>
      </c>
      <c r="Q65" s="466">
        <f t="shared" si="5"/>
        <v>-776.529</v>
      </c>
      <c r="S65" s="465">
        <v>0.114583333333333</v>
      </c>
      <c r="T65" s="466">
        <v>3981.1950000000002</v>
      </c>
      <c r="U65" s="466">
        <v>1215.7090000000001</v>
      </c>
      <c r="V65" s="466">
        <v>-1.107</v>
      </c>
      <c r="W65" s="466">
        <v>316.14299999999997</v>
      </c>
      <c r="X65" s="466">
        <v>93.978999999999999</v>
      </c>
      <c r="Y65" s="466">
        <v>177.22300000000001</v>
      </c>
      <c r="Z65" s="466">
        <v>0</v>
      </c>
      <c r="AA65" s="466">
        <v>70.316000000000003</v>
      </c>
      <c r="AB65" s="466">
        <v>-1297.5029999999999</v>
      </c>
      <c r="AC65" s="466">
        <v>0</v>
      </c>
      <c r="AD65" s="466">
        <v>-376.46199999999999</v>
      </c>
      <c r="AE65" s="466">
        <v>4555.9550000000008</v>
      </c>
      <c r="AF65" s="466">
        <v>4179.4930000000004</v>
      </c>
      <c r="AG65" s="466">
        <f t="shared" si="6"/>
        <v>4555.9550000000008</v>
      </c>
      <c r="AH65" s="466">
        <f t="shared" si="7"/>
        <v>0</v>
      </c>
      <c r="AI65" s="466">
        <f t="shared" si="8"/>
        <v>-1297.5029999999999</v>
      </c>
      <c r="AK65" s="465">
        <v>0.114583333333333</v>
      </c>
      <c r="AL65" s="466">
        <v>3697.7359999999999</v>
      </c>
      <c r="AM65" s="466">
        <v>1270.29</v>
      </c>
      <c r="AN65" s="466">
        <v>-0.81599999999999995</v>
      </c>
      <c r="AO65" s="466">
        <v>327.29700000000003</v>
      </c>
      <c r="AP65" s="466">
        <v>79.914000000000001</v>
      </c>
      <c r="AQ65" s="466">
        <v>155.511</v>
      </c>
      <c r="AR65" s="466">
        <v>0</v>
      </c>
      <c r="AS65" s="466">
        <v>43.331000000000003</v>
      </c>
      <c r="AT65" s="466">
        <v>-824.79100000000005</v>
      </c>
      <c r="AU65" s="466">
        <v>0</v>
      </c>
      <c r="AV65" s="466">
        <v>-367.04300000000001</v>
      </c>
      <c r="AW65" s="466">
        <v>4748.4719999999998</v>
      </c>
      <c r="AX65" s="466">
        <v>4381.4290000000001</v>
      </c>
      <c r="AY65" s="466">
        <f t="shared" si="9"/>
        <v>4748.4719999999998</v>
      </c>
      <c r="AZ65" s="466">
        <f t="shared" si="10"/>
        <v>0</v>
      </c>
      <c r="BA65" s="466">
        <f t="shared" si="11"/>
        <v>-824.79100000000005</v>
      </c>
    </row>
    <row r="66" spans="1:53" s="463" customFormat="1">
      <c r="A66" s="465">
        <v>0.125</v>
      </c>
      <c r="B66" s="466">
        <v>2774.8330000000001</v>
      </c>
      <c r="C66" s="466">
        <v>1295.5920000000001</v>
      </c>
      <c r="D66" s="466">
        <v>805.45100000000002</v>
      </c>
      <c r="E66" s="466">
        <v>358.488</v>
      </c>
      <c r="F66" s="466">
        <v>75.531999999999996</v>
      </c>
      <c r="G66" s="466">
        <v>60.399000000000001</v>
      </c>
      <c r="H66" s="466">
        <v>0</v>
      </c>
      <c r="I66" s="466">
        <v>26.898</v>
      </c>
      <c r="J66" s="466">
        <v>-729.803</v>
      </c>
      <c r="K66" s="466">
        <v>0</v>
      </c>
      <c r="L66" s="466">
        <v>-339.79300000000001</v>
      </c>
      <c r="M66" s="466">
        <v>4667.3900000000012</v>
      </c>
      <c r="N66" s="466">
        <v>4327.5970000000016</v>
      </c>
      <c r="O66" s="466">
        <f t="shared" si="3"/>
        <v>4667.3900000000012</v>
      </c>
      <c r="P66" s="466">
        <f t="shared" si="4"/>
        <v>0</v>
      </c>
      <c r="Q66" s="466">
        <f t="shared" si="5"/>
        <v>-729.803</v>
      </c>
      <c r="S66" s="465">
        <v>0.125</v>
      </c>
      <c r="T66" s="466">
        <v>3984.0990000000002</v>
      </c>
      <c r="U66" s="466">
        <v>1211.6179999999999</v>
      </c>
      <c r="V66" s="466">
        <v>-0.996</v>
      </c>
      <c r="W66" s="466">
        <v>323.435</v>
      </c>
      <c r="X66" s="466">
        <v>97.301000000000002</v>
      </c>
      <c r="Y66" s="466">
        <v>0</v>
      </c>
      <c r="Z66" s="466">
        <v>0</v>
      </c>
      <c r="AA66" s="466">
        <v>69.897999999999996</v>
      </c>
      <c r="AB66" s="466">
        <v>-1152.22</v>
      </c>
      <c r="AC66" s="466">
        <v>0</v>
      </c>
      <c r="AD66" s="466">
        <v>-374.601</v>
      </c>
      <c r="AE66" s="466">
        <v>4533.1350000000011</v>
      </c>
      <c r="AF66" s="466">
        <v>4158.5340000000015</v>
      </c>
      <c r="AG66" s="466">
        <f t="shared" si="6"/>
        <v>4533.1350000000011</v>
      </c>
      <c r="AH66" s="466">
        <f t="shared" si="7"/>
        <v>0</v>
      </c>
      <c r="AI66" s="466">
        <f t="shared" si="8"/>
        <v>-1152.22</v>
      </c>
      <c r="AK66" s="465">
        <v>0.125</v>
      </c>
      <c r="AL66" s="466">
        <v>3697.9389999999999</v>
      </c>
      <c r="AM66" s="466">
        <v>1262.355</v>
      </c>
      <c r="AN66" s="466">
        <v>-0.78800000000000003</v>
      </c>
      <c r="AO66" s="466">
        <v>330.04599999999999</v>
      </c>
      <c r="AP66" s="466">
        <v>78.799000000000007</v>
      </c>
      <c r="AQ66" s="466">
        <v>238.357</v>
      </c>
      <c r="AR66" s="466">
        <v>0</v>
      </c>
      <c r="AS66" s="466">
        <v>44.460999999999999</v>
      </c>
      <c r="AT66" s="466">
        <v>-919.78599999999994</v>
      </c>
      <c r="AU66" s="466">
        <v>0</v>
      </c>
      <c r="AV66" s="466">
        <v>-367.35500000000002</v>
      </c>
      <c r="AW66" s="466">
        <v>4731.3830000000007</v>
      </c>
      <c r="AX66" s="466">
        <v>4364.0280000000002</v>
      </c>
      <c r="AY66" s="466">
        <f t="shared" si="9"/>
        <v>4731.3830000000007</v>
      </c>
      <c r="AZ66" s="466">
        <f t="shared" si="10"/>
        <v>0</v>
      </c>
      <c r="BA66" s="466">
        <f t="shared" si="11"/>
        <v>-919.78599999999994</v>
      </c>
    </row>
    <row r="67" spans="1:53" s="463" customFormat="1">
      <c r="A67" s="465">
        <v>0.13541666666666699</v>
      </c>
      <c r="B67" s="466">
        <v>2780.0859999999998</v>
      </c>
      <c r="C67" s="466">
        <v>1295.2639999999999</v>
      </c>
      <c r="D67" s="466">
        <v>829.88</v>
      </c>
      <c r="E67" s="466">
        <v>357.73599999999999</v>
      </c>
      <c r="F67" s="466">
        <v>75.646000000000001</v>
      </c>
      <c r="G67" s="466">
        <v>90.07</v>
      </c>
      <c r="H67" s="466">
        <v>0</v>
      </c>
      <c r="I67" s="466">
        <v>27.074999999999999</v>
      </c>
      <c r="J67" s="466">
        <v>-818.74800000000005</v>
      </c>
      <c r="K67" s="466">
        <v>0</v>
      </c>
      <c r="L67" s="466">
        <v>-340.79899999999998</v>
      </c>
      <c r="M67" s="466">
        <v>4637.0089999999982</v>
      </c>
      <c r="N67" s="466">
        <v>4296.2099999999982</v>
      </c>
      <c r="O67" s="466">
        <f t="shared" si="3"/>
        <v>4637.0089999999982</v>
      </c>
      <c r="P67" s="466">
        <f t="shared" si="4"/>
        <v>0</v>
      </c>
      <c r="Q67" s="466">
        <f t="shared" si="5"/>
        <v>-818.74800000000005</v>
      </c>
      <c r="S67" s="465">
        <v>0.13541666666666699</v>
      </c>
      <c r="T67" s="466">
        <v>3986.643</v>
      </c>
      <c r="U67" s="466">
        <v>1223.03</v>
      </c>
      <c r="V67" s="466">
        <v>-1.0469999999999999</v>
      </c>
      <c r="W67" s="466">
        <v>328.56900000000002</v>
      </c>
      <c r="X67" s="466">
        <v>97.52</v>
      </c>
      <c r="Y67" s="466">
        <v>0</v>
      </c>
      <c r="Z67" s="466">
        <v>0</v>
      </c>
      <c r="AA67" s="466">
        <v>71.613</v>
      </c>
      <c r="AB67" s="466">
        <v>-1196.864</v>
      </c>
      <c r="AC67" s="466">
        <v>0</v>
      </c>
      <c r="AD67" s="466">
        <v>-376.33199999999999</v>
      </c>
      <c r="AE67" s="466">
        <v>4509.4640000000018</v>
      </c>
      <c r="AF67" s="466">
        <v>4133.1320000000014</v>
      </c>
      <c r="AG67" s="466">
        <f t="shared" si="6"/>
        <v>4509.4640000000018</v>
      </c>
      <c r="AH67" s="466">
        <f t="shared" si="7"/>
        <v>0</v>
      </c>
      <c r="AI67" s="466">
        <f t="shared" si="8"/>
        <v>-1196.864</v>
      </c>
      <c r="AK67" s="465">
        <v>0.13541666666666699</v>
      </c>
      <c r="AL67" s="466">
        <v>3696.88</v>
      </c>
      <c r="AM67" s="466">
        <v>1262.2539999999999</v>
      </c>
      <c r="AN67" s="466">
        <v>-0.81399999999999995</v>
      </c>
      <c r="AO67" s="466">
        <v>331.09100000000001</v>
      </c>
      <c r="AP67" s="466">
        <v>78.802000000000007</v>
      </c>
      <c r="AQ67" s="466">
        <v>244.17099999999999</v>
      </c>
      <c r="AR67" s="466">
        <v>0</v>
      </c>
      <c r="AS67" s="466">
        <v>44.42</v>
      </c>
      <c r="AT67" s="466">
        <v>-961.82500000000005</v>
      </c>
      <c r="AU67" s="466">
        <v>0</v>
      </c>
      <c r="AV67" s="466">
        <v>-367.423</v>
      </c>
      <c r="AW67" s="466">
        <v>4694.9790000000003</v>
      </c>
      <c r="AX67" s="466">
        <v>4327.5560000000005</v>
      </c>
      <c r="AY67" s="466">
        <f t="shared" si="9"/>
        <v>4694.9790000000003</v>
      </c>
      <c r="AZ67" s="466">
        <f t="shared" si="10"/>
        <v>0</v>
      </c>
      <c r="BA67" s="466">
        <f t="shared" si="11"/>
        <v>-961.82500000000005</v>
      </c>
    </row>
    <row r="68" spans="1:53" s="463" customFormat="1">
      <c r="A68" s="465">
        <v>0.14583333333333301</v>
      </c>
      <c r="B68" s="466">
        <v>2802.07</v>
      </c>
      <c r="C68" s="466">
        <v>1300.3620000000001</v>
      </c>
      <c r="D68" s="466">
        <v>638.41300000000001</v>
      </c>
      <c r="E68" s="466">
        <v>360.08</v>
      </c>
      <c r="F68" s="466">
        <v>75.546999999999997</v>
      </c>
      <c r="G68" s="466">
        <v>80.016000000000005</v>
      </c>
      <c r="H68" s="466">
        <v>0</v>
      </c>
      <c r="I68" s="466">
        <v>27.638000000000002</v>
      </c>
      <c r="J68" s="466">
        <v>-677.86500000000001</v>
      </c>
      <c r="K68" s="466">
        <v>0</v>
      </c>
      <c r="L68" s="466">
        <v>-339.38799999999998</v>
      </c>
      <c r="M68" s="466">
        <v>4606.2610000000004</v>
      </c>
      <c r="N68" s="466">
        <v>4266.8730000000005</v>
      </c>
      <c r="O68" s="466">
        <f t="shared" si="3"/>
        <v>4606.2610000000004</v>
      </c>
      <c r="P68" s="466">
        <f t="shared" si="4"/>
        <v>0</v>
      </c>
      <c r="Q68" s="466">
        <f t="shared" si="5"/>
        <v>-677.86500000000001</v>
      </c>
      <c r="S68" s="465">
        <v>0.14583333333333301</v>
      </c>
      <c r="T68" s="466">
        <v>3990.4369999999999</v>
      </c>
      <c r="U68" s="466">
        <v>1220.2809999999999</v>
      </c>
      <c r="V68" s="466">
        <v>-0.88700000000000001</v>
      </c>
      <c r="W68" s="466">
        <v>327.77300000000002</v>
      </c>
      <c r="X68" s="466">
        <v>97.397000000000006</v>
      </c>
      <c r="Y68" s="466">
        <v>0</v>
      </c>
      <c r="Z68" s="466">
        <v>0</v>
      </c>
      <c r="AA68" s="466">
        <v>73.991</v>
      </c>
      <c r="AB68" s="466">
        <v>-1198.6220000000001</v>
      </c>
      <c r="AC68" s="466">
        <v>0</v>
      </c>
      <c r="AD68" s="466">
        <v>-376.23099999999999</v>
      </c>
      <c r="AE68" s="466">
        <v>4510.37</v>
      </c>
      <c r="AF68" s="466">
        <v>4134.1390000000001</v>
      </c>
      <c r="AG68" s="466">
        <f t="shared" si="6"/>
        <v>4510.37</v>
      </c>
      <c r="AH68" s="466">
        <f t="shared" si="7"/>
        <v>0</v>
      </c>
      <c r="AI68" s="466">
        <f t="shared" si="8"/>
        <v>-1198.6220000000001</v>
      </c>
      <c r="AK68" s="465">
        <v>0.14583333333333301</v>
      </c>
      <c r="AL68" s="466">
        <v>3696.0909999999999</v>
      </c>
      <c r="AM68" s="466">
        <v>1256.519</v>
      </c>
      <c r="AN68" s="466">
        <v>-0.73399999999999999</v>
      </c>
      <c r="AO68" s="466">
        <v>329.86200000000002</v>
      </c>
      <c r="AP68" s="466">
        <v>78.789000000000001</v>
      </c>
      <c r="AQ68" s="466">
        <v>249.67400000000001</v>
      </c>
      <c r="AR68" s="466">
        <v>0</v>
      </c>
      <c r="AS68" s="466">
        <v>46.012999999999998</v>
      </c>
      <c r="AT68" s="466">
        <v>-968.33500000000004</v>
      </c>
      <c r="AU68" s="466">
        <v>0</v>
      </c>
      <c r="AV68" s="466">
        <v>-366.76799999999997</v>
      </c>
      <c r="AW68" s="466">
        <v>4687.878999999999</v>
      </c>
      <c r="AX68" s="466">
        <v>4321.110999999999</v>
      </c>
      <c r="AY68" s="466">
        <f t="shared" si="9"/>
        <v>4687.878999999999</v>
      </c>
      <c r="AZ68" s="466">
        <f t="shared" si="10"/>
        <v>0</v>
      </c>
      <c r="BA68" s="466">
        <f t="shared" si="11"/>
        <v>-968.33500000000004</v>
      </c>
    </row>
    <row r="69" spans="1:53" s="463" customFormat="1">
      <c r="A69" s="465">
        <v>0.15625</v>
      </c>
      <c r="B69" s="466">
        <v>2837.1289999999999</v>
      </c>
      <c r="C69" s="466">
        <v>1311.1679999999999</v>
      </c>
      <c r="D69" s="466">
        <v>206.452</v>
      </c>
      <c r="E69" s="466">
        <v>380.245</v>
      </c>
      <c r="F69" s="466">
        <v>75.527000000000001</v>
      </c>
      <c r="G69" s="466">
        <v>73.215999999999994</v>
      </c>
      <c r="H69" s="466">
        <v>0</v>
      </c>
      <c r="I69" s="466">
        <v>27.986999999999998</v>
      </c>
      <c r="J69" s="466">
        <v>-392.29500000000002</v>
      </c>
      <c r="K69" s="466">
        <v>0</v>
      </c>
      <c r="L69" s="466">
        <v>-336.44799999999998</v>
      </c>
      <c r="M69" s="466">
        <v>4519.4290000000001</v>
      </c>
      <c r="N69" s="466">
        <v>4182.9809999999998</v>
      </c>
      <c r="O69" s="466">
        <f t="shared" si="3"/>
        <v>4519.4290000000001</v>
      </c>
      <c r="P69" s="466">
        <f t="shared" si="4"/>
        <v>0</v>
      </c>
      <c r="Q69" s="466">
        <f t="shared" si="5"/>
        <v>-392.29500000000002</v>
      </c>
      <c r="S69" s="465">
        <v>0.15625</v>
      </c>
      <c r="T69" s="466">
        <v>3995.2730000000001</v>
      </c>
      <c r="U69" s="466">
        <v>1216.6010000000001</v>
      </c>
      <c r="V69" s="466">
        <v>-0.95399999999999996</v>
      </c>
      <c r="W69" s="466">
        <v>330.05</v>
      </c>
      <c r="X69" s="466">
        <v>97.423000000000002</v>
      </c>
      <c r="Y69" s="466">
        <v>0</v>
      </c>
      <c r="Z69" s="466">
        <v>0</v>
      </c>
      <c r="AA69" s="466">
        <v>80.72</v>
      </c>
      <c r="AB69" s="466">
        <v>-1189.3109999999999</v>
      </c>
      <c r="AC69" s="466">
        <v>0</v>
      </c>
      <c r="AD69" s="466">
        <v>-376.34899999999999</v>
      </c>
      <c r="AE69" s="466">
        <v>4529.8020000000006</v>
      </c>
      <c r="AF69" s="466">
        <v>4153.4530000000004</v>
      </c>
      <c r="AG69" s="466">
        <f t="shared" si="6"/>
        <v>4529.8020000000006</v>
      </c>
      <c r="AH69" s="466">
        <f t="shared" si="7"/>
        <v>0</v>
      </c>
      <c r="AI69" s="466">
        <f t="shared" si="8"/>
        <v>-1189.3109999999999</v>
      </c>
      <c r="AK69" s="465">
        <v>0.15625</v>
      </c>
      <c r="AL69" s="466">
        <v>3694.6030000000001</v>
      </c>
      <c r="AM69" s="466">
        <v>1256.482</v>
      </c>
      <c r="AN69" s="466">
        <v>-0.75900000000000001</v>
      </c>
      <c r="AO69" s="466">
        <v>329.87400000000002</v>
      </c>
      <c r="AP69" s="466">
        <v>78.777000000000001</v>
      </c>
      <c r="AQ69" s="466">
        <v>252.57900000000001</v>
      </c>
      <c r="AR69" s="466">
        <v>0</v>
      </c>
      <c r="AS69" s="466">
        <v>46.665999999999997</v>
      </c>
      <c r="AT69" s="466">
        <v>-933.02800000000002</v>
      </c>
      <c r="AU69" s="466">
        <v>0</v>
      </c>
      <c r="AV69" s="466">
        <v>-366.72199999999998</v>
      </c>
      <c r="AW69" s="466">
        <v>4725.1939999999995</v>
      </c>
      <c r="AX69" s="466">
        <v>4358.4719999999998</v>
      </c>
      <c r="AY69" s="466">
        <f t="shared" si="9"/>
        <v>4725.1939999999995</v>
      </c>
      <c r="AZ69" s="466">
        <f t="shared" si="10"/>
        <v>0</v>
      </c>
      <c r="BA69" s="466">
        <f t="shared" si="11"/>
        <v>-933.02800000000002</v>
      </c>
    </row>
    <row r="70" spans="1:53" s="463" customFormat="1">
      <c r="A70" s="465">
        <v>0.16666666666666699</v>
      </c>
      <c r="B70" s="466">
        <v>2865.0160000000001</v>
      </c>
      <c r="C70" s="466">
        <v>1310.9549999999999</v>
      </c>
      <c r="D70" s="466">
        <v>-0.77300000000000002</v>
      </c>
      <c r="E70" s="466">
        <v>391.11200000000002</v>
      </c>
      <c r="F70" s="466">
        <v>75.626999999999995</v>
      </c>
      <c r="G70" s="466">
        <v>60.615000000000002</v>
      </c>
      <c r="H70" s="466">
        <v>70.12</v>
      </c>
      <c r="I70" s="466">
        <v>31.428999999999998</v>
      </c>
      <c r="J70" s="466">
        <v>-181.001</v>
      </c>
      <c r="K70" s="466">
        <v>-3.2360000000000002</v>
      </c>
      <c r="L70" s="466">
        <v>-335.58199999999999</v>
      </c>
      <c r="M70" s="466">
        <v>4619.8639999999996</v>
      </c>
      <c r="N70" s="466">
        <v>4284.2819999999992</v>
      </c>
      <c r="O70" s="466">
        <f t="shared" si="3"/>
        <v>4619.8639999999996</v>
      </c>
      <c r="P70" s="466">
        <f t="shared" si="4"/>
        <v>0</v>
      </c>
      <c r="Q70" s="466">
        <f t="shared" si="5"/>
        <v>-181.001</v>
      </c>
      <c r="S70" s="465">
        <v>0.16666666666666699</v>
      </c>
      <c r="T70" s="466">
        <v>3997.5630000000001</v>
      </c>
      <c r="U70" s="466">
        <v>1218.336</v>
      </c>
      <c r="V70" s="466">
        <v>-0.91200000000000003</v>
      </c>
      <c r="W70" s="466">
        <v>331.161</v>
      </c>
      <c r="X70" s="466">
        <v>91.680999999999997</v>
      </c>
      <c r="Y70" s="466">
        <v>0</v>
      </c>
      <c r="Z70" s="466">
        <v>0</v>
      </c>
      <c r="AA70" s="466">
        <v>79.539000000000001</v>
      </c>
      <c r="AB70" s="466">
        <v>-1163.1210000000001</v>
      </c>
      <c r="AC70" s="466">
        <v>0</v>
      </c>
      <c r="AD70" s="466">
        <v>-376.67099999999999</v>
      </c>
      <c r="AE70" s="466">
        <v>4554.2469999999994</v>
      </c>
      <c r="AF70" s="466">
        <v>4177.5759999999991</v>
      </c>
      <c r="AG70" s="466">
        <f t="shared" si="6"/>
        <v>4554.2469999999994</v>
      </c>
      <c r="AH70" s="466">
        <f t="shared" si="7"/>
        <v>0</v>
      </c>
      <c r="AI70" s="466">
        <f t="shared" si="8"/>
        <v>-1163.1210000000001</v>
      </c>
      <c r="AK70" s="465">
        <v>0.16666666666666699</v>
      </c>
      <c r="AL70" s="466">
        <v>3696.1379999999999</v>
      </c>
      <c r="AM70" s="466">
        <v>1241.7619999999999</v>
      </c>
      <c r="AN70" s="466">
        <v>-0.85799999999999998</v>
      </c>
      <c r="AO70" s="466">
        <v>332.36900000000003</v>
      </c>
      <c r="AP70" s="466">
        <v>78.492000000000004</v>
      </c>
      <c r="AQ70" s="466">
        <v>284.28800000000001</v>
      </c>
      <c r="AR70" s="466">
        <v>0</v>
      </c>
      <c r="AS70" s="466">
        <v>49.417000000000002</v>
      </c>
      <c r="AT70" s="466">
        <v>-917.78899999999999</v>
      </c>
      <c r="AU70" s="466">
        <v>0</v>
      </c>
      <c r="AV70" s="466">
        <v>-365.80200000000002</v>
      </c>
      <c r="AW70" s="466">
        <v>4763.8189999999995</v>
      </c>
      <c r="AX70" s="466">
        <v>4398.0169999999998</v>
      </c>
      <c r="AY70" s="466">
        <f t="shared" si="9"/>
        <v>4763.8189999999995</v>
      </c>
      <c r="AZ70" s="466">
        <f t="shared" si="10"/>
        <v>0</v>
      </c>
      <c r="BA70" s="466">
        <f t="shared" si="11"/>
        <v>-917.78899999999999</v>
      </c>
    </row>
    <row r="71" spans="1:53" s="463" customFormat="1">
      <c r="A71" s="465">
        <v>0.17708333333333301</v>
      </c>
      <c r="B71" s="466">
        <v>2874.3159999999998</v>
      </c>
      <c r="C71" s="466">
        <v>1292.174</v>
      </c>
      <c r="D71" s="466">
        <v>-0.82499999999999996</v>
      </c>
      <c r="E71" s="466">
        <v>369.54</v>
      </c>
      <c r="F71" s="466">
        <v>75.655000000000001</v>
      </c>
      <c r="G71" s="466">
        <v>39.396999999999998</v>
      </c>
      <c r="H71" s="466">
        <v>80.942999999999998</v>
      </c>
      <c r="I71" s="466">
        <v>32.633000000000003</v>
      </c>
      <c r="J71" s="466">
        <v>-144.08500000000001</v>
      </c>
      <c r="K71" s="466">
        <v>-5.1139999999999999</v>
      </c>
      <c r="L71" s="466">
        <v>-332.52100000000002</v>
      </c>
      <c r="M71" s="466">
        <v>4614.634</v>
      </c>
      <c r="N71" s="466">
        <v>4282.1130000000003</v>
      </c>
      <c r="O71" s="466">
        <f t="shared" si="3"/>
        <v>4614.634</v>
      </c>
      <c r="P71" s="466">
        <f t="shared" si="4"/>
        <v>0</v>
      </c>
      <c r="Q71" s="466">
        <f t="shared" si="5"/>
        <v>-144.08500000000001</v>
      </c>
      <c r="S71" s="465">
        <v>0.17708333333333301</v>
      </c>
      <c r="T71" s="466">
        <v>3998.634</v>
      </c>
      <c r="U71" s="466">
        <v>1220.1990000000001</v>
      </c>
      <c r="V71" s="466">
        <v>-1.0209999999999999</v>
      </c>
      <c r="W71" s="466">
        <v>329.315</v>
      </c>
      <c r="X71" s="466">
        <v>91.341999999999999</v>
      </c>
      <c r="Y71" s="466">
        <v>0</v>
      </c>
      <c r="Z71" s="466">
        <v>0</v>
      </c>
      <c r="AA71" s="466">
        <v>81.319999999999993</v>
      </c>
      <c r="AB71" s="466">
        <v>-1141.5540000000001</v>
      </c>
      <c r="AC71" s="466">
        <v>0</v>
      </c>
      <c r="AD71" s="466">
        <v>-376.82100000000003</v>
      </c>
      <c r="AE71" s="466">
        <v>4578.2349999999997</v>
      </c>
      <c r="AF71" s="466">
        <v>4201.4139999999998</v>
      </c>
      <c r="AG71" s="466">
        <f t="shared" si="6"/>
        <v>4578.2349999999997</v>
      </c>
      <c r="AH71" s="466">
        <f t="shared" si="7"/>
        <v>0</v>
      </c>
      <c r="AI71" s="466">
        <f t="shared" si="8"/>
        <v>-1141.5540000000001</v>
      </c>
      <c r="AK71" s="465">
        <v>0.17708333333333301</v>
      </c>
      <c r="AL71" s="466">
        <v>3697.0819999999999</v>
      </c>
      <c r="AM71" s="466">
        <v>1237.1790000000001</v>
      </c>
      <c r="AN71" s="466">
        <v>-0.76200000000000001</v>
      </c>
      <c r="AO71" s="466">
        <v>334.483</v>
      </c>
      <c r="AP71" s="466">
        <v>78.471999999999994</v>
      </c>
      <c r="AQ71" s="466">
        <v>288.154</v>
      </c>
      <c r="AR71" s="466">
        <v>0</v>
      </c>
      <c r="AS71" s="466">
        <v>48.454000000000001</v>
      </c>
      <c r="AT71" s="466">
        <v>-929.577</v>
      </c>
      <c r="AU71" s="466">
        <v>0</v>
      </c>
      <c r="AV71" s="466">
        <v>-365.54399999999998</v>
      </c>
      <c r="AW71" s="466">
        <v>4753.4849999999997</v>
      </c>
      <c r="AX71" s="466">
        <v>4387.9409999999998</v>
      </c>
      <c r="AY71" s="466">
        <f t="shared" si="9"/>
        <v>4753.4849999999997</v>
      </c>
      <c r="AZ71" s="466">
        <f t="shared" si="10"/>
        <v>0</v>
      </c>
      <c r="BA71" s="466">
        <f t="shared" si="11"/>
        <v>-929.577</v>
      </c>
    </row>
    <row r="72" spans="1:53" s="463" customFormat="1">
      <c r="A72" s="465">
        <v>0.1875</v>
      </c>
      <c r="B72" s="466">
        <v>2878.623</v>
      </c>
      <c r="C72" s="466">
        <v>1302.9349999999999</v>
      </c>
      <c r="D72" s="466">
        <v>-0.89200000000000002</v>
      </c>
      <c r="E72" s="466">
        <v>376.22500000000002</v>
      </c>
      <c r="F72" s="466">
        <v>75.62</v>
      </c>
      <c r="G72" s="466">
        <v>36.405000000000001</v>
      </c>
      <c r="H72" s="466">
        <v>80.694000000000003</v>
      </c>
      <c r="I72" s="466">
        <v>35.700000000000003</v>
      </c>
      <c r="J72" s="466">
        <v>-204.10499999999999</v>
      </c>
      <c r="K72" s="466">
        <v>-5.2030000000000003</v>
      </c>
      <c r="L72" s="466">
        <v>-334.36399999999998</v>
      </c>
      <c r="M72" s="466">
        <v>4576.0020000000004</v>
      </c>
      <c r="N72" s="466">
        <v>4241.6380000000008</v>
      </c>
      <c r="O72" s="466">
        <f t="shared" si="3"/>
        <v>4576.0020000000004</v>
      </c>
      <c r="P72" s="466">
        <f t="shared" si="4"/>
        <v>0</v>
      </c>
      <c r="Q72" s="466">
        <f t="shared" si="5"/>
        <v>-204.10499999999999</v>
      </c>
      <c r="S72" s="465">
        <v>0.1875</v>
      </c>
      <c r="T72" s="466">
        <v>3999.1570000000002</v>
      </c>
      <c r="U72" s="466">
        <v>1222.3979999999999</v>
      </c>
      <c r="V72" s="466">
        <v>-0.95499999999999996</v>
      </c>
      <c r="W72" s="466">
        <v>328.76</v>
      </c>
      <c r="X72" s="466">
        <v>91.325000000000003</v>
      </c>
      <c r="Y72" s="466">
        <v>0</v>
      </c>
      <c r="Z72" s="466">
        <v>28.343</v>
      </c>
      <c r="AA72" s="466">
        <v>78.097999999999999</v>
      </c>
      <c r="AB72" s="466">
        <v>-1184.547</v>
      </c>
      <c r="AC72" s="466">
        <v>0</v>
      </c>
      <c r="AD72" s="466">
        <v>-377.16500000000002</v>
      </c>
      <c r="AE72" s="466">
        <v>4562.5789999999997</v>
      </c>
      <c r="AF72" s="466">
        <v>4185.4139999999998</v>
      </c>
      <c r="AG72" s="466">
        <f t="shared" si="6"/>
        <v>4562.5789999999997</v>
      </c>
      <c r="AH72" s="466">
        <f t="shared" si="7"/>
        <v>0</v>
      </c>
      <c r="AI72" s="466">
        <f t="shared" si="8"/>
        <v>-1184.547</v>
      </c>
      <c r="AK72" s="465">
        <v>0.1875</v>
      </c>
      <c r="AL72" s="466">
        <v>3698.1689999999999</v>
      </c>
      <c r="AM72" s="466">
        <v>1229.925</v>
      </c>
      <c r="AN72" s="466">
        <v>-0.80800000000000005</v>
      </c>
      <c r="AO72" s="466">
        <v>336.60599999999999</v>
      </c>
      <c r="AP72" s="466">
        <v>78.466999999999999</v>
      </c>
      <c r="AQ72" s="466">
        <v>290.29399999999998</v>
      </c>
      <c r="AR72" s="466">
        <v>0</v>
      </c>
      <c r="AS72" s="466">
        <v>47.180999999999997</v>
      </c>
      <c r="AT72" s="466">
        <v>-973.11400000000003</v>
      </c>
      <c r="AU72" s="466">
        <v>0</v>
      </c>
      <c r="AV72" s="466">
        <v>-364.98399999999998</v>
      </c>
      <c r="AW72" s="466">
        <v>4706.7199999999993</v>
      </c>
      <c r="AX72" s="466">
        <v>4341.735999999999</v>
      </c>
      <c r="AY72" s="466">
        <f t="shared" si="9"/>
        <v>4706.7199999999993</v>
      </c>
      <c r="AZ72" s="466">
        <f t="shared" si="10"/>
        <v>0</v>
      </c>
      <c r="BA72" s="466">
        <f t="shared" si="11"/>
        <v>-973.11400000000003</v>
      </c>
    </row>
    <row r="73" spans="1:53" s="463" customFormat="1">
      <c r="A73" s="465">
        <v>0.19791666666666699</v>
      </c>
      <c r="B73" s="466">
        <v>2889.1289999999999</v>
      </c>
      <c r="C73" s="466">
        <v>1294.703</v>
      </c>
      <c r="D73" s="466">
        <v>-0.90200000000000002</v>
      </c>
      <c r="E73" s="466">
        <v>375.10199999999998</v>
      </c>
      <c r="F73" s="466">
        <v>75.602000000000004</v>
      </c>
      <c r="G73" s="466">
        <v>59.085999999999999</v>
      </c>
      <c r="H73" s="466">
        <v>80.664000000000001</v>
      </c>
      <c r="I73" s="466">
        <v>35.637</v>
      </c>
      <c r="J73" s="466">
        <v>-260.18900000000002</v>
      </c>
      <c r="K73" s="466">
        <v>-5.2329999999999997</v>
      </c>
      <c r="L73" s="466">
        <v>-334.3</v>
      </c>
      <c r="M73" s="466">
        <v>4543.5989999999993</v>
      </c>
      <c r="N73" s="466">
        <v>4209.2989999999991</v>
      </c>
      <c r="O73" s="466">
        <f t="shared" si="3"/>
        <v>4543.5989999999993</v>
      </c>
      <c r="P73" s="466">
        <f t="shared" si="4"/>
        <v>0</v>
      </c>
      <c r="Q73" s="466">
        <f t="shared" si="5"/>
        <v>-260.18900000000002</v>
      </c>
      <c r="S73" s="465">
        <v>0.19791666666666699</v>
      </c>
      <c r="T73" s="466">
        <v>3998.3580000000002</v>
      </c>
      <c r="U73" s="466">
        <v>1222.7629999999999</v>
      </c>
      <c r="V73" s="466">
        <v>-0.94299999999999995</v>
      </c>
      <c r="W73" s="466">
        <v>329.88299999999998</v>
      </c>
      <c r="X73" s="466">
        <v>91.314999999999998</v>
      </c>
      <c r="Y73" s="466">
        <v>0</v>
      </c>
      <c r="Z73" s="466">
        <v>70.974000000000004</v>
      </c>
      <c r="AA73" s="466">
        <v>79.819999999999993</v>
      </c>
      <c r="AB73" s="466">
        <v>-1216.181</v>
      </c>
      <c r="AC73" s="466">
        <v>0</v>
      </c>
      <c r="AD73" s="466">
        <v>-377.49599999999998</v>
      </c>
      <c r="AE73" s="466">
        <v>4575.9889999999996</v>
      </c>
      <c r="AF73" s="466">
        <v>4198.4929999999995</v>
      </c>
      <c r="AG73" s="466">
        <f t="shared" si="6"/>
        <v>4575.9889999999996</v>
      </c>
      <c r="AH73" s="466">
        <f t="shared" si="7"/>
        <v>0</v>
      </c>
      <c r="AI73" s="466">
        <f t="shared" si="8"/>
        <v>-1216.181</v>
      </c>
      <c r="AK73" s="465">
        <v>0.19791666666666699</v>
      </c>
      <c r="AL73" s="466">
        <v>3697.2449999999999</v>
      </c>
      <c r="AM73" s="466">
        <v>1229.818</v>
      </c>
      <c r="AN73" s="466">
        <v>-0.81699999999999995</v>
      </c>
      <c r="AO73" s="466">
        <v>337.73599999999999</v>
      </c>
      <c r="AP73" s="466">
        <v>78.460999999999999</v>
      </c>
      <c r="AQ73" s="466">
        <v>295.50099999999998</v>
      </c>
      <c r="AR73" s="466">
        <v>0</v>
      </c>
      <c r="AS73" s="466">
        <v>45.908000000000001</v>
      </c>
      <c r="AT73" s="466">
        <v>-990.89499999999998</v>
      </c>
      <c r="AU73" s="466">
        <v>0</v>
      </c>
      <c r="AV73" s="466">
        <v>-365.04199999999997</v>
      </c>
      <c r="AW73" s="466">
        <v>4692.9570000000003</v>
      </c>
      <c r="AX73" s="466">
        <v>4327.915</v>
      </c>
      <c r="AY73" s="466">
        <f t="shared" si="9"/>
        <v>4692.9570000000003</v>
      </c>
      <c r="AZ73" s="466">
        <f t="shared" si="10"/>
        <v>0</v>
      </c>
      <c r="BA73" s="466">
        <f t="shared" si="11"/>
        <v>-990.89499999999998</v>
      </c>
    </row>
    <row r="74" spans="1:53" s="463" customFormat="1">
      <c r="A74" s="465">
        <v>0.20833333333333301</v>
      </c>
      <c r="B74" s="466">
        <v>2903.1550000000002</v>
      </c>
      <c r="C74" s="466">
        <v>1295.5909999999999</v>
      </c>
      <c r="D74" s="466">
        <v>-0.96199999999999997</v>
      </c>
      <c r="E74" s="466">
        <v>379.69600000000003</v>
      </c>
      <c r="F74" s="466">
        <v>76.381</v>
      </c>
      <c r="G74" s="466">
        <v>59.052999999999997</v>
      </c>
      <c r="H74" s="466">
        <v>82.551000000000002</v>
      </c>
      <c r="I74" s="466">
        <v>33.043999999999997</v>
      </c>
      <c r="J74" s="466">
        <v>-249.03700000000001</v>
      </c>
      <c r="K74" s="466">
        <v>-5.2990000000000004</v>
      </c>
      <c r="L74" s="466">
        <v>-335.50299999999999</v>
      </c>
      <c r="M74" s="466">
        <v>4574.1729999999998</v>
      </c>
      <c r="N74" s="466">
        <v>4238.67</v>
      </c>
      <c r="O74" s="466">
        <f t="shared" si="3"/>
        <v>4574.1729999999998</v>
      </c>
      <c r="P74" s="466">
        <f t="shared" si="4"/>
        <v>0</v>
      </c>
      <c r="Q74" s="466">
        <f t="shared" si="5"/>
        <v>-249.03700000000001</v>
      </c>
      <c r="S74" s="465">
        <v>0.20833333333333301</v>
      </c>
      <c r="T74" s="466">
        <v>4001.5819999999999</v>
      </c>
      <c r="U74" s="466">
        <v>1228.8019999999999</v>
      </c>
      <c r="V74" s="466">
        <v>-1.0429999999999999</v>
      </c>
      <c r="W74" s="466">
        <v>327.46600000000001</v>
      </c>
      <c r="X74" s="466">
        <v>95.096000000000004</v>
      </c>
      <c r="Y74" s="466">
        <v>0</v>
      </c>
      <c r="Z74" s="466">
        <v>70.656999999999996</v>
      </c>
      <c r="AA74" s="466">
        <v>76.700999999999993</v>
      </c>
      <c r="AB74" s="466">
        <v>-1207.0450000000001</v>
      </c>
      <c r="AC74" s="466">
        <v>0</v>
      </c>
      <c r="AD74" s="466">
        <v>-378.14400000000001</v>
      </c>
      <c r="AE74" s="466">
        <v>4592.2160000000003</v>
      </c>
      <c r="AF74" s="466">
        <v>4214.0720000000001</v>
      </c>
      <c r="AG74" s="466">
        <f t="shared" si="6"/>
        <v>4592.2160000000003</v>
      </c>
      <c r="AH74" s="466">
        <f t="shared" si="7"/>
        <v>0</v>
      </c>
      <c r="AI74" s="466">
        <f t="shared" si="8"/>
        <v>-1207.0450000000001</v>
      </c>
      <c r="AK74" s="465">
        <v>0.20833333333333301</v>
      </c>
      <c r="AL74" s="466">
        <v>3697.7190000000001</v>
      </c>
      <c r="AM74" s="466">
        <v>1249.31</v>
      </c>
      <c r="AN74" s="466">
        <v>-0.77300000000000002</v>
      </c>
      <c r="AO74" s="466">
        <v>337.18700000000001</v>
      </c>
      <c r="AP74" s="466">
        <v>79.292000000000002</v>
      </c>
      <c r="AQ74" s="466">
        <v>82.948999999999998</v>
      </c>
      <c r="AR74" s="466">
        <v>0</v>
      </c>
      <c r="AS74" s="466">
        <v>47.832000000000001</v>
      </c>
      <c r="AT74" s="466">
        <v>-755.40599999999995</v>
      </c>
      <c r="AU74" s="466">
        <v>0</v>
      </c>
      <c r="AV74" s="466">
        <v>-364.68599999999998</v>
      </c>
      <c r="AW74" s="466">
        <v>4738.1100000000006</v>
      </c>
      <c r="AX74" s="466">
        <v>4373.4240000000009</v>
      </c>
      <c r="AY74" s="466">
        <f t="shared" si="9"/>
        <v>4738.1100000000006</v>
      </c>
      <c r="AZ74" s="466">
        <f t="shared" si="10"/>
        <v>0</v>
      </c>
      <c r="BA74" s="466">
        <f t="shared" si="11"/>
        <v>-755.40599999999995</v>
      </c>
    </row>
    <row r="75" spans="1:53" s="463" customFormat="1">
      <c r="A75" s="465">
        <v>0.21875</v>
      </c>
      <c r="B75" s="466">
        <v>2925.4209999999998</v>
      </c>
      <c r="C75" s="466">
        <v>1290.924</v>
      </c>
      <c r="D75" s="466">
        <v>-0.84099999999999997</v>
      </c>
      <c r="E75" s="466">
        <v>374.91</v>
      </c>
      <c r="F75" s="466">
        <v>76.400999999999996</v>
      </c>
      <c r="G75" s="466">
        <v>52.003999999999998</v>
      </c>
      <c r="H75" s="466">
        <v>93.338999999999999</v>
      </c>
      <c r="I75" s="466">
        <v>34.039000000000001</v>
      </c>
      <c r="J75" s="466">
        <v>-315.041</v>
      </c>
      <c r="K75" s="466">
        <v>-5.3159999999999998</v>
      </c>
      <c r="L75" s="466">
        <v>-335.98899999999998</v>
      </c>
      <c r="M75" s="466">
        <v>4525.8399999999983</v>
      </c>
      <c r="N75" s="466">
        <v>4189.8509999999987</v>
      </c>
      <c r="O75" s="466">
        <f t="shared" si="3"/>
        <v>4525.8399999999983</v>
      </c>
      <c r="P75" s="466">
        <f t="shared" si="4"/>
        <v>0</v>
      </c>
      <c r="Q75" s="466">
        <f t="shared" si="5"/>
        <v>-315.041</v>
      </c>
      <c r="S75" s="465">
        <v>0.21875</v>
      </c>
      <c r="T75" s="466">
        <v>4006.7249999999999</v>
      </c>
      <c r="U75" s="466">
        <v>1229.4469999999999</v>
      </c>
      <c r="V75" s="466">
        <v>-0.95899999999999996</v>
      </c>
      <c r="W75" s="466">
        <v>326.233</v>
      </c>
      <c r="X75" s="466">
        <v>95.397999999999996</v>
      </c>
      <c r="Y75" s="466">
        <v>0</v>
      </c>
      <c r="Z75" s="466">
        <v>70.41</v>
      </c>
      <c r="AA75" s="466">
        <v>68.063999999999993</v>
      </c>
      <c r="AB75" s="466">
        <v>-1256.633</v>
      </c>
      <c r="AC75" s="466">
        <v>0</v>
      </c>
      <c r="AD75" s="466">
        <v>-378.30399999999997</v>
      </c>
      <c r="AE75" s="466">
        <v>4538.6850000000004</v>
      </c>
      <c r="AF75" s="466">
        <v>4160.3810000000003</v>
      </c>
      <c r="AG75" s="466">
        <f t="shared" si="6"/>
        <v>4538.6850000000004</v>
      </c>
      <c r="AH75" s="466">
        <f t="shared" si="7"/>
        <v>0</v>
      </c>
      <c r="AI75" s="466">
        <f t="shared" si="8"/>
        <v>-1256.633</v>
      </c>
      <c r="AK75" s="465">
        <v>0.21875</v>
      </c>
      <c r="AL75" s="466">
        <v>3697.99</v>
      </c>
      <c r="AM75" s="466">
        <v>1249.135</v>
      </c>
      <c r="AN75" s="466">
        <v>-0.73299999999999998</v>
      </c>
      <c r="AO75" s="466">
        <v>338.411</v>
      </c>
      <c r="AP75" s="466">
        <v>79.272999999999996</v>
      </c>
      <c r="AQ75" s="466">
        <v>73.906000000000006</v>
      </c>
      <c r="AR75" s="466">
        <v>0</v>
      </c>
      <c r="AS75" s="466">
        <v>49.927</v>
      </c>
      <c r="AT75" s="466">
        <v>-785.51099999999997</v>
      </c>
      <c r="AU75" s="466">
        <v>0</v>
      </c>
      <c r="AV75" s="466">
        <v>-364.68700000000001</v>
      </c>
      <c r="AW75" s="466">
        <v>4702.3979999999992</v>
      </c>
      <c r="AX75" s="466">
        <v>4337.7109999999993</v>
      </c>
      <c r="AY75" s="466">
        <f t="shared" si="9"/>
        <v>4702.3979999999992</v>
      </c>
      <c r="AZ75" s="466">
        <f t="shared" si="10"/>
        <v>0</v>
      </c>
      <c r="BA75" s="466">
        <f t="shared" si="11"/>
        <v>-785.51099999999997</v>
      </c>
    </row>
    <row r="76" spans="1:53" s="463" customFormat="1">
      <c r="A76" s="465">
        <v>0.22916666666666699</v>
      </c>
      <c r="B76" s="466">
        <v>2955.3760000000002</v>
      </c>
      <c r="C76" s="466">
        <v>1291.4459999999999</v>
      </c>
      <c r="D76" s="466">
        <v>-0.87</v>
      </c>
      <c r="E76" s="466">
        <v>374.048</v>
      </c>
      <c r="F76" s="466">
        <v>76.319999999999993</v>
      </c>
      <c r="G76" s="466">
        <v>39.889000000000003</v>
      </c>
      <c r="H76" s="466">
        <v>119.157</v>
      </c>
      <c r="I76" s="466">
        <v>32.741999999999997</v>
      </c>
      <c r="J76" s="466">
        <v>-349.464</v>
      </c>
      <c r="K76" s="466">
        <v>-5.3819999999999997</v>
      </c>
      <c r="L76" s="466">
        <v>-337.74299999999999</v>
      </c>
      <c r="M76" s="466">
        <v>4533.2620000000006</v>
      </c>
      <c r="N76" s="466">
        <v>4195.5190000000002</v>
      </c>
      <c r="O76" s="466">
        <f t="shared" si="3"/>
        <v>4533.2620000000006</v>
      </c>
      <c r="P76" s="466">
        <f t="shared" si="4"/>
        <v>0</v>
      </c>
      <c r="Q76" s="466">
        <f t="shared" si="5"/>
        <v>-349.464</v>
      </c>
      <c r="S76" s="465">
        <v>0.22916666666666699</v>
      </c>
      <c r="T76" s="466">
        <v>4012.5079999999998</v>
      </c>
      <c r="U76" s="466">
        <v>1227.3050000000001</v>
      </c>
      <c r="V76" s="466">
        <v>-1.0409999999999999</v>
      </c>
      <c r="W76" s="466">
        <v>325.416</v>
      </c>
      <c r="X76" s="466">
        <v>95.385999999999996</v>
      </c>
      <c r="Y76" s="466">
        <v>0</v>
      </c>
      <c r="Z76" s="466">
        <v>70.533000000000001</v>
      </c>
      <c r="AA76" s="466">
        <v>69.88</v>
      </c>
      <c r="AB76" s="466">
        <v>-1294.2550000000001</v>
      </c>
      <c r="AC76" s="466">
        <v>0</v>
      </c>
      <c r="AD76" s="466">
        <v>-378.36399999999998</v>
      </c>
      <c r="AE76" s="466">
        <v>4505.7320000000009</v>
      </c>
      <c r="AF76" s="466">
        <v>4127.3680000000013</v>
      </c>
      <c r="AG76" s="466">
        <f t="shared" si="6"/>
        <v>4505.7320000000009</v>
      </c>
      <c r="AH76" s="466">
        <f t="shared" si="7"/>
        <v>0</v>
      </c>
      <c r="AI76" s="466">
        <f t="shared" si="8"/>
        <v>-1294.2550000000001</v>
      </c>
      <c r="AK76" s="465">
        <v>0.22916666666666699</v>
      </c>
      <c r="AL76" s="466">
        <v>3697.8530000000001</v>
      </c>
      <c r="AM76" s="466">
        <v>1248.191</v>
      </c>
      <c r="AN76" s="466">
        <v>-0.82599999999999996</v>
      </c>
      <c r="AO76" s="466">
        <v>337.80700000000002</v>
      </c>
      <c r="AP76" s="466">
        <v>79.268000000000001</v>
      </c>
      <c r="AQ76" s="466">
        <v>73.906000000000006</v>
      </c>
      <c r="AR76" s="466">
        <v>39.975000000000001</v>
      </c>
      <c r="AS76" s="466">
        <v>51.774999999999999</v>
      </c>
      <c r="AT76" s="466">
        <v>-778.49900000000002</v>
      </c>
      <c r="AU76" s="466">
        <v>0</v>
      </c>
      <c r="AV76" s="466">
        <v>-364.82</v>
      </c>
      <c r="AW76" s="466">
        <v>4749.45</v>
      </c>
      <c r="AX76" s="466">
        <v>4384.63</v>
      </c>
      <c r="AY76" s="466">
        <f t="shared" si="9"/>
        <v>4749.45</v>
      </c>
      <c r="AZ76" s="466">
        <f t="shared" si="10"/>
        <v>0</v>
      </c>
      <c r="BA76" s="466">
        <f t="shared" si="11"/>
        <v>-778.49900000000002</v>
      </c>
    </row>
    <row r="77" spans="1:53" s="463" customFormat="1">
      <c r="A77" s="465">
        <v>0.23958333333333301</v>
      </c>
      <c r="B77" s="466">
        <v>2969.6039999999998</v>
      </c>
      <c r="C77" s="466">
        <v>1294.123</v>
      </c>
      <c r="D77" s="466">
        <v>-0.91500000000000004</v>
      </c>
      <c r="E77" s="466">
        <v>385.87799999999999</v>
      </c>
      <c r="F77" s="466">
        <v>76.222999999999999</v>
      </c>
      <c r="G77" s="466">
        <v>42.787999999999997</v>
      </c>
      <c r="H77" s="466">
        <v>160.00899999999999</v>
      </c>
      <c r="I77" s="466">
        <v>34.744</v>
      </c>
      <c r="J77" s="466">
        <v>-431.91399999999999</v>
      </c>
      <c r="K77" s="466">
        <v>-5.38</v>
      </c>
      <c r="L77" s="466">
        <v>-339.97300000000001</v>
      </c>
      <c r="M77" s="466">
        <v>4525.1599999999989</v>
      </c>
      <c r="N77" s="466">
        <v>4185.186999999999</v>
      </c>
      <c r="O77" s="466">
        <f t="shared" si="3"/>
        <v>4525.1599999999989</v>
      </c>
      <c r="P77" s="466">
        <f t="shared" si="4"/>
        <v>0</v>
      </c>
      <c r="Q77" s="466">
        <f t="shared" si="5"/>
        <v>-431.91399999999999</v>
      </c>
      <c r="S77" s="465">
        <v>0.23958333333333301</v>
      </c>
      <c r="T77" s="466">
        <v>4016.5189999999998</v>
      </c>
      <c r="U77" s="466">
        <v>1224.501</v>
      </c>
      <c r="V77" s="466">
        <v>-0.96099999999999997</v>
      </c>
      <c r="W77" s="466">
        <v>327.911</v>
      </c>
      <c r="X77" s="466">
        <v>95.376999999999995</v>
      </c>
      <c r="Y77" s="466">
        <v>0</v>
      </c>
      <c r="Z77" s="466">
        <v>71.84</v>
      </c>
      <c r="AA77" s="466">
        <v>76.703999999999994</v>
      </c>
      <c r="AB77" s="466">
        <v>-1345.0340000000001</v>
      </c>
      <c r="AC77" s="466">
        <v>0</v>
      </c>
      <c r="AD77" s="466">
        <v>-378.55799999999999</v>
      </c>
      <c r="AE77" s="466">
        <v>4466.857</v>
      </c>
      <c r="AF77" s="466">
        <v>4088.299</v>
      </c>
      <c r="AG77" s="466">
        <f t="shared" si="6"/>
        <v>4466.857</v>
      </c>
      <c r="AH77" s="466">
        <f t="shared" si="7"/>
        <v>0</v>
      </c>
      <c r="AI77" s="466">
        <f t="shared" si="8"/>
        <v>-1345.0340000000001</v>
      </c>
      <c r="AK77" s="465">
        <v>0.23958333333333301</v>
      </c>
      <c r="AL77" s="466">
        <v>3699.2060000000001</v>
      </c>
      <c r="AM77" s="466">
        <v>1247.873</v>
      </c>
      <c r="AN77" s="466">
        <v>-0.85</v>
      </c>
      <c r="AO77" s="466">
        <v>342.14299999999997</v>
      </c>
      <c r="AP77" s="466">
        <v>79.269000000000005</v>
      </c>
      <c r="AQ77" s="466">
        <v>75.873999999999995</v>
      </c>
      <c r="AR77" s="466">
        <v>66.59</v>
      </c>
      <c r="AS77" s="466">
        <v>52.694000000000003</v>
      </c>
      <c r="AT77" s="466">
        <v>-778.68600000000004</v>
      </c>
      <c r="AU77" s="466">
        <v>0</v>
      </c>
      <c r="AV77" s="466">
        <v>-365.36399999999998</v>
      </c>
      <c r="AW77" s="466">
        <v>4784.1130000000003</v>
      </c>
      <c r="AX77" s="466">
        <v>4418.7490000000007</v>
      </c>
      <c r="AY77" s="466">
        <f t="shared" si="9"/>
        <v>4784.1130000000003</v>
      </c>
      <c r="AZ77" s="466">
        <f t="shared" si="10"/>
        <v>0</v>
      </c>
      <c r="BA77" s="466">
        <f t="shared" si="11"/>
        <v>-778.68600000000004</v>
      </c>
    </row>
    <row r="78" spans="1:53" s="463" customFormat="1">
      <c r="A78" s="465">
        <v>0.25</v>
      </c>
      <c r="B78" s="466">
        <v>2984.1529999999998</v>
      </c>
      <c r="C78" s="466">
        <v>1261.473</v>
      </c>
      <c r="D78" s="466">
        <v>-0.92600000000000005</v>
      </c>
      <c r="E78" s="466">
        <v>425.33699999999999</v>
      </c>
      <c r="F78" s="466">
        <v>72.492000000000004</v>
      </c>
      <c r="G78" s="466">
        <v>8.3569999999999993</v>
      </c>
      <c r="H78" s="466">
        <v>205.75</v>
      </c>
      <c r="I78" s="466">
        <v>36.247</v>
      </c>
      <c r="J78" s="466">
        <v>-378.24</v>
      </c>
      <c r="K78" s="466">
        <v>-5.319</v>
      </c>
      <c r="L78" s="466">
        <v>-339.80599999999998</v>
      </c>
      <c r="M78" s="466">
        <v>4609.3240000000005</v>
      </c>
      <c r="N78" s="466">
        <v>4269.5180000000009</v>
      </c>
      <c r="O78" s="466">
        <f t="shared" si="3"/>
        <v>4609.3240000000005</v>
      </c>
      <c r="P78" s="466">
        <f t="shared" si="4"/>
        <v>0</v>
      </c>
      <c r="Q78" s="466">
        <f t="shared" si="5"/>
        <v>-378.24</v>
      </c>
      <c r="S78" s="465">
        <v>0.25</v>
      </c>
      <c r="T78" s="466">
        <v>4020.4029999999998</v>
      </c>
      <c r="U78" s="466">
        <v>1212.27</v>
      </c>
      <c r="V78" s="466">
        <v>-1.0740000000000001</v>
      </c>
      <c r="W78" s="466">
        <v>366.13900000000001</v>
      </c>
      <c r="X78" s="466">
        <v>89.347999999999999</v>
      </c>
      <c r="Y78" s="466">
        <v>0</v>
      </c>
      <c r="Z78" s="466">
        <v>78.846000000000004</v>
      </c>
      <c r="AA78" s="466">
        <v>83.1</v>
      </c>
      <c r="AB78" s="466">
        <v>-1340.6780000000001</v>
      </c>
      <c r="AC78" s="466">
        <v>0</v>
      </c>
      <c r="AD78" s="466">
        <v>-380.12400000000002</v>
      </c>
      <c r="AE78" s="466">
        <v>4508.3540000000012</v>
      </c>
      <c r="AF78" s="466">
        <v>4128.2300000000014</v>
      </c>
      <c r="AG78" s="466">
        <f t="shared" si="6"/>
        <v>4508.3540000000012</v>
      </c>
      <c r="AH78" s="466">
        <f t="shared" si="7"/>
        <v>0</v>
      </c>
      <c r="AI78" s="466">
        <f t="shared" si="8"/>
        <v>-1340.6780000000001</v>
      </c>
      <c r="AK78" s="465">
        <v>0.25</v>
      </c>
      <c r="AL78" s="466">
        <v>3700.8989999999999</v>
      </c>
      <c r="AM78" s="466">
        <v>1225.595</v>
      </c>
      <c r="AN78" s="466">
        <v>-0.80200000000000005</v>
      </c>
      <c r="AO78" s="466">
        <v>384.29599999999999</v>
      </c>
      <c r="AP78" s="466">
        <v>77.715000000000003</v>
      </c>
      <c r="AQ78" s="466">
        <v>0</v>
      </c>
      <c r="AR78" s="466">
        <v>66.492000000000004</v>
      </c>
      <c r="AS78" s="466">
        <v>51.417000000000002</v>
      </c>
      <c r="AT78" s="466">
        <v>-678.74900000000002</v>
      </c>
      <c r="AU78" s="466">
        <v>0</v>
      </c>
      <c r="AV78" s="466">
        <v>-365.03699999999998</v>
      </c>
      <c r="AW78" s="466">
        <v>4826.8630000000012</v>
      </c>
      <c r="AX78" s="466">
        <v>4461.8260000000009</v>
      </c>
      <c r="AY78" s="466">
        <f t="shared" si="9"/>
        <v>4826.8630000000012</v>
      </c>
      <c r="AZ78" s="466">
        <f t="shared" si="10"/>
        <v>0</v>
      </c>
      <c r="BA78" s="466">
        <f t="shared" si="11"/>
        <v>-678.74900000000002</v>
      </c>
    </row>
    <row r="79" spans="1:53" s="463" customFormat="1">
      <c r="A79" s="465">
        <v>0.26041666666666702</v>
      </c>
      <c r="B79" s="466">
        <v>2995.4009999999998</v>
      </c>
      <c r="C79" s="466">
        <v>1250.854</v>
      </c>
      <c r="D79" s="466">
        <v>-0.95199999999999996</v>
      </c>
      <c r="E79" s="466">
        <v>432.839</v>
      </c>
      <c r="F79" s="466">
        <v>72.507999999999996</v>
      </c>
      <c r="G79" s="466">
        <v>0</v>
      </c>
      <c r="H79" s="466">
        <v>261.22699999999998</v>
      </c>
      <c r="I79" s="466">
        <v>38.073999999999998</v>
      </c>
      <c r="J79" s="466">
        <v>-369.41</v>
      </c>
      <c r="K79" s="466">
        <v>-5.2469999999999999</v>
      </c>
      <c r="L79" s="466">
        <v>-340.11399999999998</v>
      </c>
      <c r="M79" s="466">
        <v>4675.293999999999</v>
      </c>
      <c r="N79" s="466">
        <v>4335.1799999999994</v>
      </c>
      <c r="O79" s="466">
        <f t="shared" si="3"/>
        <v>4675.293999999999</v>
      </c>
      <c r="P79" s="466">
        <f t="shared" si="4"/>
        <v>0</v>
      </c>
      <c r="Q79" s="466">
        <f t="shared" si="5"/>
        <v>-369.41</v>
      </c>
      <c r="S79" s="465">
        <v>0.26041666666666702</v>
      </c>
      <c r="T79" s="466">
        <v>4024.8649999999998</v>
      </c>
      <c r="U79" s="466">
        <v>1207.163</v>
      </c>
      <c r="V79" s="466">
        <v>-1.0349999999999999</v>
      </c>
      <c r="W79" s="466">
        <v>371.45699999999999</v>
      </c>
      <c r="X79" s="466">
        <v>89.016999999999996</v>
      </c>
      <c r="Y79" s="466">
        <v>0</v>
      </c>
      <c r="Z79" s="466">
        <v>96.808000000000007</v>
      </c>
      <c r="AA79" s="466">
        <v>81.78</v>
      </c>
      <c r="AB79" s="466">
        <v>-1334.171</v>
      </c>
      <c r="AC79" s="466">
        <v>0</v>
      </c>
      <c r="AD79" s="466">
        <v>-380.26900000000001</v>
      </c>
      <c r="AE79" s="466">
        <v>4535.884</v>
      </c>
      <c r="AF79" s="466">
        <v>4155.6149999999998</v>
      </c>
      <c r="AG79" s="466">
        <f t="shared" si="6"/>
        <v>4535.884</v>
      </c>
      <c r="AH79" s="466">
        <f t="shared" si="7"/>
        <v>0</v>
      </c>
      <c r="AI79" s="466">
        <f t="shared" si="8"/>
        <v>-1334.171</v>
      </c>
      <c r="AK79" s="465">
        <v>0.26041666666666702</v>
      </c>
      <c r="AL79" s="466">
        <v>3700.39</v>
      </c>
      <c r="AM79" s="466">
        <v>1227.191</v>
      </c>
      <c r="AN79" s="466">
        <v>-0.74</v>
      </c>
      <c r="AO79" s="466">
        <v>393.36799999999999</v>
      </c>
      <c r="AP79" s="466">
        <v>78.009</v>
      </c>
      <c r="AQ79" s="466">
        <v>0</v>
      </c>
      <c r="AR79" s="466">
        <v>67.843999999999994</v>
      </c>
      <c r="AS79" s="466">
        <v>56.677</v>
      </c>
      <c r="AT79" s="466">
        <v>-665.83500000000004</v>
      </c>
      <c r="AU79" s="466">
        <v>0</v>
      </c>
      <c r="AV79" s="466">
        <v>-365.87099999999998</v>
      </c>
      <c r="AW79" s="466">
        <v>4856.9040000000005</v>
      </c>
      <c r="AX79" s="466">
        <v>4491.0330000000004</v>
      </c>
      <c r="AY79" s="466">
        <f t="shared" si="9"/>
        <v>4856.9040000000005</v>
      </c>
      <c r="AZ79" s="466">
        <f t="shared" si="10"/>
        <v>0</v>
      </c>
      <c r="BA79" s="466">
        <f t="shared" si="11"/>
        <v>-665.83500000000004</v>
      </c>
    </row>
    <row r="80" spans="1:53" s="463" customFormat="1">
      <c r="A80" s="465">
        <v>0.27083333333333298</v>
      </c>
      <c r="B80" s="466">
        <v>3012.79</v>
      </c>
      <c r="C80" s="466">
        <v>1243.376</v>
      </c>
      <c r="D80" s="466">
        <v>-0.81699999999999995</v>
      </c>
      <c r="E80" s="466">
        <v>431.55099999999999</v>
      </c>
      <c r="F80" s="466">
        <v>72.504999999999995</v>
      </c>
      <c r="G80" s="466">
        <v>0</v>
      </c>
      <c r="H80" s="466">
        <v>332.08699999999999</v>
      </c>
      <c r="I80" s="466">
        <v>38.302999999999997</v>
      </c>
      <c r="J80" s="466">
        <v>-385.12599999999998</v>
      </c>
      <c r="K80" s="466">
        <v>-5.2549999999999999</v>
      </c>
      <c r="L80" s="466">
        <v>-340.72199999999998</v>
      </c>
      <c r="M80" s="466">
        <v>4739.4139999999998</v>
      </c>
      <c r="N80" s="466">
        <v>4398.692</v>
      </c>
      <c r="O80" s="466">
        <f t="shared" si="3"/>
        <v>4739.4139999999998</v>
      </c>
      <c r="P80" s="466">
        <f t="shared" si="4"/>
        <v>0</v>
      </c>
      <c r="Q80" s="466">
        <f t="shared" si="5"/>
        <v>-385.12599999999998</v>
      </c>
      <c r="S80" s="465">
        <v>0.27083333333333298</v>
      </c>
      <c r="T80" s="466">
        <v>4028.8809999999999</v>
      </c>
      <c r="U80" s="466">
        <v>1207.443</v>
      </c>
      <c r="V80" s="466">
        <v>-0.97499999999999998</v>
      </c>
      <c r="W80" s="466">
        <v>371.58600000000001</v>
      </c>
      <c r="X80" s="466">
        <v>89.015000000000001</v>
      </c>
      <c r="Y80" s="466">
        <v>0</v>
      </c>
      <c r="Z80" s="466">
        <v>128.041</v>
      </c>
      <c r="AA80" s="466">
        <v>81.667000000000002</v>
      </c>
      <c r="AB80" s="466">
        <v>-1313.077</v>
      </c>
      <c r="AC80" s="466">
        <v>0</v>
      </c>
      <c r="AD80" s="466">
        <v>-380.70499999999998</v>
      </c>
      <c r="AE80" s="466">
        <v>4592.5810000000001</v>
      </c>
      <c r="AF80" s="466">
        <v>4211.8760000000002</v>
      </c>
      <c r="AG80" s="466">
        <f t="shared" si="6"/>
        <v>4592.5810000000001</v>
      </c>
      <c r="AH80" s="466">
        <f t="shared" si="7"/>
        <v>0</v>
      </c>
      <c r="AI80" s="466">
        <f t="shared" si="8"/>
        <v>-1313.077</v>
      </c>
      <c r="AK80" s="465">
        <v>0.27083333333333298</v>
      </c>
      <c r="AL80" s="466">
        <v>3700.864</v>
      </c>
      <c r="AM80" s="466">
        <v>1225.7719999999999</v>
      </c>
      <c r="AN80" s="466">
        <v>-0.79300000000000004</v>
      </c>
      <c r="AO80" s="466">
        <v>394.45600000000002</v>
      </c>
      <c r="AP80" s="466">
        <v>77.995000000000005</v>
      </c>
      <c r="AQ80" s="466">
        <v>0</v>
      </c>
      <c r="AR80" s="466">
        <v>81.069999999999993</v>
      </c>
      <c r="AS80" s="466">
        <v>59.506999999999998</v>
      </c>
      <c r="AT80" s="466">
        <v>-635.029</v>
      </c>
      <c r="AU80" s="466">
        <v>0</v>
      </c>
      <c r="AV80" s="466">
        <v>-365.93900000000002</v>
      </c>
      <c r="AW80" s="466">
        <v>4903.8420000000006</v>
      </c>
      <c r="AX80" s="466">
        <v>4537.9030000000002</v>
      </c>
      <c r="AY80" s="466">
        <f t="shared" si="9"/>
        <v>4903.8420000000006</v>
      </c>
      <c r="AZ80" s="466">
        <f t="shared" si="10"/>
        <v>0</v>
      </c>
      <c r="BA80" s="466">
        <f t="shared" si="11"/>
        <v>-635.029</v>
      </c>
    </row>
    <row r="81" spans="1:53" s="463" customFormat="1">
      <c r="A81" s="465">
        <v>0.28125</v>
      </c>
      <c r="B81" s="466">
        <v>3034.8380000000002</v>
      </c>
      <c r="C81" s="466">
        <v>1240.098</v>
      </c>
      <c r="D81" s="466">
        <v>-0.90200000000000002</v>
      </c>
      <c r="E81" s="466">
        <v>429.34699999999998</v>
      </c>
      <c r="F81" s="466">
        <v>72.442999999999998</v>
      </c>
      <c r="G81" s="466">
        <v>0</v>
      </c>
      <c r="H81" s="466">
        <v>418.74</v>
      </c>
      <c r="I81" s="466">
        <v>35.543999999999997</v>
      </c>
      <c r="J81" s="466">
        <v>-402.78899999999999</v>
      </c>
      <c r="K81" s="466">
        <v>-5.2</v>
      </c>
      <c r="L81" s="466">
        <v>-342.05399999999997</v>
      </c>
      <c r="M81" s="466">
        <v>4822.1189999999997</v>
      </c>
      <c r="N81" s="466">
        <v>4480.0649999999996</v>
      </c>
      <c r="O81" s="466">
        <f t="shared" si="3"/>
        <v>4822.1189999999997</v>
      </c>
      <c r="P81" s="466">
        <f t="shared" si="4"/>
        <v>0</v>
      </c>
      <c r="Q81" s="466">
        <f t="shared" si="5"/>
        <v>-402.78899999999999</v>
      </c>
      <c r="S81" s="465">
        <v>0.28125</v>
      </c>
      <c r="T81" s="466">
        <v>4033.723</v>
      </c>
      <c r="U81" s="466">
        <v>1217.587</v>
      </c>
      <c r="V81" s="466">
        <v>-0.91800000000000004</v>
      </c>
      <c r="W81" s="466">
        <v>371.27300000000002</v>
      </c>
      <c r="X81" s="466">
        <v>88.971000000000004</v>
      </c>
      <c r="Y81" s="466">
        <v>0</v>
      </c>
      <c r="Z81" s="466">
        <v>168.74799999999999</v>
      </c>
      <c r="AA81" s="466">
        <v>79.350999999999999</v>
      </c>
      <c r="AB81" s="466">
        <v>-1286.82</v>
      </c>
      <c r="AC81" s="466">
        <v>0</v>
      </c>
      <c r="AD81" s="466">
        <v>-382.23399999999998</v>
      </c>
      <c r="AE81" s="466">
        <v>4671.915</v>
      </c>
      <c r="AF81" s="466">
        <v>4289.6809999999996</v>
      </c>
      <c r="AG81" s="466">
        <f t="shared" si="6"/>
        <v>4671.915</v>
      </c>
      <c r="AH81" s="466">
        <f t="shared" si="7"/>
        <v>0</v>
      </c>
      <c r="AI81" s="466">
        <f t="shared" si="8"/>
        <v>-1286.82</v>
      </c>
      <c r="AK81" s="465">
        <v>0.28125</v>
      </c>
      <c r="AL81" s="466">
        <v>3700.3670000000002</v>
      </c>
      <c r="AM81" s="466">
        <v>1184.922</v>
      </c>
      <c r="AN81" s="466">
        <v>-0.84399999999999997</v>
      </c>
      <c r="AO81" s="466">
        <v>389.72500000000002</v>
      </c>
      <c r="AP81" s="466">
        <v>77.953000000000003</v>
      </c>
      <c r="AQ81" s="466">
        <v>0</v>
      </c>
      <c r="AR81" s="466">
        <v>126.651</v>
      </c>
      <c r="AS81" s="466">
        <v>60.49</v>
      </c>
      <c r="AT81" s="466">
        <v>-566.04399999999998</v>
      </c>
      <c r="AU81" s="466">
        <v>0</v>
      </c>
      <c r="AV81" s="466">
        <v>-361.54199999999997</v>
      </c>
      <c r="AW81" s="466">
        <v>4973.2200000000012</v>
      </c>
      <c r="AX81" s="466">
        <v>4611.6780000000008</v>
      </c>
      <c r="AY81" s="466">
        <f t="shared" si="9"/>
        <v>4973.2200000000012</v>
      </c>
      <c r="AZ81" s="466">
        <f t="shared" si="10"/>
        <v>0</v>
      </c>
      <c r="BA81" s="466">
        <f t="shared" si="11"/>
        <v>-566.04399999999998</v>
      </c>
    </row>
    <row r="82" spans="1:53" s="463" customFormat="1">
      <c r="A82" s="465">
        <v>0.29166666666666702</v>
      </c>
      <c r="B82" s="466">
        <v>3054.9949999999999</v>
      </c>
      <c r="C82" s="466">
        <v>1244.3009999999999</v>
      </c>
      <c r="D82" s="466">
        <v>-0.94</v>
      </c>
      <c r="E82" s="466">
        <v>416.82400000000001</v>
      </c>
      <c r="F82" s="466">
        <v>77.849000000000004</v>
      </c>
      <c r="G82" s="466">
        <v>0</v>
      </c>
      <c r="H82" s="466">
        <v>530.41399999999999</v>
      </c>
      <c r="I82" s="466">
        <v>33.252000000000002</v>
      </c>
      <c r="J82" s="466">
        <v>-348.43200000000002</v>
      </c>
      <c r="K82" s="466">
        <v>-5.0119999999999996</v>
      </c>
      <c r="L82" s="466">
        <v>-343.62</v>
      </c>
      <c r="M82" s="466">
        <v>5003.2510000000011</v>
      </c>
      <c r="N82" s="466">
        <v>4659.6310000000012</v>
      </c>
      <c r="O82" s="466">
        <f t="shared" si="3"/>
        <v>5003.2510000000011</v>
      </c>
      <c r="P82" s="466">
        <f t="shared" si="4"/>
        <v>0</v>
      </c>
      <c r="Q82" s="466">
        <f t="shared" si="5"/>
        <v>-348.43200000000002</v>
      </c>
      <c r="S82" s="465">
        <v>0.29166666666666702</v>
      </c>
      <c r="T82" s="466">
        <v>4038.8620000000001</v>
      </c>
      <c r="U82" s="466">
        <v>1274.5070000000001</v>
      </c>
      <c r="V82" s="466">
        <v>-1</v>
      </c>
      <c r="W82" s="466">
        <v>376.21199999999999</v>
      </c>
      <c r="X82" s="466">
        <v>93.897000000000006</v>
      </c>
      <c r="Y82" s="466">
        <v>0</v>
      </c>
      <c r="Z82" s="466">
        <v>219.83699999999999</v>
      </c>
      <c r="AA82" s="466">
        <v>79.491</v>
      </c>
      <c r="AB82" s="466">
        <v>-1300.4079999999999</v>
      </c>
      <c r="AC82" s="466">
        <v>0</v>
      </c>
      <c r="AD82" s="466">
        <v>-389.25799999999998</v>
      </c>
      <c r="AE82" s="466">
        <v>4781.398000000001</v>
      </c>
      <c r="AF82" s="466">
        <v>4392.1400000000012</v>
      </c>
      <c r="AG82" s="466">
        <f t="shared" si="6"/>
        <v>4781.398000000001</v>
      </c>
      <c r="AH82" s="466">
        <f t="shared" si="7"/>
        <v>0</v>
      </c>
      <c r="AI82" s="466">
        <f t="shared" si="8"/>
        <v>-1300.4079999999999</v>
      </c>
      <c r="AK82" s="465">
        <v>0.29166666666666702</v>
      </c>
      <c r="AL82" s="466">
        <v>3697.471</v>
      </c>
      <c r="AM82" s="466">
        <v>1189.3510000000001</v>
      </c>
      <c r="AN82" s="466">
        <v>-0.81200000000000006</v>
      </c>
      <c r="AO82" s="466">
        <v>388.09199999999998</v>
      </c>
      <c r="AP82" s="466">
        <v>92.081999999999994</v>
      </c>
      <c r="AQ82" s="466">
        <v>0</v>
      </c>
      <c r="AR82" s="466">
        <v>211.82499999999999</v>
      </c>
      <c r="AS82" s="466">
        <v>59.13</v>
      </c>
      <c r="AT82" s="466">
        <v>-388.78</v>
      </c>
      <c r="AU82" s="466">
        <v>-149.101</v>
      </c>
      <c r="AV82" s="466">
        <v>-362.41800000000001</v>
      </c>
      <c r="AW82" s="466">
        <v>5099.2580000000007</v>
      </c>
      <c r="AX82" s="466">
        <v>4736.8400000000011</v>
      </c>
      <c r="AY82" s="466">
        <f t="shared" si="9"/>
        <v>5099.2580000000007</v>
      </c>
      <c r="AZ82" s="466">
        <f t="shared" si="10"/>
        <v>0</v>
      </c>
      <c r="BA82" s="466">
        <f t="shared" si="11"/>
        <v>-388.78</v>
      </c>
    </row>
    <row r="83" spans="1:53" s="463" customFormat="1">
      <c r="A83" s="465">
        <v>0.30208333333333298</v>
      </c>
      <c r="B83" s="466">
        <v>3061.4279999999999</v>
      </c>
      <c r="C83" s="466">
        <v>1245.05</v>
      </c>
      <c r="D83" s="466">
        <v>-0.92500000000000004</v>
      </c>
      <c r="E83" s="466">
        <v>417.90800000000002</v>
      </c>
      <c r="F83" s="466">
        <v>78.105999999999995</v>
      </c>
      <c r="G83" s="466">
        <v>0</v>
      </c>
      <c r="H83" s="466">
        <v>652.59199999999998</v>
      </c>
      <c r="I83" s="466">
        <v>32.417000000000002</v>
      </c>
      <c r="J83" s="466">
        <v>-357.76799999999997</v>
      </c>
      <c r="K83" s="466">
        <v>-5.125</v>
      </c>
      <c r="L83" s="466">
        <v>-344.952</v>
      </c>
      <c r="M83" s="466">
        <v>5123.683</v>
      </c>
      <c r="N83" s="466">
        <v>4778.7309999999998</v>
      </c>
      <c r="O83" s="466">
        <f t="shared" si="3"/>
        <v>5123.683</v>
      </c>
      <c r="P83" s="466">
        <f t="shared" si="4"/>
        <v>0</v>
      </c>
      <c r="Q83" s="466">
        <f t="shared" si="5"/>
        <v>-357.76799999999997</v>
      </c>
      <c r="S83" s="465">
        <v>0.30208333333333298</v>
      </c>
      <c r="T83" s="466">
        <v>4041.1909999999998</v>
      </c>
      <c r="U83" s="466">
        <v>1308.2449999999999</v>
      </c>
      <c r="V83" s="466">
        <v>-0.88100000000000001</v>
      </c>
      <c r="W83" s="466">
        <v>378.137</v>
      </c>
      <c r="X83" s="466">
        <v>94.18</v>
      </c>
      <c r="Y83" s="466">
        <v>0</v>
      </c>
      <c r="Z83" s="466">
        <v>283.31799999999998</v>
      </c>
      <c r="AA83" s="466">
        <v>84.317999999999998</v>
      </c>
      <c r="AB83" s="466">
        <v>-1083.893</v>
      </c>
      <c r="AC83" s="466">
        <v>-235.78299999999999</v>
      </c>
      <c r="AD83" s="466">
        <v>-393.54300000000001</v>
      </c>
      <c r="AE83" s="466">
        <v>4868.8319999999994</v>
      </c>
      <c r="AF83" s="466">
        <v>4475.2889999999998</v>
      </c>
      <c r="AG83" s="466">
        <f t="shared" si="6"/>
        <v>4868.8319999999994</v>
      </c>
      <c r="AH83" s="466">
        <f t="shared" si="7"/>
        <v>0</v>
      </c>
      <c r="AI83" s="466">
        <f t="shared" si="8"/>
        <v>-1083.893</v>
      </c>
      <c r="AK83" s="465">
        <v>0.30208333333333298</v>
      </c>
      <c r="AL83" s="466">
        <v>3697.3429999999998</v>
      </c>
      <c r="AM83" s="466">
        <v>1196.8019999999999</v>
      </c>
      <c r="AN83" s="466">
        <v>-0.81599999999999995</v>
      </c>
      <c r="AO83" s="466">
        <v>389.26499999999999</v>
      </c>
      <c r="AP83" s="466">
        <v>92.016000000000005</v>
      </c>
      <c r="AQ83" s="466">
        <v>0</v>
      </c>
      <c r="AR83" s="466">
        <v>329.63799999999998</v>
      </c>
      <c r="AS83" s="466">
        <v>58.661000000000001</v>
      </c>
      <c r="AT83" s="466">
        <v>-235.209</v>
      </c>
      <c r="AU83" s="466">
        <v>-313.70299999999997</v>
      </c>
      <c r="AV83" s="466">
        <v>-364.05</v>
      </c>
      <c r="AW83" s="466">
        <v>5213.9969999999994</v>
      </c>
      <c r="AX83" s="466">
        <v>4849.9469999999992</v>
      </c>
      <c r="AY83" s="466">
        <f t="shared" si="9"/>
        <v>5213.9969999999994</v>
      </c>
      <c r="AZ83" s="466">
        <f t="shared" si="10"/>
        <v>0</v>
      </c>
      <c r="BA83" s="466">
        <f t="shared" si="11"/>
        <v>-235.209</v>
      </c>
    </row>
    <row r="84" spans="1:53" s="463" customFormat="1">
      <c r="A84" s="465">
        <v>0.3125</v>
      </c>
      <c r="B84" s="466">
        <v>3066.9079999999999</v>
      </c>
      <c r="C84" s="466">
        <v>1242.0920000000001</v>
      </c>
      <c r="D84" s="466">
        <v>-0.95299999999999996</v>
      </c>
      <c r="E84" s="466">
        <v>414.69</v>
      </c>
      <c r="F84" s="466">
        <v>78.096999999999994</v>
      </c>
      <c r="G84" s="466">
        <v>0</v>
      </c>
      <c r="H84" s="466">
        <v>798.79600000000005</v>
      </c>
      <c r="I84" s="466">
        <v>29.927</v>
      </c>
      <c r="J84" s="466">
        <v>-350.71</v>
      </c>
      <c r="K84" s="466">
        <v>-5.1749999999999998</v>
      </c>
      <c r="L84" s="466">
        <v>-345.685</v>
      </c>
      <c r="M84" s="466">
        <v>5273.6719999999987</v>
      </c>
      <c r="N84" s="466">
        <v>4927.9869999999983</v>
      </c>
      <c r="O84" s="466">
        <f t="shared" si="3"/>
        <v>5273.6719999999987</v>
      </c>
      <c r="P84" s="466">
        <f t="shared" si="4"/>
        <v>0</v>
      </c>
      <c r="Q84" s="466">
        <f t="shared" si="5"/>
        <v>-350.71</v>
      </c>
      <c r="S84" s="465">
        <v>0.3125</v>
      </c>
      <c r="T84" s="466">
        <v>4041.22</v>
      </c>
      <c r="U84" s="466">
        <v>1298.6130000000001</v>
      </c>
      <c r="V84" s="466">
        <v>-0.93</v>
      </c>
      <c r="W84" s="466">
        <v>378.173</v>
      </c>
      <c r="X84" s="466">
        <v>94.179000000000002</v>
      </c>
      <c r="Y84" s="466">
        <v>0</v>
      </c>
      <c r="Z84" s="466">
        <v>356.202</v>
      </c>
      <c r="AA84" s="466">
        <v>86.406000000000006</v>
      </c>
      <c r="AB84" s="466">
        <v>-963.23299999999995</v>
      </c>
      <c r="AC84" s="466">
        <v>-313.61500000000001</v>
      </c>
      <c r="AD84" s="466">
        <v>-392.95299999999997</v>
      </c>
      <c r="AE84" s="466">
        <v>4977.0149999999994</v>
      </c>
      <c r="AF84" s="466">
        <v>4584.0619999999999</v>
      </c>
      <c r="AG84" s="466">
        <f t="shared" si="6"/>
        <v>4977.0149999999994</v>
      </c>
      <c r="AH84" s="466">
        <f t="shared" si="7"/>
        <v>0</v>
      </c>
      <c r="AI84" s="466">
        <f t="shared" si="8"/>
        <v>-963.23299999999995</v>
      </c>
      <c r="AK84" s="465">
        <v>0.3125</v>
      </c>
      <c r="AL84" s="466">
        <v>3697.636</v>
      </c>
      <c r="AM84" s="466">
        <v>1156.7739999999999</v>
      </c>
      <c r="AN84" s="466">
        <v>-0.75800000000000001</v>
      </c>
      <c r="AO84" s="466">
        <v>383.78399999999999</v>
      </c>
      <c r="AP84" s="466">
        <v>91.992000000000004</v>
      </c>
      <c r="AQ84" s="466">
        <v>0</v>
      </c>
      <c r="AR84" s="466">
        <v>481.065</v>
      </c>
      <c r="AS84" s="466">
        <v>55.174999999999997</v>
      </c>
      <c r="AT84" s="466">
        <v>-173.29300000000001</v>
      </c>
      <c r="AU84" s="466">
        <v>-313.67599999999999</v>
      </c>
      <c r="AV84" s="466">
        <v>-360.375</v>
      </c>
      <c r="AW84" s="466">
        <v>5378.6989999999996</v>
      </c>
      <c r="AX84" s="466">
        <v>5018.3239999999996</v>
      </c>
      <c r="AY84" s="466">
        <f t="shared" si="9"/>
        <v>5378.6989999999996</v>
      </c>
      <c r="AZ84" s="466">
        <f t="shared" si="10"/>
        <v>0</v>
      </c>
      <c r="BA84" s="466">
        <f t="shared" si="11"/>
        <v>-173.29300000000001</v>
      </c>
    </row>
    <row r="85" spans="1:53" s="463" customFormat="1">
      <c r="A85" s="465">
        <v>0.32291666666666702</v>
      </c>
      <c r="B85" s="466">
        <v>3072.4650000000001</v>
      </c>
      <c r="C85" s="466">
        <v>1239.2629999999999</v>
      </c>
      <c r="D85" s="466">
        <v>-0.91400000000000003</v>
      </c>
      <c r="E85" s="466">
        <v>399.48099999999999</v>
      </c>
      <c r="F85" s="466">
        <v>78.260999999999996</v>
      </c>
      <c r="G85" s="466">
        <v>0</v>
      </c>
      <c r="H85" s="466">
        <v>981.90200000000004</v>
      </c>
      <c r="I85" s="466">
        <v>31.614000000000001</v>
      </c>
      <c r="J85" s="466">
        <v>-379.16500000000002</v>
      </c>
      <c r="K85" s="466">
        <v>-5.07</v>
      </c>
      <c r="L85" s="466">
        <v>-345.94499999999999</v>
      </c>
      <c r="M85" s="466">
        <v>5417.8370000000004</v>
      </c>
      <c r="N85" s="466">
        <v>5071.8920000000007</v>
      </c>
      <c r="O85" s="466">
        <f t="shared" si="3"/>
        <v>5417.8370000000004</v>
      </c>
      <c r="P85" s="466">
        <f t="shared" si="4"/>
        <v>0</v>
      </c>
      <c r="Q85" s="466">
        <f t="shared" si="5"/>
        <v>-379.16500000000002</v>
      </c>
      <c r="S85" s="465">
        <v>0.32291666666666702</v>
      </c>
      <c r="T85" s="466">
        <v>4039.951</v>
      </c>
      <c r="U85" s="466">
        <v>1317.5239999999999</v>
      </c>
      <c r="V85" s="466">
        <v>-1.083</v>
      </c>
      <c r="W85" s="466">
        <v>376.27800000000002</v>
      </c>
      <c r="X85" s="466">
        <v>94.201999999999998</v>
      </c>
      <c r="Y85" s="466">
        <v>0</v>
      </c>
      <c r="Z85" s="466">
        <v>474.05099999999999</v>
      </c>
      <c r="AA85" s="466">
        <v>87.343000000000004</v>
      </c>
      <c r="AB85" s="466">
        <v>-880.43100000000004</v>
      </c>
      <c r="AC85" s="466">
        <v>-361.87900000000002</v>
      </c>
      <c r="AD85" s="466">
        <v>-395.43700000000001</v>
      </c>
      <c r="AE85" s="466">
        <v>5145.956000000001</v>
      </c>
      <c r="AF85" s="466">
        <v>4750.5190000000011</v>
      </c>
      <c r="AG85" s="466">
        <f t="shared" si="6"/>
        <v>5145.956000000001</v>
      </c>
      <c r="AH85" s="466">
        <f t="shared" si="7"/>
        <v>0</v>
      </c>
      <c r="AI85" s="466">
        <f t="shared" si="8"/>
        <v>-880.43100000000004</v>
      </c>
      <c r="AK85" s="465">
        <v>0.32291666666666702</v>
      </c>
      <c r="AL85" s="466">
        <v>3697.7150000000001</v>
      </c>
      <c r="AM85" s="466">
        <v>1148.402</v>
      </c>
      <c r="AN85" s="466">
        <v>-0.83599999999999997</v>
      </c>
      <c r="AO85" s="466">
        <v>374.43799999999999</v>
      </c>
      <c r="AP85" s="466">
        <v>91.963999999999999</v>
      </c>
      <c r="AQ85" s="466">
        <v>0</v>
      </c>
      <c r="AR85" s="466">
        <v>641.93499999999995</v>
      </c>
      <c r="AS85" s="466">
        <v>51.707000000000001</v>
      </c>
      <c r="AT85" s="466">
        <v>-147.35300000000001</v>
      </c>
      <c r="AU85" s="466">
        <v>-313.69499999999999</v>
      </c>
      <c r="AV85" s="466">
        <v>-359.86099999999999</v>
      </c>
      <c r="AW85" s="466">
        <v>5544.277000000001</v>
      </c>
      <c r="AX85" s="466">
        <v>5184.4160000000011</v>
      </c>
      <c r="AY85" s="466">
        <f t="shared" si="9"/>
        <v>5544.277000000001</v>
      </c>
      <c r="AZ85" s="466">
        <f t="shared" si="10"/>
        <v>0</v>
      </c>
      <c r="BA85" s="466">
        <f t="shared" si="11"/>
        <v>-147.35300000000001</v>
      </c>
    </row>
    <row r="86" spans="1:53" s="463" customFormat="1">
      <c r="A86" s="465">
        <v>0.33333333333333298</v>
      </c>
      <c r="B86" s="466">
        <v>3070.8760000000002</v>
      </c>
      <c r="C86" s="466">
        <v>1244.8689999999999</v>
      </c>
      <c r="D86" s="466">
        <v>-0.89200000000000002</v>
      </c>
      <c r="E86" s="466">
        <v>386.83600000000001</v>
      </c>
      <c r="F86" s="466">
        <v>69.111999999999995</v>
      </c>
      <c r="G86" s="466">
        <v>0</v>
      </c>
      <c r="H86" s="466">
        <v>1140.865</v>
      </c>
      <c r="I86" s="466">
        <v>33.005000000000003</v>
      </c>
      <c r="J86" s="466">
        <v>-329.30599999999998</v>
      </c>
      <c r="K86" s="466">
        <v>-4.9560000000000004</v>
      </c>
      <c r="L86" s="466">
        <v>-346.60199999999998</v>
      </c>
      <c r="M86" s="466">
        <v>5610.4090000000006</v>
      </c>
      <c r="N86" s="466">
        <v>5263.8070000000007</v>
      </c>
      <c r="O86" s="466">
        <f t="shared" si="3"/>
        <v>5610.4090000000006</v>
      </c>
      <c r="P86" s="466">
        <f t="shared" si="4"/>
        <v>0</v>
      </c>
      <c r="Q86" s="466">
        <f t="shared" si="5"/>
        <v>-329.30599999999998</v>
      </c>
      <c r="S86" s="465">
        <v>0.33333333333333298</v>
      </c>
      <c r="T86" s="466">
        <v>4039.4229999999998</v>
      </c>
      <c r="U86" s="466">
        <v>1314.202</v>
      </c>
      <c r="V86" s="466">
        <v>-1.0249999999999999</v>
      </c>
      <c r="W86" s="466">
        <v>359.88200000000001</v>
      </c>
      <c r="X86" s="466">
        <v>87.19</v>
      </c>
      <c r="Y86" s="466">
        <v>0</v>
      </c>
      <c r="Z86" s="466">
        <v>560.14499999999998</v>
      </c>
      <c r="AA86" s="466">
        <v>79.805000000000007</v>
      </c>
      <c r="AB86" s="466">
        <v>-799.49199999999996</v>
      </c>
      <c r="AC86" s="466">
        <v>-329.56299999999999</v>
      </c>
      <c r="AD86" s="466">
        <v>-394.26100000000002</v>
      </c>
      <c r="AE86" s="466">
        <v>5310.5669999999991</v>
      </c>
      <c r="AF86" s="466">
        <v>4916.3059999999987</v>
      </c>
      <c r="AG86" s="466">
        <f t="shared" si="6"/>
        <v>5310.5669999999991</v>
      </c>
      <c r="AH86" s="466">
        <f t="shared" si="7"/>
        <v>0</v>
      </c>
      <c r="AI86" s="466">
        <f t="shared" si="8"/>
        <v>-799.49199999999996</v>
      </c>
      <c r="AK86" s="465">
        <v>0.33333333333333298</v>
      </c>
      <c r="AL86" s="466">
        <v>3697.886</v>
      </c>
      <c r="AM86" s="466">
        <v>1141.096</v>
      </c>
      <c r="AN86" s="466">
        <v>-0.73399999999999999</v>
      </c>
      <c r="AO86" s="466">
        <v>362.18</v>
      </c>
      <c r="AP86" s="466">
        <v>90.066999999999993</v>
      </c>
      <c r="AQ86" s="466">
        <v>0</v>
      </c>
      <c r="AR86" s="466">
        <v>804.92700000000002</v>
      </c>
      <c r="AS86" s="466">
        <v>48.305</v>
      </c>
      <c r="AT86" s="466">
        <v>-67.084999999999994</v>
      </c>
      <c r="AU86" s="466">
        <v>-312.822</v>
      </c>
      <c r="AV86" s="466">
        <v>-359.26799999999997</v>
      </c>
      <c r="AW86" s="466">
        <v>5763.82</v>
      </c>
      <c r="AX86" s="466">
        <v>5404.5519999999997</v>
      </c>
      <c r="AY86" s="466">
        <f t="shared" si="9"/>
        <v>5763.82</v>
      </c>
      <c r="AZ86" s="466">
        <f t="shared" si="10"/>
        <v>0</v>
      </c>
      <c r="BA86" s="466">
        <f t="shared" si="11"/>
        <v>-67.084999999999994</v>
      </c>
    </row>
    <row r="87" spans="1:53" s="463" customFormat="1">
      <c r="A87" s="465">
        <v>0.34375</v>
      </c>
      <c r="B87" s="466">
        <v>3070.248</v>
      </c>
      <c r="C87" s="466">
        <v>1197.9459999999999</v>
      </c>
      <c r="D87" s="466">
        <v>-0.95299999999999996</v>
      </c>
      <c r="E87" s="466">
        <v>388.40800000000002</v>
      </c>
      <c r="F87" s="466">
        <v>68.733999999999995</v>
      </c>
      <c r="G87" s="466">
        <v>0</v>
      </c>
      <c r="H87" s="466">
        <v>1277.492</v>
      </c>
      <c r="I87" s="466">
        <v>29.148</v>
      </c>
      <c r="J87" s="466">
        <v>-259.22500000000002</v>
      </c>
      <c r="K87" s="466">
        <v>-4.9480000000000004</v>
      </c>
      <c r="L87" s="466">
        <v>-342.51100000000002</v>
      </c>
      <c r="M87" s="466">
        <v>5766.8499999999995</v>
      </c>
      <c r="N87" s="466">
        <v>5424.338999999999</v>
      </c>
      <c r="O87" s="466">
        <f t="shared" si="3"/>
        <v>5766.8499999999995</v>
      </c>
      <c r="P87" s="466">
        <f t="shared" si="4"/>
        <v>0</v>
      </c>
      <c r="Q87" s="466">
        <f t="shared" si="5"/>
        <v>-259.22500000000002</v>
      </c>
      <c r="S87" s="465">
        <v>0.34375</v>
      </c>
      <c r="T87" s="466">
        <v>4040.2620000000002</v>
      </c>
      <c r="U87" s="466">
        <v>1323.412</v>
      </c>
      <c r="V87" s="466">
        <v>-0.92300000000000004</v>
      </c>
      <c r="W87" s="466">
        <v>362.27100000000002</v>
      </c>
      <c r="X87" s="466">
        <v>86.840999999999994</v>
      </c>
      <c r="Y87" s="466">
        <v>0</v>
      </c>
      <c r="Z87" s="466">
        <v>664.00099999999998</v>
      </c>
      <c r="AA87" s="466">
        <v>73.430999999999997</v>
      </c>
      <c r="AB87" s="466">
        <v>-745.89599999999996</v>
      </c>
      <c r="AC87" s="466">
        <v>-312.64299999999997</v>
      </c>
      <c r="AD87" s="466">
        <v>-395.947</v>
      </c>
      <c r="AE87" s="466">
        <v>5490.7560000000003</v>
      </c>
      <c r="AF87" s="466">
        <v>5094.8090000000002</v>
      </c>
      <c r="AG87" s="466">
        <f t="shared" si="6"/>
        <v>5490.7560000000003</v>
      </c>
      <c r="AH87" s="466">
        <f t="shared" si="7"/>
        <v>0</v>
      </c>
      <c r="AI87" s="466">
        <f t="shared" si="8"/>
        <v>-745.89599999999996</v>
      </c>
      <c r="AK87" s="465">
        <v>0.34375</v>
      </c>
      <c r="AL87" s="466">
        <v>3696.5770000000002</v>
      </c>
      <c r="AM87" s="466">
        <v>1139.5889999999999</v>
      </c>
      <c r="AN87" s="466">
        <v>-0.72899999999999998</v>
      </c>
      <c r="AO87" s="466">
        <v>361.50299999999999</v>
      </c>
      <c r="AP87" s="466">
        <v>89.721999999999994</v>
      </c>
      <c r="AQ87" s="466">
        <v>0</v>
      </c>
      <c r="AR87" s="466">
        <v>996.75599999999997</v>
      </c>
      <c r="AS87" s="466">
        <v>44.073999999999998</v>
      </c>
      <c r="AT87" s="466">
        <v>-54.753</v>
      </c>
      <c r="AU87" s="466">
        <v>-312.55099999999999</v>
      </c>
      <c r="AV87" s="466">
        <v>-360.19</v>
      </c>
      <c r="AW87" s="466">
        <v>5960.1879999999992</v>
      </c>
      <c r="AX87" s="466">
        <v>5599.9979999999996</v>
      </c>
      <c r="AY87" s="466">
        <f t="shared" si="9"/>
        <v>5960.1879999999992</v>
      </c>
      <c r="AZ87" s="466">
        <f t="shared" si="10"/>
        <v>0</v>
      </c>
      <c r="BA87" s="466">
        <f t="shared" si="11"/>
        <v>-54.753</v>
      </c>
    </row>
    <row r="88" spans="1:53" s="463" customFormat="1">
      <c r="A88" s="465">
        <v>0.35416666666666702</v>
      </c>
      <c r="B88" s="466">
        <v>3069.7809999999999</v>
      </c>
      <c r="C88" s="466">
        <v>1152.144</v>
      </c>
      <c r="D88" s="466">
        <v>-0.93700000000000006</v>
      </c>
      <c r="E88" s="466">
        <v>388.11200000000002</v>
      </c>
      <c r="F88" s="466">
        <v>68.728999999999999</v>
      </c>
      <c r="G88" s="466">
        <v>0</v>
      </c>
      <c r="H88" s="466">
        <v>1426.8240000000001</v>
      </c>
      <c r="I88" s="466">
        <v>27.73</v>
      </c>
      <c r="J88" s="466">
        <v>-248.13499999999999</v>
      </c>
      <c r="K88" s="466">
        <v>-4.8650000000000002</v>
      </c>
      <c r="L88" s="466">
        <v>-338.54599999999999</v>
      </c>
      <c r="M88" s="466">
        <v>5879.3829999999998</v>
      </c>
      <c r="N88" s="466">
        <v>5540.8369999999995</v>
      </c>
      <c r="O88" s="466">
        <f t="shared" si="3"/>
        <v>5879.3829999999998</v>
      </c>
      <c r="P88" s="466">
        <f t="shared" si="4"/>
        <v>0</v>
      </c>
      <c r="Q88" s="466">
        <f t="shared" si="5"/>
        <v>-248.13499999999999</v>
      </c>
      <c r="S88" s="465">
        <v>0.35416666666666702</v>
      </c>
      <c r="T88" s="466">
        <v>4043.1619999999998</v>
      </c>
      <c r="U88" s="466">
        <v>1315.3720000000001</v>
      </c>
      <c r="V88" s="466">
        <v>-1.0029999999999999</v>
      </c>
      <c r="W88" s="466">
        <v>361.274</v>
      </c>
      <c r="X88" s="466">
        <v>86.826999999999998</v>
      </c>
      <c r="Y88" s="466">
        <v>0</v>
      </c>
      <c r="Z88" s="466">
        <v>734.07500000000005</v>
      </c>
      <c r="AA88" s="466">
        <v>72.215000000000003</v>
      </c>
      <c r="AB88" s="466">
        <v>-685.346</v>
      </c>
      <c r="AC88" s="466">
        <v>-312.17899999999997</v>
      </c>
      <c r="AD88" s="466">
        <v>-395.55500000000001</v>
      </c>
      <c r="AE88" s="466">
        <v>5614.3970000000008</v>
      </c>
      <c r="AF88" s="466">
        <v>5218.8420000000006</v>
      </c>
      <c r="AG88" s="466">
        <f t="shared" si="6"/>
        <v>5614.3970000000008</v>
      </c>
      <c r="AH88" s="466">
        <f t="shared" si="7"/>
        <v>0</v>
      </c>
      <c r="AI88" s="466">
        <f t="shared" si="8"/>
        <v>-685.346</v>
      </c>
      <c r="AK88" s="465">
        <v>0.35416666666666702</v>
      </c>
      <c r="AL88" s="466">
        <v>3696.2919999999999</v>
      </c>
      <c r="AM88" s="466">
        <v>1137.037</v>
      </c>
      <c r="AN88" s="466">
        <v>-0.73599999999999999</v>
      </c>
      <c r="AO88" s="466">
        <v>357.55500000000001</v>
      </c>
      <c r="AP88" s="466">
        <v>89.709000000000003</v>
      </c>
      <c r="AQ88" s="466">
        <v>0</v>
      </c>
      <c r="AR88" s="466">
        <v>1197.6969999999999</v>
      </c>
      <c r="AS88" s="466">
        <v>40.725000000000001</v>
      </c>
      <c r="AT88" s="466">
        <v>-51.912999999999997</v>
      </c>
      <c r="AU88" s="466">
        <v>-312.54000000000002</v>
      </c>
      <c r="AV88" s="466">
        <v>-360.90800000000002</v>
      </c>
      <c r="AW88" s="466">
        <v>6153.8260000000009</v>
      </c>
      <c r="AX88" s="466">
        <v>5792.9180000000006</v>
      </c>
      <c r="AY88" s="466">
        <f t="shared" si="9"/>
        <v>6153.8260000000009</v>
      </c>
      <c r="AZ88" s="466">
        <f t="shared" si="10"/>
        <v>0</v>
      </c>
      <c r="BA88" s="466">
        <f t="shared" si="11"/>
        <v>-51.912999999999997</v>
      </c>
    </row>
    <row r="89" spans="1:53" s="463" customFormat="1">
      <c r="A89" s="465">
        <v>0.36458333333333298</v>
      </c>
      <c r="B89" s="466">
        <v>3067.1179999999999</v>
      </c>
      <c r="C89" s="466">
        <v>1091.903</v>
      </c>
      <c r="D89" s="466">
        <v>-0.93100000000000005</v>
      </c>
      <c r="E89" s="466">
        <v>385.10899999999998</v>
      </c>
      <c r="F89" s="466">
        <v>68.683999999999997</v>
      </c>
      <c r="G89" s="466">
        <v>0</v>
      </c>
      <c r="H89" s="466">
        <v>1541.5319999999999</v>
      </c>
      <c r="I89" s="466">
        <v>27.231999999999999</v>
      </c>
      <c r="J89" s="466">
        <v>-137.57499999999999</v>
      </c>
      <c r="K89" s="466">
        <v>-4.7930000000000001</v>
      </c>
      <c r="L89" s="466">
        <v>-332.512</v>
      </c>
      <c r="M89" s="466">
        <v>6038.2790000000014</v>
      </c>
      <c r="N89" s="466">
        <v>5705.7670000000016</v>
      </c>
      <c r="O89" s="466">
        <f t="shared" si="3"/>
        <v>6038.2790000000014</v>
      </c>
      <c r="P89" s="466">
        <f t="shared" si="4"/>
        <v>0</v>
      </c>
      <c r="Q89" s="466">
        <f t="shared" si="5"/>
        <v>-137.57499999999999</v>
      </c>
      <c r="S89" s="465">
        <v>0.36458333333333298</v>
      </c>
      <c r="T89" s="466">
        <v>4047.248</v>
      </c>
      <c r="U89" s="466">
        <v>1315.2829999999999</v>
      </c>
      <c r="V89" s="466">
        <v>-0.96399999999999997</v>
      </c>
      <c r="W89" s="466">
        <v>359.36500000000001</v>
      </c>
      <c r="X89" s="466">
        <v>86.83</v>
      </c>
      <c r="Y89" s="466">
        <v>0</v>
      </c>
      <c r="Z89" s="466">
        <v>835.97</v>
      </c>
      <c r="AA89" s="466">
        <v>72.697000000000003</v>
      </c>
      <c r="AB89" s="466">
        <v>-613.58000000000004</v>
      </c>
      <c r="AC89" s="466">
        <v>-311.96699999999998</v>
      </c>
      <c r="AD89" s="466">
        <v>-396.22</v>
      </c>
      <c r="AE89" s="466">
        <v>5790.8820000000005</v>
      </c>
      <c r="AF89" s="466">
        <v>5394.6620000000003</v>
      </c>
      <c r="AG89" s="466">
        <f t="shared" si="6"/>
        <v>5790.8820000000005</v>
      </c>
      <c r="AH89" s="466">
        <f t="shared" si="7"/>
        <v>0</v>
      </c>
      <c r="AI89" s="466">
        <f t="shared" si="8"/>
        <v>-613.58000000000004</v>
      </c>
      <c r="AK89" s="465">
        <v>0.36458333333333298</v>
      </c>
      <c r="AL89" s="466">
        <v>3695.7139999999999</v>
      </c>
      <c r="AM89" s="466">
        <v>1143.9159999999999</v>
      </c>
      <c r="AN89" s="466">
        <v>-0.81200000000000006</v>
      </c>
      <c r="AO89" s="466">
        <v>359.47500000000002</v>
      </c>
      <c r="AP89" s="466">
        <v>89.674999999999997</v>
      </c>
      <c r="AQ89" s="466">
        <v>0</v>
      </c>
      <c r="AR89" s="466">
        <v>1402.6010000000001</v>
      </c>
      <c r="AS89" s="466">
        <v>39.572000000000003</v>
      </c>
      <c r="AT89" s="466">
        <v>-104.07899999999999</v>
      </c>
      <c r="AU89" s="466">
        <v>-311.20499999999998</v>
      </c>
      <c r="AV89" s="466">
        <v>-363.06599999999997</v>
      </c>
      <c r="AW89" s="466">
        <v>6314.8570000000018</v>
      </c>
      <c r="AX89" s="466">
        <v>5951.791000000002</v>
      </c>
      <c r="AY89" s="466">
        <f t="shared" si="9"/>
        <v>6314.8570000000018</v>
      </c>
      <c r="AZ89" s="466">
        <f t="shared" si="10"/>
        <v>0</v>
      </c>
      <c r="BA89" s="466">
        <f t="shared" si="11"/>
        <v>-104.07899999999999</v>
      </c>
    </row>
    <row r="90" spans="1:53" s="463" customFormat="1">
      <c r="A90" s="465">
        <v>0.375</v>
      </c>
      <c r="B90" s="466">
        <v>3064.1350000000002</v>
      </c>
      <c r="C90" s="466">
        <v>1037.258</v>
      </c>
      <c r="D90" s="466">
        <v>-0.92400000000000004</v>
      </c>
      <c r="E90" s="466">
        <v>370.18400000000003</v>
      </c>
      <c r="F90" s="466">
        <v>70.91</v>
      </c>
      <c r="G90" s="466">
        <v>0</v>
      </c>
      <c r="H90" s="466">
        <v>1651.0050000000001</v>
      </c>
      <c r="I90" s="466">
        <v>27.123999999999999</v>
      </c>
      <c r="J90" s="466">
        <v>-31.866</v>
      </c>
      <c r="K90" s="466">
        <v>-4.8680000000000003</v>
      </c>
      <c r="L90" s="466">
        <v>-326.26299999999998</v>
      </c>
      <c r="M90" s="466">
        <v>6182.9579999999996</v>
      </c>
      <c r="N90" s="466">
        <v>5856.6949999999997</v>
      </c>
      <c r="O90" s="466">
        <f t="shared" si="3"/>
        <v>6182.9579999999996</v>
      </c>
      <c r="P90" s="466">
        <f t="shared" si="4"/>
        <v>0</v>
      </c>
      <c r="Q90" s="466">
        <f t="shared" si="5"/>
        <v>-31.866</v>
      </c>
      <c r="S90" s="465">
        <v>0.375</v>
      </c>
      <c r="T90" s="466">
        <v>4050.2159999999999</v>
      </c>
      <c r="U90" s="466">
        <v>1074.701</v>
      </c>
      <c r="V90" s="466">
        <v>-0.998</v>
      </c>
      <c r="W90" s="466">
        <v>349.78300000000002</v>
      </c>
      <c r="X90" s="466">
        <v>83.543999999999997</v>
      </c>
      <c r="Y90" s="466">
        <v>0</v>
      </c>
      <c r="Z90" s="466">
        <v>918.14200000000005</v>
      </c>
      <c r="AA90" s="466">
        <v>77.527000000000001</v>
      </c>
      <c r="AB90" s="466">
        <v>-291.017</v>
      </c>
      <c r="AC90" s="466">
        <v>-310.35700000000003</v>
      </c>
      <c r="AD90" s="466">
        <v>-370.55399999999997</v>
      </c>
      <c r="AE90" s="466">
        <v>5951.5410000000002</v>
      </c>
      <c r="AF90" s="466">
        <v>5580.9870000000001</v>
      </c>
      <c r="AG90" s="466">
        <f t="shared" si="6"/>
        <v>5951.5410000000002</v>
      </c>
      <c r="AH90" s="466">
        <f t="shared" si="7"/>
        <v>0</v>
      </c>
      <c r="AI90" s="466">
        <f t="shared" si="8"/>
        <v>-291.017</v>
      </c>
      <c r="AK90" s="465">
        <v>0.375</v>
      </c>
      <c r="AL90" s="466">
        <v>3695.7139999999999</v>
      </c>
      <c r="AM90" s="466">
        <v>961.76800000000003</v>
      </c>
      <c r="AN90" s="466">
        <v>-0.73799999999999999</v>
      </c>
      <c r="AO90" s="466">
        <v>348.96300000000002</v>
      </c>
      <c r="AP90" s="466">
        <v>79.656000000000006</v>
      </c>
      <c r="AQ90" s="466">
        <v>0</v>
      </c>
      <c r="AR90" s="466">
        <v>1600.3030000000001</v>
      </c>
      <c r="AS90" s="466">
        <v>36.192</v>
      </c>
      <c r="AT90" s="466">
        <v>65.024000000000001</v>
      </c>
      <c r="AU90" s="466">
        <v>-310.94799999999998</v>
      </c>
      <c r="AV90" s="466">
        <v>-344.08300000000003</v>
      </c>
      <c r="AW90" s="466">
        <v>6475.9339999999993</v>
      </c>
      <c r="AX90" s="466">
        <v>6131.8509999999997</v>
      </c>
      <c r="AY90" s="466">
        <f t="shared" si="9"/>
        <v>6475.9339999999993</v>
      </c>
      <c r="AZ90" s="466">
        <f t="shared" si="10"/>
        <v>65.024000000000001</v>
      </c>
      <c r="BA90" s="466">
        <f t="shared" si="11"/>
        <v>0</v>
      </c>
    </row>
    <row r="91" spans="1:53" s="463" customFormat="1">
      <c r="A91" s="465">
        <v>0.38541666666666702</v>
      </c>
      <c r="B91" s="466">
        <v>3060.9259999999999</v>
      </c>
      <c r="C91" s="466">
        <v>985.11099999999999</v>
      </c>
      <c r="D91" s="466">
        <v>-0.90800000000000003</v>
      </c>
      <c r="E91" s="466">
        <v>367.85500000000002</v>
      </c>
      <c r="F91" s="466">
        <v>71.393000000000001</v>
      </c>
      <c r="G91" s="466">
        <v>0</v>
      </c>
      <c r="H91" s="466">
        <v>1796.9590000000001</v>
      </c>
      <c r="I91" s="466">
        <v>25.689</v>
      </c>
      <c r="J91" s="466">
        <v>14.099</v>
      </c>
      <c r="K91" s="466">
        <v>-37.957000000000001</v>
      </c>
      <c r="L91" s="466">
        <v>-321.30799999999999</v>
      </c>
      <c r="M91" s="466">
        <v>6283.1670000000004</v>
      </c>
      <c r="N91" s="466">
        <v>5961.8590000000004</v>
      </c>
      <c r="O91" s="466">
        <f t="shared" si="3"/>
        <v>6283.1670000000004</v>
      </c>
      <c r="P91" s="466">
        <f t="shared" si="4"/>
        <v>14.099</v>
      </c>
      <c r="Q91" s="466">
        <f t="shared" si="5"/>
        <v>0</v>
      </c>
      <c r="S91" s="465">
        <v>0.38541666666666702</v>
      </c>
      <c r="T91" s="466">
        <v>4048.9119999999998</v>
      </c>
      <c r="U91" s="466">
        <v>1070.9829999999999</v>
      </c>
      <c r="V91" s="466">
        <v>-0.95599999999999996</v>
      </c>
      <c r="W91" s="466">
        <v>347.589</v>
      </c>
      <c r="X91" s="466">
        <v>83.546000000000006</v>
      </c>
      <c r="Y91" s="466">
        <v>0</v>
      </c>
      <c r="Z91" s="466">
        <v>938.82100000000003</v>
      </c>
      <c r="AA91" s="466">
        <v>75.106999999999999</v>
      </c>
      <c r="AB91" s="466">
        <v>-254.852</v>
      </c>
      <c r="AC91" s="466">
        <v>-310.88400000000001</v>
      </c>
      <c r="AD91" s="466">
        <v>-370.02100000000002</v>
      </c>
      <c r="AE91" s="466">
        <v>5998.2659999999996</v>
      </c>
      <c r="AF91" s="466">
        <v>5628.2449999999999</v>
      </c>
      <c r="AG91" s="466">
        <f t="shared" si="6"/>
        <v>5998.2659999999996</v>
      </c>
      <c r="AH91" s="466">
        <f t="shared" si="7"/>
        <v>0</v>
      </c>
      <c r="AI91" s="466">
        <f t="shared" si="8"/>
        <v>-254.852</v>
      </c>
      <c r="AK91" s="465">
        <v>0.38541666666666702</v>
      </c>
      <c r="AL91" s="466">
        <v>3694.779</v>
      </c>
      <c r="AM91" s="466">
        <v>949.75099999999998</v>
      </c>
      <c r="AN91" s="466">
        <v>-0.82899999999999996</v>
      </c>
      <c r="AO91" s="466">
        <v>344.74599999999998</v>
      </c>
      <c r="AP91" s="466">
        <v>79.738</v>
      </c>
      <c r="AQ91" s="466">
        <v>0</v>
      </c>
      <c r="AR91" s="466">
        <v>1769.739</v>
      </c>
      <c r="AS91" s="466">
        <v>36.929000000000002</v>
      </c>
      <c r="AT91" s="466">
        <v>58.085000000000001</v>
      </c>
      <c r="AU91" s="466">
        <v>-311.77699999999999</v>
      </c>
      <c r="AV91" s="466">
        <v>-343.57900000000001</v>
      </c>
      <c r="AW91" s="466">
        <v>6621.161000000001</v>
      </c>
      <c r="AX91" s="466">
        <v>6277.5820000000012</v>
      </c>
      <c r="AY91" s="466">
        <f t="shared" si="9"/>
        <v>6621.161000000001</v>
      </c>
      <c r="AZ91" s="466">
        <f t="shared" si="10"/>
        <v>58.085000000000001</v>
      </c>
      <c r="BA91" s="466">
        <f t="shared" si="11"/>
        <v>0</v>
      </c>
    </row>
    <row r="92" spans="1:53" s="463" customFormat="1">
      <c r="A92" s="465">
        <v>0.39583333333333298</v>
      </c>
      <c r="B92" s="466">
        <v>3046.6750000000002</v>
      </c>
      <c r="C92" s="466">
        <v>938.30700000000002</v>
      </c>
      <c r="D92" s="466">
        <v>-0.89800000000000002</v>
      </c>
      <c r="E92" s="466">
        <v>368.42899999999997</v>
      </c>
      <c r="F92" s="466">
        <v>72.004000000000005</v>
      </c>
      <c r="G92" s="466">
        <v>0</v>
      </c>
      <c r="H92" s="466">
        <v>1944.2470000000001</v>
      </c>
      <c r="I92" s="466">
        <v>25.99</v>
      </c>
      <c r="J92" s="466">
        <v>306.846</v>
      </c>
      <c r="K92" s="466">
        <v>-332.51100000000002</v>
      </c>
      <c r="L92" s="466">
        <v>-316.50400000000002</v>
      </c>
      <c r="M92" s="466">
        <v>6369.0889999999999</v>
      </c>
      <c r="N92" s="466">
        <v>6052.585</v>
      </c>
      <c r="O92" s="466">
        <f t="shared" si="3"/>
        <v>6369.0889999999999</v>
      </c>
      <c r="P92" s="466">
        <f t="shared" si="4"/>
        <v>306.846</v>
      </c>
      <c r="Q92" s="466">
        <f t="shared" si="5"/>
        <v>0</v>
      </c>
      <c r="S92" s="465">
        <v>0.39583333333333298</v>
      </c>
      <c r="T92" s="466">
        <v>4050.9270000000001</v>
      </c>
      <c r="U92" s="466">
        <v>1078.4359999999999</v>
      </c>
      <c r="V92" s="466">
        <v>-0.95699999999999996</v>
      </c>
      <c r="W92" s="466">
        <v>346.61500000000001</v>
      </c>
      <c r="X92" s="466">
        <v>83.516000000000005</v>
      </c>
      <c r="Y92" s="466">
        <v>0</v>
      </c>
      <c r="Z92" s="466">
        <v>972.02200000000005</v>
      </c>
      <c r="AA92" s="466">
        <v>69.608000000000004</v>
      </c>
      <c r="AB92" s="466">
        <v>-193.035</v>
      </c>
      <c r="AC92" s="466">
        <v>-310.60000000000002</v>
      </c>
      <c r="AD92" s="466">
        <v>-370.97399999999999</v>
      </c>
      <c r="AE92" s="466">
        <v>6096.5319999999992</v>
      </c>
      <c r="AF92" s="466">
        <v>5725.5579999999991</v>
      </c>
      <c r="AG92" s="466">
        <f t="shared" si="6"/>
        <v>6096.5319999999992</v>
      </c>
      <c r="AH92" s="466">
        <f t="shared" si="7"/>
        <v>0</v>
      </c>
      <c r="AI92" s="466">
        <f t="shared" si="8"/>
        <v>-193.035</v>
      </c>
      <c r="AK92" s="465">
        <v>0.39583333333333298</v>
      </c>
      <c r="AL92" s="466">
        <v>3693.6030000000001</v>
      </c>
      <c r="AM92" s="466">
        <v>943.21600000000001</v>
      </c>
      <c r="AN92" s="466">
        <v>-0.84499999999999997</v>
      </c>
      <c r="AO92" s="466">
        <v>344.69600000000003</v>
      </c>
      <c r="AP92" s="466">
        <v>79.75</v>
      </c>
      <c r="AQ92" s="466">
        <v>0</v>
      </c>
      <c r="AR92" s="466">
        <v>1905.4090000000001</v>
      </c>
      <c r="AS92" s="466">
        <v>35.04</v>
      </c>
      <c r="AT92" s="466">
        <v>51.912999999999997</v>
      </c>
      <c r="AU92" s="466">
        <v>-311.077</v>
      </c>
      <c r="AV92" s="466">
        <v>-343.678</v>
      </c>
      <c r="AW92" s="466">
        <v>6741.704999999999</v>
      </c>
      <c r="AX92" s="466">
        <v>6398.0269999999991</v>
      </c>
      <c r="AY92" s="466">
        <f t="shared" si="9"/>
        <v>6741.704999999999</v>
      </c>
      <c r="AZ92" s="466">
        <f t="shared" si="10"/>
        <v>51.912999999999997</v>
      </c>
      <c r="BA92" s="466">
        <f t="shared" si="11"/>
        <v>0</v>
      </c>
    </row>
    <row r="93" spans="1:53" s="463" customFormat="1">
      <c r="A93" s="465">
        <v>0.40625</v>
      </c>
      <c r="B93" s="466">
        <v>2983.3319999999999</v>
      </c>
      <c r="C93" s="466">
        <v>894.18100000000004</v>
      </c>
      <c r="D93" s="466">
        <v>-0.98699999999999999</v>
      </c>
      <c r="E93" s="466">
        <v>365.54899999999998</v>
      </c>
      <c r="F93" s="466">
        <v>72.426000000000002</v>
      </c>
      <c r="G93" s="466">
        <v>0</v>
      </c>
      <c r="H93" s="466">
        <v>2013.7280000000001</v>
      </c>
      <c r="I93" s="466">
        <v>26.137</v>
      </c>
      <c r="J93" s="466">
        <v>486.87299999999999</v>
      </c>
      <c r="K93" s="466">
        <v>-368.15600000000001</v>
      </c>
      <c r="L93" s="466">
        <v>-308.36599999999999</v>
      </c>
      <c r="M93" s="466">
        <v>6473.0829999999996</v>
      </c>
      <c r="N93" s="466">
        <v>6164.7169999999996</v>
      </c>
      <c r="O93" s="466">
        <f t="shared" si="3"/>
        <v>6473.0829999999996</v>
      </c>
      <c r="P93" s="466">
        <f t="shared" si="4"/>
        <v>486.87299999999999</v>
      </c>
      <c r="Q93" s="466">
        <f t="shared" si="5"/>
        <v>0</v>
      </c>
      <c r="S93" s="465">
        <v>0.40625</v>
      </c>
      <c r="T93" s="466">
        <v>4051.9940000000001</v>
      </c>
      <c r="U93" s="466">
        <v>1075.8230000000001</v>
      </c>
      <c r="V93" s="466">
        <v>-0.94599999999999995</v>
      </c>
      <c r="W93" s="466">
        <v>344.55399999999997</v>
      </c>
      <c r="X93" s="466">
        <v>83.629000000000005</v>
      </c>
      <c r="Y93" s="466">
        <v>0</v>
      </c>
      <c r="Z93" s="466">
        <v>1034.249</v>
      </c>
      <c r="AA93" s="466">
        <v>56.622</v>
      </c>
      <c r="AB93" s="466">
        <v>-137.52000000000001</v>
      </c>
      <c r="AC93" s="466">
        <v>-309.995</v>
      </c>
      <c r="AD93" s="466">
        <v>-370.79</v>
      </c>
      <c r="AE93" s="466">
        <v>6198.41</v>
      </c>
      <c r="AF93" s="466">
        <v>5827.62</v>
      </c>
      <c r="AG93" s="466">
        <f t="shared" si="6"/>
        <v>6198.41</v>
      </c>
      <c r="AH93" s="466">
        <f t="shared" si="7"/>
        <v>0</v>
      </c>
      <c r="AI93" s="466">
        <f t="shared" si="8"/>
        <v>-137.52000000000001</v>
      </c>
      <c r="AK93" s="465">
        <v>0.40625</v>
      </c>
      <c r="AL93" s="466">
        <v>3690.5830000000001</v>
      </c>
      <c r="AM93" s="466">
        <v>929.43200000000002</v>
      </c>
      <c r="AN93" s="466">
        <v>-0.76300000000000001</v>
      </c>
      <c r="AO93" s="466">
        <v>341.32</v>
      </c>
      <c r="AP93" s="466">
        <v>79.703999999999994</v>
      </c>
      <c r="AQ93" s="466">
        <v>0</v>
      </c>
      <c r="AR93" s="466">
        <v>2093.0419999999999</v>
      </c>
      <c r="AS93" s="466">
        <v>37.058999999999997</v>
      </c>
      <c r="AT93" s="466">
        <v>32.966000000000001</v>
      </c>
      <c r="AU93" s="466">
        <v>-310.63200000000001</v>
      </c>
      <c r="AV93" s="466">
        <v>-343.06400000000002</v>
      </c>
      <c r="AW93" s="466">
        <v>6892.7110000000002</v>
      </c>
      <c r="AX93" s="466">
        <v>6549.6469999999999</v>
      </c>
      <c r="AY93" s="466">
        <f t="shared" si="9"/>
        <v>6892.7110000000002</v>
      </c>
      <c r="AZ93" s="466">
        <f t="shared" si="10"/>
        <v>32.966000000000001</v>
      </c>
      <c r="BA93" s="466">
        <f t="shared" si="11"/>
        <v>0</v>
      </c>
    </row>
    <row r="94" spans="1:53" s="463" customFormat="1">
      <c r="A94" s="465">
        <v>0.41666666666666702</v>
      </c>
      <c r="B94" s="466">
        <v>2957.6709999999998</v>
      </c>
      <c r="C94" s="466">
        <v>871.55</v>
      </c>
      <c r="D94" s="466">
        <v>-0.86399999999999999</v>
      </c>
      <c r="E94" s="466">
        <v>347.18900000000002</v>
      </c>
      <c r="F94" s="466">
        <v>68.376000000000005</v>
      </c>
      <c r="G94" s="466">
        <v>0</v>
      </c>
      <c r="H94" s="466">
        <v>2162.1959999999999</v>
      </c>
      <c r="I94" s="466">
        <v>28.515999999999998</v>
      </c>
      <c r="J94" s="466">
        <v>714.03700000000003</v>
      </c>
      <c r="K94" s="466">
        <v>-483.404</v>
      </c>
      <c r="L94" s="466">
        <v>-304.21699999999998</v>
      </c>
      <c r="M94" s="466">
        <v>6665.2669999999998</v>
      </c>
      <c r="N94" s="466">
        <v>6361.05</v>
      </c>
      <c r="O94" s="466">
        <f t="shared" si="3"/>
        <v>6665.2669999999998</v>
      </c>
      <c r="P94" s="466">
        <f t="shared" si="4"/>
        <v>714.03700000000003</v>
      </c>
      <c r="Q94" s="466">
        <f t="shared" si="5"/>
        <v>0</v>
      </c>
      <c r="S94" s="465">
        <v>0.41666666666666702</v>
      </c>
      <c r="T94" s="466">
        <v>4053.4</v>
      </c>
      <c r="U94" s="466">
        <v>1092.9549999999999</v>
      </c>
      <c r="V94" s="466">
        <v>-0.92800000000000005</v>
      </c>
      <c r="W94" s="466">
        <v>320.36599999999999</v>
      </c>
      <c r="X94" s="466">
        <v>82.078000000000003</v>
      </c>
      <c r="Y94" s="466">
        <v>0</v>
      </c>
      <c r="Z94" s="466">
        <v>1117.9870000000001</v>
      </c>
      <c r="AA94" s="466">
        <v>47.595999999999997</v>
      </c>
      <c r="AB94" s="466">
        <v>-2.7360000000000002</v>
      </c>
      <c r="AC94" s="466">
        <v>-309.46800000000002</v>
      </c>
      <c r="AD94" s="466">
        <v>-371.39100000000002</v>
      </c>
      <c r="AE94" s="466">
        <v>6401.25</v>
      </c>
      <c r="AF94" s="466">
        <v>6029.8590000000004</v>
      </c>
      <c r="AG94" s="466">
        <f t="shared" si="6"/>
        <v>6401.25</v>
      </c>
      <c r="AH94" s="466">
        <f t="shared" si="7"/>
        <v>0</v>
      </c>
      <c r="AI94" s="466">
        <f t="shared" si="8"/>
        <v>-2.7360000000000002</v>
      </c>
      <c r="AK94" s="465">
        <v>0.41666666666666702</v>
      </c>
      <c r="AL94" s="466">
        <v>3689.123</v>
      </c>
      <c r="AM94" s="466">
        <v>931.11699999999996</v>
      </c>
      <c r="AN94" s="466">
        <v>-0.83299999999999996</v>
      </c>
      <c r="AO94" s="466">
        <v>319.92</v>
      </c>
      <c r="AP94" s="466">
        <v>73.308999999999997</v>
      </c>
      <c r="AQ94" s="466">
        <v>0</v>
      </c>
      <c r="AR94" s="466">
        <v>2246.6379999999999</v>
      </c>
      <c r="AS94" s="466">
        <v>36.668999999999997</v>
      </c>
      <c r="AT94" s="466">
        <v>209.953</v>
      </c>
      <c r="AU94" s="466">
        <v>-491.09699999999998</v>
      </c>
      <c r="AV94" s="466">
        <v>-342.64800000000002</v>
      </c>
      <c r="AW94" s="466">
        <v>7014.7990000000009</v>
      </c>
      <c r="AX94" s="466">
        <v>6672.1510000000007</v>
      </c>
      <c r="AY94" s="466">
        <f t="shared" si="9"/>
        <v>7014.7990000000009</v>
      </c>
      <c r="AZ94" s="466">
        <f t="shared" si="10"/>
        <v>209.953</v>
      </c>
      <c r="BA94" s="466">
        <f t="shared" si="11"/>
        <v>0</v>
      </c>
    </row>
    <row r="95" spans="1:53" s="463" customFormat="1">
      <c r="A95" s="465">
        <v>0.42708333333333298</v>
      </c>
      <c r="B95" s="466">
        <v>2956.3939999999998</v>
      </c>
      <c r="C95" s="466">
        <v>863.89499999999998</v>
      </c>
      <c r="D95" s="466">
        <v>-0.97599999999999998</v>
      </c>
      <c r="E95" s="466">
        <v>349.09800000000001</v>
      </c>
      <c r="F95" s="466">
        <v>68.031000000000006</v>
      </c>
      <c r="G95" s="466">
        <v>0</v>
      </c>
      <c r="H95" s="466">
        <v>2246.8249999999998</v>
      </c>
      <c r="I95" s="466">
        <v>30.152000000000001</v>
      </c>
      <c r="J95" s="466">
        <v>705.11900000000003</v>
      </c>
      <c r="K95" s="466">
        <v>-490.02699999999999</v>
      </c>
      <c r="L95" s="466">
        <v>-304.02999999999997</v>
      </c>
      <c r="M95" s="466">
        <v>6728.5109999999995</v>
      </c>
      <c r="N95" s="466">
        <v>6424.4809999999998</v>
      </c>
      <c r="O95" s="466">
        <f t="shared" si="3"/>
        <v>6728.5109999999995</v>
      </c>
      <c r="P95" s="466">
        <f t="shared" si="4"/>
        <v>705.11900000000003</v>
      </c>
      <c r="Q95" s="466">
        <f t="shared" si="5"/>
        <v>0</v>
      </c>
      <c r="S95" s="465">
        <v>0.42708333333333298</v>
      </c>
      <c r="T95" s="466">
        <v>4054.759</v>
      </c>
      <c r="U95" s="466">
        <v>1095.2149999999999</v>
      </c>
      <c r="V95" s="466">
        <v>-1.016</v>
      </c>
      <c r="W95" s="466">
        <v>321.49799999999999</v>
      </c>
      <c r="X95" s="466">
        <v>82.061000000000007</v>
      </c>
      <c r="Y95" s="466">
        <v>0</v>
      </c>
      <c r="Z95" s="466">
        <v>1201.057</v>
      </c>
      <c r="AA95" s="466">
        <v>45.027000000000001</v>
      </c>
      <c r="AB95" s="466">
        <v>-28.946000000000002</v>
      </c>
      <c r="AC95" s="466">
        <v>-309.12</v>
      </c>
      <c r="AD95" s="466">
        <v>-372.21100000000001</v>
      </c>
      <c r="AE95" s="466">
        <v>6460.5349999999999</v>
      </c>
      <c r="AF95" s="466">
        <v>6088.3239999999996</v>
      </c>
      <c r="AG95" s="466">
        <f t="shared" si="6"/>
        <v>6460.5349999999999</v>
      </c>
      <c r="AH95" s="466">
        <f t="shared" si="7"/>
        <v>0</v>
      </c>
      <c r="AI95" s="466">
        <f t="shared" si="8"/>
        <v>-28.946000000000002</v>
      </c>
      <c r="AK95" s="465">
        <v>0.42708333333333298</v>
      </c>
      <c r="AL95" s="466">
        <v>3687.2429999999999</v>
      </c>
      <c r="AM95" s="466">
        <v>923.55399999999997</v>
      </c>
      <c r="AN95" s="466">
        <v>-0.72699999999999998</v>
      </c>
      <c r="AO95" s="466">
        <v>317.09500000000003</v>
      </c>
      <c r="AP95" s="466">
        <v>73.305999999999997</v>
      </c>
      <c r="AQ95" s="466">
        <v>0</v>
      </c>
      <c r="AR95" s="466">
        <v>2420.134</v>
      </c>
      <c r="AS95" s="466">
        <v>35.832999999999998</v>
      </c>
      <c r="AT95" s="466">
        <v>181.298</v>
      </c>
      <c r="AU95" s="466">
        <v>-528.90700000000004</v>
      </c>
      <c r="AV95" s="466">
        <v>-342.67200000000003</v>
      </c>
      <c r="AW95" s="466">
        <v>7108.8289999999988</v>
      </c>
      <c r="AX95" s="466">
        <v>6766.1569999999992</v>
      </c>
      <c r="AY95" s="466">
        <f t="shared" si="9"/>
        <v>7108.8289999999988</v>
      </c>
      <c r="AZ95" s="466">
        <f t="shared" si="10"/>
        <v>181.298</v>
      </c>
      <c r="BA95" s="466">
        <f t="shared" si="11"/>
        <v>0</v>
      </c>
    </row>
    <row r="96" spans="1:53" s="463" customFormat="1">
      <c r="A96" s="465">
        <v>0.4375</v>
      </c>
      <c r="B96" s="466">
        <v>2923.2620000000002</v>
      </c>
      <c r="C96" s="466">
        <v>862.23900000000003</v>
      </c>
      <c r="D96" s="466">
        <v>-0.94399999999999995</v>
      </c>
      <c r="E96" s="466">
        <v>349.31599999999997</v>
      </c>
      <c r="F96" s="466">
        <v>68.015000000000001</v>
      </c>
      <c r="G96" s="466">
        <v>0</v>
      </c>
      <c r="H96" s="466">
        <v>2342.67</v>
      </c>
      <c r="I96" s="466">
        <v>30.981000000000002</v>
      </c>
      <c r="J96" s="466">
        <v>710.99800000000005</v>
      </c>
      <c r="K96" s="466">
        <v>-489.988</v>
      </c>
      <c r="L96" s="466">
        <v>-302.58199999999999</v>
      </c>
      <c r="M96" s="466">
        <v>6796.549</v>
      </c>
      <c r="N96" s="466">
        <v>6493.9669999999996</v>
      </c>
      <c r="O96" s="466">
        <f t="shared" si="3"/>
        <v>6796.549</v>
      </c>
      <c r="P96" s="466">
        <f t="shared" si="4"/>
        <v>710.99800000000005</v>
      </c>
      <c r="Q96" s="466">
        <f t="shared" si="5"/>
        <v>0</v>
      </c>
      <c r="S96" s="465">
        <v>0.4375</v>
      </c>
      <c r="T96" s="466">
        <v>4055.7910000000002</v>
      </c>
      <c r="U96" s="466">
        <v>1096.5540000000001</v>
      </c>
      <c r="V96" s="466">
        <v>-1.0269999999999999</v>
      </c>
      <c r="W96" s="466">
        <v>320.68900000000002</v>
      </c>
      <c r="X96" s="466">
        <v>82.061000000000007</v>
      </c>
      <c r="Y96" s="466">
        <v>0</v>
      </c>
      <c r="Z96" s="466">
        <v>1298.462</v>
      </c>
      <c r="AA96" s="466">
        <v>46.478000000000002</v>
      </c>
      <c r="AB96" s="466">
        <v>-45.356999999999999</v>
      </c>
      <c r="AC96" s="466">
        <v>-308.97300000000001</v>
      </c>
      <c r="AD96" s="466">
        <v>-372.92</v>
      </c>
      <c r="AE96" s="466">
        <v>6544.6780000000008</v>
      </c>
      <c r="AF96" s="466">
        <v>6171.7580000000007</v>
      </c>
      <c r="AG96" s="466">
        <f t="shared" si="6"/>
        <v>6544.6780000000008</v>
      </c>
      <c r="AH96" s="466">
        <f t="shared" si="7"/>
        <v>0</v>
      </c>
      <c r="AI96" s="466">
        <f t="shared" si="8"/>
        <v>-45.356999999999999</v>
      </c>
      <c r="AK96" s="465">
        <v>0.4375</v>
      </c>
      <c r="AL96" s="466">
        <v>3658.4549999999999</v>
      </c>
      <c r="AM96" s="466">
        <v>921.69500000000005</v>
      </c>
      <c r="AN96" s="466">
        <v>-0.76800000000000002</v>
      </c>
      <c r="AO96" s="466">
        <v>316.50299999999999</v>
      </c>
      <c r="AP96" s="466">
        <v>73.284000000000006</v>
      </c>
      <c r="AQ96" s="466">
        <v>0</v>
      </c>
      <c r="AR96" s="466">
        <v>2510.752</v>
      </c>
      <c r="AS96" s="466">
        <v>34.622999999999998</v>
      </c>
      <c r="AT96" s="466">
        <v>224.13300000000001</v>
      </c>
      <c r="AU96" s="466">
        <v>-528.21500000000003</v>
      </c>
      <c r="AV96" s="466">
        <v>-341.40499999999997</v>
      </c>
      <c r="AW96" s="466">
        <v>7210.4619999999977</v>
      </c>
      <c r="AX96" s="466">
        <v>6869.056999999998</v>
      </c>
      <c r="AY96" s="466">
        <f t="shared" si="9"/>
        <v>7210.4619999999977</v>
      </c>
      <c r="AZ96" s="466">
        <f t="shared" si="10"/>
        <v>224.13300000000001</v>
      </c>
      <c r="BA96" s="466">
        <f t="shared" si="11"/>
        <v>0</v>
      </c>
    </row>
    <row r="97" spans="1:53" s="463" customFormat="1">
      <c r="A97" s="465">
        <v>0.44791666666666702</v>
      </c>
      <c r="B97" s="466">
        <v>2873.8530000000001</v>
      </c>
      <c r="C97" s="466">
        <v>861.33900000000006</v>
      </c>
      <c r="D97" s="466">
        <v>-0.89100000000000001</v>
      </c>
      <c r="E97" s="466">
        <v>348.11799999999999</v>
      </c>
      <c r="F97" s="466">
        <v>68.004000000000005</v>
      </c>
      <c r="G97" s="466">
        <v>0</v>
      </c>
      <c r="H97" s="466">
        <v>2463.306</v>
      </c>
      <c r="I97" s="466">
        <v>31.530999999999999</v>
      </c>
      <c r="J97" s="466">
        <v>726.44299999999998</v>
      </c>
      <c r="K97" s="466">
        <v>-489.67700000000002</v>
      </c>
      <c r="L97" s="466">
        <v>-300.33100000000002</v>
      </c>
      <c r="M97" s="466">
        <v>6882.0259999999998</v>
      </c>
      <c r="N97" s="466">
        <v>6581.6949999999997</v>
      </c>
      <c r="O97" s="466">
        <f t="shared" si="3"/>
        <v>6882.0259999999998</v>
      </c>
      <c r="P97" s="466">
        <f t="shared" si="4"/>
        <v>726.44299999999998</v>
      </c>
      <c r="Q97" s="466">
        <f t="shared" si="5"/>
        <v>0</v>
      </c>
      <c r="S97" s="465">
        <v>0.44791666666666702</v>
      </c>
      <c r="T97" s="466">
        <v>4054.64</v>
      </c>
      <c r="U97" s="466">
        <v>1095.4079999999999</v>
      </c>
      <c r="V97" s="466">
        <v>-0.97399999999999998</v>
      </c>
      <c r="W97" s="466">
        <v>321.69299999999998</v>
      </c>
      <c r="X97" s="466">
        <v>82.040999999999997</v>
      </c>
      <c r="Y97" s="466">
        <v>0</v>
      </c>
      <c r="Z97" s="466">
        <v>1345.9369999999999</v>
      </c>
      <c r="AA97" s="466">
        <v>39.630000000000003</v>
      </c>
      <c r="AB97" s="466">
        <v>-18.329999999999998</v>
      </c>
      <c r="AC97" s="466">
        <v>-308.89</v>
      </c>
      <c r="AD97" s="466">
        <v>-372.976</v>
      </c>
      <c r="AE97" s="466">
        <v>6611.1549999999997</v>
      </c>
      <c r="AF97" s="466">
        <v>6238.1790000000001</v>
      </c>
      <c r="AG97" s="466">
        <f t="shared" si="6"/>
        <v>6611.1549999999997</v>
      </c>
      <c r="AH97" s="466">
        <f t="shared" si="7"/>
        <v>0</v>
      </c>
      <c r="AI97" s="466">
        <f t="shared" si="8"/>
        <v>-18.329999999999998</v>
      </c>
      <c r="AK97" s="465">
        <v>0.44791666666666702</v>
      </c>
      <c r="AL97" s="466">
        <v>3583.5889999999999</v>
      </c>
      <c r="AM97" s="466">
        <v>922.66399999999999</v>
      </c>
      <c r="AN97" s="466">
        <v>-0.81799999999999995</v>
      </c>
      <c r="AO97" s="466">
        <v>316.91000000000003</v>
      </c>
      <c r="AP97" s="466">
        <v>73.287999999999997</v>
      </c>
      <c r="AQ97" s="466">
        <v>0</v>
      </c>
      <c r="AR97" s="466">
        <v>2574.3290000000002</v>
      </c>
      <c r="AS97" s="466">
        <v>32.646000000000001</v>
      </c>
      <c r="AT97" s="466">
        <v>318.16300000000001</v>
      </c>
      <c r="AU97" s="466">
        <v>-527.74900000000002</v>
      </c>
      <c r="AV97" s="466">
        <v>-337.75099999999998</v>
      </c>
      <c r="AW97" s="466">
        <v>7293.021999999999</v>
      </c>
      <c r="AX97" s="466">
        <v>6955.2709999999988</v>
      </c>
      <c r="AY97" s="466">
        <f t="shared" si="9"/>
        <v>7293.021999999999</v>
      </c>
      <c r="AZ97" s="466">
        <f t="shared" si="10"/>
        <v>318.16300000000001</v>
      </c>
      <c r="BA97" s="466">
        <f t="shared" si="11"/>
        <v>0</v>
      </c>
    </row>
    <row r="98" spans="1:53" s="463" customFormat="1">
      <c r="A98" s="465">
        <v>0.45833333333333298</v>
      </c>
      <c r="B98" s="466">
        <v>2872.4279999999999</v>
      </c>
      <c r="C98" s="466">
        <v>864.28499999999997</v>
      </c>
      <c r="D98" s="466">
        <v>-0.95699999999999996</v>
      </c>
      <c r="E98" s="466">
        <v>343.137</v>
      </c>
      <c r="F98" s="466">
        <v>65.947000000000003</v>
      </c>
      <c r="G98" s="466">
        <v>0</v>
      </c>
      <c r="H98" s="466">
        <v>2546.3939999999998</v>
      </c>
      <c r="I98" s="466">
        <v>33.615000000000002</v>
      </c>
      <c r="J98" s="466">
        <v>789.88099999999997</v>
      </c>
      <c r="K98" s="466">
        <v>-488.98899999999998</v>
      </c>
      <c r="L98" s="466">
        <v>-300.79199999999997</v>
      </c>
      <c r="M98" s="466">
        <v>7025.7410000000009</v>
      </c>
      <c r="N98" s="466">
        <v>6724.9490000000005</v>
      </c>
      <c r="O98" s="466">
        <f t="shared" si="3"/>
        <v>7025.7410000000009</v>
      </c>
      <c r="P98" s="466">
        <f t="shared" si="4"/>
        <v>789.88099999999997</v>
      </c>
      <c r="Q98" s="466">
        <f t="shared" si="5"/>
        <v>0</v>
      </c>
      <c r="S98" s="465">
        <v>0.45833333333333298</v>
      </c>
      <c r="T98" s="466">
        <v>4055.8629999999998</v>
      </c>
      <c r="U98" s="466">
        <v>1084.4960000000001</v>
      </c>
      <c r="V98" s="466">
        <v>-1.1399999999999999</v>
      </c>
      <c r="W98" s="466">
        <v>321.37400000000002</v>
      </c>
      <c r="X98" s="466">
        <v>88.938000000000002</v>
      </c>
      <c r="Y98" s="466">
        <v>0</v>
      </c>
      <c r="Z98" s="466">
        <v>1415.6610000000001</v>
      </c>
      <c r="AA98" s="466">
        <v>41.387</v>
      </c>
      <c r="AB98" s="466">
        <v>44.819000000000003</v>
      </c>
      <c r="AC98" s="466">
        <v>-308.69400000000002</v>
      </c>
      <c r="AD98" s="466">
        <v>-372.32799999999997</v>
      </c>
      <c r="AE98" s="466">
        <v>6742.7039999999997</v>
      </c>
      <c r="AF98" s="466">
        <v>6370.3760000000002</v>
      </c>
      <c r="AG98" s="466">
        <f t="shared" si="6"/>
        <v>6742.7039999999997</v>
      </c>
      <c r="AH98" s="466">
        <f t="shared" si="7"/>
        <v>44.819000000000003</v>
      </c>
      <c r="AI98" s="466">
        <f t="shared" si="8"/>
        <v>0</v>
      </c>
      <c r="AK98" s="465">
        <v>0.45833333333333298</v>
      </c>
      <c r="AL98" s="466">
        <v>3510.3130000000001</v>
      </c>
      <c r="AM98" s="466">
        <v>921.702</v>
      </c>
      <c r="AN98" s="466">
        <v>-0.83399999999999996</v>
      </c>
      <c r="AO98" s="466">
        <v>320.97899999999998</v>
      </c>
      <c r="AP98" s="466">
        <v>78.462000000000003</v>
      </c>
      <c r="AQ98" s="466">
        <v>0</v>
      </c>
      <c r="AR98" s="466">
        <v>2672.143</v>
      </c>
      <c r="AS98" s="466">
        <v>29.495999999999999</v>
      </c>
      <c r="AT98" s="466">
        <v>582.702</v>
      </c>
      <c r="AU98" s="466">
        <v>-749.25599999999997</v>
      </c>
      <c r="AV98" s="466">
        <v>-334.488</v>
      </c>
      <c r="AW98" s="466">
        <v>7365.7070000000012</v>
      </c>
      <c r="AX98" s="466">
        <v>7031.219000000001</v>
      </c>
      <c r="AY98" s="466">
        <f t="shared" si="9"/>
        <v>7365.7070000000012</v>
      </c>
      <c r="AZ98" s="466">
        <f t="shared" si="10"/>
        <v>582.702</v>
      </c>
      <c r="BA98" s="466">
        <f t="shared" si="11"/>
        <v>0</v>
      </c>
    </row>
    <row r="99" spans="1:53" s="463" customFormat="1">
      <c r="A99" s="465">
        <v>0.46875</v>
      </c>
      <c r="B99" s="466">
        <v>2871.2069999999999</v>
      </c>
      <c r="C99" s="466">
        <v>864.92700000000002</v>
      </c>
      <c r="D99" s="466">
        <v>-0.96</v>
      </c>
      <c r="E99" s="466">
        <v>343.76799999999997</v>
      </c>
      <c r="F99" s="466">
        <v>65.816000000000003</v>
      </c>
      <c r="G99" s="466">
        <v>0</v>
      </c>
      <c r="H99" s="466">
        <v>2520.9609999999998</v>
      </c>
      <c r="I99" s="466">
        <v>33.627000000000002</v>
      </c>
      <c r="J99" s="466">
        <v>857.61500000000001</v>
      </c>
      <c r="K99" s="466">
        <v>-488.34899999999999</v>
      </c>
      <c r="L99" s="466">
        <v>-300.661</v>
      </c>
      <c r="M99" s="466">
        <v>7068.6119999999992</v>
      </c>
      <c r="N99" s="466">
        <v>6767.9509999999991</v>
      </c>
      <c r="O99" s="466">
        <f t="shared" si="3"/>
        <v>7068.6119999999992</v>
      </c>
      <c r="P99" s="466">
        <f t="shared" si="4"/>
        <v>857.61500000000001</v>
      </c>
      <c r="Q99" s="466">
        <f t="shared" si="5"/>
        <v>0</v>
      </c>
      <c r="S99" s="465">
        <v>0.46875</v>
      </c>
      <c r="T99" s="466">
        <v>4059.2429999999999</v>
      </c>
      <c r="U99" s="466">
        <v>1083.527</v>
      </c>
      <c r="V99" s="466">
        <v>-0.96699999999999997</v>
      </c>
      <c r="W99" s="466">
        <v>322.68900000000002</v>
      </c>
      <c r="X99" s="466">
        <v>89.319000000000003</v>
      </c>
      <c r="Y99" s="466">
        <v>0</v>
      </c>
      <c r="Z99" s="466">
        <v>1465.5329999999999</v>
      </c>
      <c r="AA99" s="466">
        <v>43.801000000000002</v>
      </c>
      <c r="AB99" s="466">
        <v>90.716999999999999</v>
      </c>
      <c r="AC99" s="466">
        <v>-308.42599999999999</v>
      </c>
      <c r="AD99" s="466">
        <v>-372.822</v>
      </c>
      <c r="AE99" s="466">
        <v>6845.4360000000006</v>
      </c>
      <c r="AF99" s="466">
        <v>6472.6140000000005</v>
      </c>
      <c r="AG99" s="466">
        <f t="shared" si="6"/>
        <v>6845.4360000000006</v>
      </c>
      <c r="AH99" s="466">
        <f t="shared" si="7"/>
        <v>90.716999999999999</v>
      </c>
      <c r="AI99" s="466">
        <f t="shared" si="8"/>
        <v>0</v>
      </c>
      <c r="AK99" s="465">
        <v>0.46875</v>
      </c>
      <c r="AL99" s="466">
        <v>3507.152</v>
      </c>
      <c r="AM99" s="466">
        <v>924.08</v>
      </c>
      <c r="AN99" s="466">
        <v>-0.77300000000000002</v>
      </c>
      <c r="AO99" s="466">
        <v>318.69</v>
      </c>
      <c r="AP99" s="466">
        <v>78.876999999999995</v>
      </c>
      <c r="AQ99" s="466">
        <v>0</v>
      </c>
      <c r="AR99" s="466">
        <v>2732.297</v>
      </c>
      <c r="AS99" s="466">
        <v>32.988999999999997</v>
      </c>
      <c r="AT99" s="466">
        <v>645.70399999999995</v>
      </c>
      <c r="AU99" s="466">
        <v>-799.4</v>
      </c>
      <c r="AV99" s="466">
        <v>-334.851</v>
      </c>
      <c r="AW99" s="466">
        <v>7439.616</v>
      </c>
      <c r="AX99" s="466">
        <v>7104.7650000000003</v>
      </c>
      <c r="AY99" s="466">
        <f t="shared" si="9"/>
        <v>7439.616</v>
      </c>
      <c r="AZ99" s="466">
        <f t="shared" si="10"/>
        <v>645.70399999999995</v>
      </c>
      <c r="BA99" s="466">
        <f t="shared" si="11"/>
        <v>0</v>
      </c>
    </row>
    <row r="100" spans="1:53" s="463" customFormat="1">
      <c r="A100" s="465">
        <v>0.47916666666666702</v>
      </c>
      <c r="B100" s="466">
        <v>2873.848</v>
      </c>
      <c r="C100" s="466">
        <v>874.14800000000002</v>
      </c>
      <c r="D100" s="466">
        <v>-0.88800000000000001</v>
      </c>
      <c r="E100" s="466">
        <v>344.87299999999999</v>
      </c>
      <c r="F100" s="466">
        <v>66.085999999999999</v>
      </c>
      <c r="G100" s="466">
        <v>0</v>
      </c>
      <c r="H100" s="466">
        <v>2603.9169999999999</v>
      </c>
      <c r="I100" s="466">
        <v>38.731000000000002</v>
      </c>
      <c r="J100" s="466">
        <v>810.50800000000004</v>
      </c>
      <c r="K100" s="466">
        <v>-487.91699999999997</v>
      </c>
      <c r="L100" s="466">
        <v>-302.495</v>
      </c>
      <c r="M100" s="466">
        <v>7123.3059999999996</v>
      </c>
      <c r="N100" s="466">
        <v>6820.8109999999997</v>
      </c>
      <c r="O100" s="466">
        <f t="shared" si="3"/>
        <v>7123.3059999999996</v>
      </c>
      <c r="P100" s="466">
        <f t="shared" si="4"/>
        <v>810.50800000000004</v>
      </c>
      <c r="Q100" s="466">
        <f t="shared" si="5"/>
        <v>0</v>
      </c>
      <c r="S100" s="465">
        <v>0.47916666666666702</v>
      </c>
      <c r="T100" s="466">
        <v>4062.1019999999999</v>
      </c>
      <c r="U100" s="466">
        <v>1080.2449999999999</v>
      </c>
      <c r="V100" s="466">
        <v>-1.0640000000000001</v>
      </c>
      <c r="W100" s="466">
        <v>322.41000000000003</v>
      </c>
      <c r="X100" s="466">
        <v>89.24</v>
      </c>
      <c r="Y100" s="466">
        <v>0</v>
      </c>
      <c r="Z100" s="466">
        <v>1531.1379999999999</v>
      </c>
      <c r="AA100" s="466">
        <v>37.933999999999997</v>
      </c>
      <c r="AB100" s="466">
        <v>96.361000000000004</v>
      </c>
      <c r="AC100" s="466">
        <v>-307.89600000000002</v>
      </c>
      <c r="AD100" s="466">
        <v>-372.89600000000002</v>
      </c>
      <c r="AE100" s="466">
        <v>6910.4699999999993</v>
      </c>
      <c r="AF100" s="466">
        <v>6537.5739999999996</v>
      </c>
      <c r="AG100" s="466">
        <f t="shared" si="6"/>
        <v>6910.4699999999993</v>
      </c>
      <c r="AH100" s="466">
        <f t="shared" si="7"/>
        <v>96.361000000000004</v>
      </c>
      <c r="AI100" s="466">
        <f t="shared" si="8"/>
        <v>0</v>
      </c>
      <c r="AK100" s="465">
        <v>0.47916666666666702</v>
      </c>
      <c r="AL100" s="466">
        <v>3506.6590000000001</v>
      </c>
      <c r="AM100" s="466">
        <v>917.91499999999996</v>
      </c>
      <c r="AN100" s="466">
        <v>-0.82199999999999995</v>
      </c>
      <c r="AO100" s="466">
        <v>318.31200000000001</v>
      </c>
      <c r="AP100" s="466">
        <v>78.811000000000007</v>
      </c>
      <c r="AQ100" s="466">
        <v>0</v>
      </c>
      <c r="AR100" s="466">
        <v>2768.694</v>
      </c>
      <c r="AS100" s="466">
        <v>30.896999999999998</v>
      </c>
      <c r="AT100" s="466">
        <v>668.97199999999998</v>
      </c>
      <c r="AU100" s="466">
        <v>-799.60500000000002</v>
      </c>
      <c r="AV100" s="466">
        <v>-334.35199999999998</v>
      </c>
      <c r="AW100" s="466">
        <v>7489.8330000000005</v>
      </c>
      <c r="AX100" s="466">
        <v>7155.4810000000007</v>
      </c>
      <c r="AY100" s="466">
        <f t="shared" si="9"/>
        <v>7489.8330000000005</v>
      </c>
      <c r="AZ100" s="466">
        <f t="shared" si="10"/>
        <v>668.97199999999998</v>
      </c>
      <c r="BA100" s="466">
        <f t="shared" si="11"/>
        <v>0</v>
      </c>
    </row>
    <row r="101" spans="1:53" s="463" customFormat="1">
      <c r="A101" s="465">
        <v>0.48958333333333298</v>
      </c>
      <c r="B101" s="466">
        <v>2872.7950000000001</v>
      </c>
      <c r="C101" s="466">
        <v>878.42899999999997</v>
      </c>
      <c r="D101" s="466">
        <v>-0.99299999999999999</v>
      </c>
      <c r="E101" s="466">
        <v>343.43299999999999</v>
      </c>
      <c r="F101" s="466">
        <v>66.426000000000002</v>
      </c>
      <c r="G101" s="466">
        <v>0</v>
      </c>
      <c r="H101" s="466">
        <v>2609.5830000000001</v>
      </c>
      <c r="I101" s="466">
        <v>40.770000000000003</v>
      </c>
      <c r="J101" s="466">
        <v>728.44399999999996</v>
      </c>
      <c r="K101" s="466">
        <v>-487.55</v>
      </c>
      <c r="L101" s="466">
        <v>-302.86099999999999</v>
      </c>
      <c r="M101" s="466">
        <v>7051.3370000000004</v>
      </c>
      <c r="N101" s="466">
        <v>6748.4760000000006</v>
      </c>
      <c r="O101" s="466">
        <f t="shared" si="3"/>
        <v>7051.3370000000004</v>
      </c>
      <c r="P101" s="466">
        <f t="shared" si="4"/>
        <v>728.44399999999996</v>
      </c>
      <c r="Q101" s="466">
        <f t="shared" si="5"/>
        <v>0</v>
      </c>
      <c r="S101" s="465">
        <v>0.48958333333333298</v>
      </c>
      <c r="T101" s="466">
        <v>4064.4740000000002</v>
      </c>
      <c r="U101" s="466">
        <v>1068.232</v>
      </c>
      <c r="V101" s="466">
        <v>-1.044</v>
      </c>
      <c r="W101" s="466">
        <v>323.22699999999998</v>
      </c>
      <c r="X101" s="466">
        <v>89.218999999999994</v>
      </c>
      <c r="Y101" s="466">
        <v>0</v>
      </c>
      <c r="Z101" s="466">
        <v>1532.741</v>
      </c>
      <c r="AA101" s="466">
        <v>36.923999999999999</v>
      </c>
      <c r="AB101" s="466">
        <v>50.994999999999997</v>
      </c>
      <c r="AC101" s="466">
        <v>-307.27199999999999</v>
      </c>
      <c r="AD101" s="466">
        <v>-371.79700000000003</v>
      </c>
      <c r="AE101" s="466">
        <v>6857.4960000000001</v>
      </c>
      <c r="AF101" s="466">
        <v>6485.6990000000005</v>
      </c>
      <c r="AG101" s="466">
        <f t="shared" si="6"/>
        <v>6857.4960000000001</v>
      </c>
      <c r="AH101" s="466">
        <f t="shared" si="7"/>
        <v>50.994999999999997</v>
      </c>
      <c r="AI101" s="466">
        <f t="shared" si="8"/>
        <v>0</v>
      </c>
      <c r="AK101" s="465">
        <v>0.48958333333333298</v>
      </c>
      <c r="AL101" s="466">
        <v>3506.9639999999999</v>
      </c>
      <c r="AM101" s="466">
        <v>918.83299999999997</v>
      </c>
      <c r="AN101" s="466">
        <v>-0.78600000000000003</v>
      </c>
      <c r="AO101" s="466">
        <v>317.10599999999999</v>
      </c>
      <c r="AP101" s="466">
        <v>78.78</v>
      </c>
      <c r="AQ101" s="466">
        <v>0</v>
      </c>
      <c r="AR101" s="466">
        <v>2881.0659999999998</v>
      </c>
      <c r="AS101" s="466">
        <v>31.800999999999998</v>
      </c>
      <c r="AT101" s="466">
        <v>628.85</v>
      </c>
      <c r="AU101" s="466">
        <v>-798.37400000000002</v>
      </c>
      <c r="AV101" s="466">
        <v>-335.13200000000001</v>
      </c>
      <c r="AW101" s="466">
        <v>7564.24</v>
      </c>
      <c r="AX101" s="466">
        <v>7229.1080000000002</v>
      </c>
      <c r="AY101" s="466">
        <f t="shared" si="9"/>
        <v>7564.24</v>
      </c>
      <c r="AZ101" s="466">
        <f t="shared" si="10"/>
        <v>628.85</v>
      </c>
      <c r="BA101" s="466">
        <f t="shared" si="11"/>
        <v>0</v>
      </c>
    </row>
    <row r="102" spans="1:53" s="463" customFormat="1">
      <c r="A102" s="465">
        <v>0.5</v>
      </c>
      <c r="B102" s="466">
        <v>2870.567</v>
      </c>
      <c r="C102" s="466">
        <v>877.95600000000002</v>
      </c>
      <c r="D102" s="466">
        <v>-0.93300000000000005</v>
      </c>
      <c r="E102" s="466">
        <v>342.54700000000003</v>
      </c>
      <c r="F102" s="466">
        <v>67.608999999999995</v>
      </c>
      <c r="G102" s="466">
        <v>0</v>
      </c>
      <c r="H102" s="466">
        <v>2668.6840000000002</v>
      </c>
      <c r="I102" s="466">
        <v>42.658000000000001</v>
      </c>
      <c r="J102" s="466">
        <v>625.54700000000003</v>
      </c>
      <c r="K102" s="466">
        <v>-486.512</v>
      </c>
      <c r="L102" s="466">
        <v>-303.053</v>
      </c>
      <c r="M102" s="466">
        <v>7008.1230000000005</v>
      </c>
      <c r="N102" s="466">
        <v>6705.0700000000006</v>
      </c>
      <c r="O102" s="466">
        <f t="shared" si="3"/>
        <v>7008.1230000000005</v>
      </c>
      <c r="P102" s="466">
        <f t="shared" si="4"/>
        <v>625.54700000000003</v>
      </c>
      <c r="Q102" s="466">
        <f t="shared" si="5"/>
        <v>0</v>
      </c>
      <c r="S102" s="465">
        <v>0.5</v>
      </c>
      <c r="T102" s="466">
        <v>4067.5070000000001</v>
      </c>
      <c r="U102" s="466">
        <v>1051.8489999999999</v>
      </c>
      <c r="V102" s="466">
        <v>-0.995</v>
      </c>
      <c r="W102" s="466">
        <v>321.51299999999998</v>
      </c>
      <c r="X102" s="466">
        <v>80.873999999999995</v>
      </c>
      <c r="Y102" s="466">
        <v>0</v>
      </c>
      <c r="Z102" s="466">
        <v>1600.7539999999999</v>
      </c>
      <c r="AA102" s="466">
        <v>42.536999999999999</v>
      </c>
      <c r="AB102" s="466">
        <v>16.097999999999999</v>
      </c>
      <c r="AC102" s="466">
        <v>-307.173</v>
      </c>
      <c r="AD102" s="466">
        <v>-370.48099999999999</v>
      </c>
      <c r="AE102" s="466">
        <v>6872.9639999999999</v>
      </c>
      <c r="AF102" s="466">
        <v>6502.4830000000002</v>
      </c>
      <c r="AG102" s="466">
        <f t="shared" si="6"/>
        <v>6872.9639999999999</v>
      </c>
      <c r="AH102" s="466">
        <f t="shared" si="7"/>
        <v>16.097999999999999</v>
      </c>
      <c r="AI102" s="466">
        <f t="shared" si="8"/>
        <v>0</v>
      </c>
      <c r="AK102" s="465">
        <v>0.5</v>
      </c>
      <c r="AL102" s="466">
        <v>3506.9169999999999</v>
      </c>
      <c r="AM102" s="466">
        <v>918.44</v>
      </c>
      <c r="AN102" s="466">
        <v>-0.65400000000000003</v>
      </c>
      <c r="AO102" s="466">
        <v>321.779</v>
      </c>
      <c r="AP102" s="466">
        <v>67.257999999999996</v>
      </c>
      <c r="AQ102" s="466">
        <v>0</v>
      </c>
      <c r="AR102" s="466">
        <v>2908.7860000000001</v>
      </c>
      <c r="AS102" s="466">
        <v>31.809000000000001</v>
      </c>
      <c r="AT102" s="466">
        <v>586.33699999999999</v>
      </c>
      <c r="AU102" s="466">
        <v>-797.94600000000003</v>
      </c>
      <c r="AV102" s="466">
        <v>-335.47899999999998</v>
      </c>
      <c r="AW102" s="466">
        <v>7542.7260000000006</v>
      </c>
      <c r="AX102" s="466">
        <v>7207.2470000000003</v>
      </c>
      <c r="AY102" s="466">
        <f t="shared" si="9"/>
        <v>7542.7260000000006</v>
      </c>
      <c r="AZ102" s="466">
        <f t="shared" si="10"/>
        <v>586.33699999999999</v>
      </c>
      <c r="BA102" s="466">
        <f t="shared" si="11"/>
        <v>0</v>
      </c>
    </row>
    <row r="103" spans="1:53" s="463" customFormat="1">
      <c r="A103" s="465">
        <v>0.51041666666666696</v>
      </c>
      <c r="B103" s="466">
        <v>2870.444</v>
      </c>
      <c r="C103" s="466">
        <v>876.12800000000004</v>
      </c>
      <c r="D103" s="466">
        <v>-0.92500000000000004</v>
      </c>
      <c r="E103" s="466">
        <v>342.89600000000002</v>
      </c>
      <c r="F103" s="466">
        <v>67.941000000000003</v>
      </c>
      <c r="G103" s="466">
        <v>0</v>
      </c>
      <c r="H103" s="466">
        <v>2674.3429999999998</v>
      </c>
      <c r="I103" s="466">
        <v>44.21</v>
      </c>
      <c r="J103" s="466">
        <v>582.56799999999998</v>
      </c>
      <c r="K103" s="466">
        <v>-485.93599999999998</v>
      </c>
      <c r="L103" s="466">
        <v>-302.93400000000003</v>
      </c>
      <c r="M103" s="466">
        <v>6971.6690000000008</v>
      </c>
      <c r="N103" s="466">
        <v>6668.7350000000006</v>
      </c>
      <c r="O103" s="466">
        <f t="shared" si="3"/>
        <v>6971.6690000000008</v>
      </c>
      <c r="P103" s="466">
        <f t="shared" si="4"/>
        <v>582.56799999999998</v>
      </c>
      <c r="Q103" s="466">
        <f t="shared" si="5"/>
        <v>0</v>
      </c>
      <c r="S103" s="465">
        <v>0.51041666666666696</v>
      </c>
      <c r="T103" s="466">
        <v>4068.6860000000001</v>
      </c>
      <c r="U103" s="466">
        <v>1051.3720000000001</v>
      </c>
      <c r="V103" s="466">
        <v>-0.94699999999999995</v>
      </c>
      <c r="W103" s="466">
        <v>321.44900000000001</v>
      </c>
      <c r="X103" s="466">
        <v>80.206999999999994</v>
      </c>
      <c r="Y103" s="466">
        <v>0</v>
      </c>
      <c r="Z103" s="466">
        <v>1696.616</v>
      </c>
      <c r="AA103" s="466">
        <v>40.576999999999998</v>
      </c>
      <c r="AB103" s="466">
        <v>-107.68899999999999</v>
      </c>
      <c r="AC103" s="466">
        <v>-306.52699999999999</v>
      </c>
      <c r="AD103" s="466">
        <v>-370.99599999999998</v>
      </c>
      <c r="AE103" s="466">
        <v>6843.7439999999997</v>
      </c>
      <c r="AF103" s="466">
        <v>6472.7479999999996</v>
      </c>
      <c r="AG103" s="466">
        <f t="shared" si="6"/>
        <v>6843.7439999999997</v>
      </c>
      <c r="AH103" s="466">
        <f t="shared" si="7"/>
        <v>0</v>
      </c>
      <c r="AI103" s="466">
        <f t="shared" si="8"/>
        <v>-107.68899999999999</v>
      </c>
      <c r="AK103" s="465">
        <v>0.51041666666666696</v>
      </c>
      <c r="AL103" s="466">
        <v>3505.998</v>
      </c>
      <c r="AM103" s="466">
        <v>916.14800000000002</v>
      </c>
      <c r="AN103" s="466">
        <v>-0.78</v>
      </c>
      <c r="AO103" s="466">
        <v>323.21199999999999</v>
      </c>
      <c r="AP103" s="466">
        <v>66.516000000000005</v>
      </c>
      <c r="AQ103" s="466">
        <v>0</v>
      </c>
      <c r="AR103" s="466">
        <v>2956.6840000000002</v>
      </c>
      <c r="AS103" s="466">
        <v>30.507000000000001</v>
      </c>
      <c r="AT103" s="466">
        <v>444.19499999999999</v>
      </c>
      <c r="AU103" s="466">
        <v>-797.32100000000003</v>
      </c>
      <c r="AV103" s="466">
        <v>-335.56900000000002</v>
      </c>
      <c r="AW103" s="466">
        <v>7445.1589999999997</v>
      </c>
      <c r="AX103" s="466">
        <v>7109.5899999999992</v>
      </c>
      <c r="AY103" s="466">
        <f t="shared" si="9"/>
        <v>7445.1589999999997</v>
      </c>
      <c r="AZ103" s="466">
        <f t="shared" si="10"/>
        <v>444.19499999999999</v>
      </c>
      <c r="BA103" s="466">
        <f t="shared" si="11"/>
        <v>0</v>
      </c>
    </row>
    <row r="104" spans="1:53" s="463" customFormat="1">
      <c r="A104" s="465">
        <v>0.52083333333333304</v>
      </c>
      <c r="B104" s="466">
        <v>2869.8290000000002</v>
      </c>
      <c r="C104" s="466">
        <v>881.05600000000004</v>
      </c>
      <c r="D104" s="466">
        <v>-0.92500000000000004</v>
      </c>
      <c r="E104" s="466">
        <v>343.483</v>
      </c>
      <c r="F104" s="466">
        <v>67.947999999999993</v>
      </c>
      <c r="G104" s="466">
        <v>0</v>
      </c>
      <c r="H104" s="466">
        <v>2723.364</v>
      </c>
      <c r="I104" s="466">
        <v>44.9</v>
      </c>
      <c r="J104" s="466">
        <v>593.68100000000004</v>
      </c>
      <c r="K104" s="466">
        <v>-485.19900000000001</v>
      </c>
      <c r="L104" s="466">
        <v>-303.79899999999998</v>
      </c>
      <c r="M104" s="466">
        <v>7038.1370000000015</v>
      </c>
      <c r="N104" s="466">
        <v>6734.3380000000016</v>
      </c>
      <c r="O104" s="466">
        <f t="shared" si="3"/>
        <v>7038.1370000000015</v>
      </c>
      <c r="P104" s="466">
        <f t="shared" si="4"/>
        <v>593.68100000000004</v>
      </c>
      <c r="Q104" s="466">
        <f t="shared" si="5"/>
        <v>0</v>
      </c>
      <c r="S104" s="465">
        <v>0.52083333333333304</v>
      </c>
      <c r="T104" s="466">
        <v>4068.3539999999998</v>
      </c>
      <c r="U104" s="466">
        <v>1047.453</v>
      </c>
      <c r="V104" s="466">
        <v>-0.97899999999999998</v>
      </c>
      <c r="W104" s="466">
        <v>320.85899999999998</v>
      </c>
      <c r="X104" s="466">
        <v>80.212999999999994</v>
      </c>
      <c r="Y104" s="466">
        <v>0</v>
      </c>
      <c r="Z104" s="466">
        <v>1852.16</v>
      </c>
      <c r="AA104" s="466">
        <v>43.406999999999996</v>
      </c>
      <c r="AB104" s="466">
        <v>-256.59899999999999</v>
      </c>
      <c r="AC104" s="466">
        <v>-306.08199999999999</v>
      </c>
      <c r="AD104" s="466">
        <v>-371.42500000000001</v>
      </c>
      <c r="AE104" s="466">
        <v>6848.7859999999991</v>
      </c>
      <c r="AF104" s="466">
        <v>6477.360999999999</v>
      </c>
      <c r="AG104" s="466">
        <f t="shared" si="6"/>
        <v>6848.7859999999991</v>
      </c>
      <c r="AH104" s="466">
        <f t="shared" si="7"/>
        <v>0</v>
      </c>
      <c r="AI104" s="466">
        <f t="shared" si="8"/>
        <v>-256.59899999999999</v>
      </c>
      <c r="AK104" s="465">
        <v>0.52083333333333304</v>
      </c>
      <c r="AL104" s="466">
        <v>3503.3339999999998</v>
      </c>
      <c r="AM104" s="466">
        <v>920.74400000000003</v>
      </c>
      <c r="AN104" s="466">
        <v>-0.82299999999999995</v>
      </c>
      <c r="AO104" s="466">
        <v>322.21800000000002</v>
      </c>
      <c r="AP104" s="466">
        <v>66.507000000000005</v>
      </c>
      <c r="AQ104" s="466">
        <v>0</v>
      </c>
      <c r="AR104" s="466">
        <v>2976.386</v>
      </c>
      <c r="AS104" s="466">
        <v>29.765999999999998</v>
      </c>
      <c r="AT104" s="466">
        <v>339.81700000000001</v>
      </c>
      <c r="AU104" s="466">
        <v>-795.947</v>
      </c>
      <c r="AV104" s="466">
        <v>-335.96199999999999</v>
      </c>
      <c r="AW104" s="466">
        <v>7362.0019999999977</v>
      </c>
      <c r="AX104" s="466">
        <v>7026.0399999999972</v>
      </c>
      <c r="AY104" s="466">
        <f t="shared" si="9"/>
        <v>7362.0019999999977</v>
      </c>
      <c r="AZ104" s="466">
        <f t="shared" si="10"/>
        <v>339.81700000000001</v>
      </c>
      <c r="BA104" s="466">
        <f t="shared" si="11"/>
        <v>0</v>
      </c>
    </row>
    <row r="105" spans="1:53" s="463" customFormat="1">
      <c r="A105" s="465">
        <v>0.53125</v>
      </c>
      <c r="B105" s="466">
        <v>2868.5120000000002</v>
      </c>
      <c r="C105" s="466">
        <v>887.18299999999999</v>
      </c>
      <c r="D105" s="466">
        <v>-0.93600000000000005</v>
      </c>
      <c r="E105" s="466">
        <v>342.37099999999998</v>
      </c>
      <c r="F105" s="466">
        <v>67.748000000000005</v>
      </c>
      <c r="G105" s="466">
        <v>0</v>
      </c>
      <c r="H105" s="466">
        <v>2718.797</v>
      </c>
      <c r="I105" s="466">
        <v>49.372</v>
      </c>
      <c r="J105" s="466">
        <v>554.99400000000003</v>
      </c>
      <c r="K105" s="466">
        <v>-484.81299999999999</v>
      </c>
      <c r="L105" s="466">
        <v>-304.32799999999997</v>
      </c>
      <c r="M105" s="466">
        <v>7003.2279999999992</v>
      </c>
      <c r="N105" s="466">
        <v>6698.9</v>
      </c>
      <c r="O105" s="466">
        <f t="shared" si="3"/>
        <v>7003.2279999999992</v>
      </c>
      <c r="P105" s="466">
        <f t="shared" si="4"/>
        <v>554.99400000000003</v>
      </c>
      <c r="Q105" s="466">
        <f t="shared" si="5"/>
        <v>0</v>
      </c>
      <c r="S105" s="465">
        <v>0.53125</v>
      </c>
      <c r="T105" s="466">
        <v>4066.808</v>
      </c>
      <c r="U105" s="466">
        <v>1042.2809999999999</v>
      </c>
      <c r="V105" s="466">
        <v>-0.96299999999999997</v>
      </c>
      <c r="W105" s="466">
        <v>321.41000000000003</v>
      </c>
      <c r="X105" s="466">
        <v>80.19</v>
      </c>
      <c r="Y105" s="466">
        <v>0</v>
      </c>
      <c r="Z105" s="466">
        <v>1774.643</v>
      </c>
      <c r="AA105" s="466">
        <v>37.716999999999999</v>
      </c>
      <c r="AB105" s="466">
        <v>-233.708</v>
      </c>
      <c r="AC105" s="466">
        <v>-358.89499999999998</v>
      </c>
      <c r="AD105" s="466">
        <v>-370.31599999999997</v>
      </c>
      <c r="AE105" s="466">
        <v>6729.4830000000002</v>
      </c>
      <c r="AF105" s="466">
        <v>6359.1670000000004</v>
      </c>
      <c r="AG105" s="466">
        <f t="shared" si="6"/>
        <v>6729.4830000000002</v>
      </c>
      <c r="AH105" s="466">
        <f t="shared" si="7"/>
        <v>0</v>
      </c>
      <c r="AI105" s="466">
        <f t="shared" si="8"/>
        <v>-233.708</v>
      </c>
      <c r="AK105" s="465">
        <v>0.53125</v>
      </c>
      <c r="AL105" s="466">
        <v>3501.375</v>
      </c>
      <c r="AM105" s="466">
        <v>915.971</v>
      </c>
      <c r="AN105" s="466">
        <v>-0.83</v>
      </c>
      <c r="AO105" s="466">
        <v>322.197</v>
      </c>
      <c r="AP105" s="466">
        <v>66.498000000000005</v>
      </c>
      <c r="AQ105" s="466">
        <v>0</v>
      </c>
      <c r="AR105" s="466">
        <v>3004.71</v>
      </c>
      <c r="AS105" s="466">
        <v>28.814</v>
      </c>
      <c r="AT105" s="466">
        <v>294.09899999999999</v>
      </c>
      <c r="AU105" s="466">
        <v>-796.03499999999997</v>
      </c>
      <c r="AV105" s="466">
        <v>-335.51600000000002</v>
      </c>
      <c r="AW105" s="466">
        <v>7336.799</v>
      </c>
      <c r="AX105" s="466">
        <v>7001.2830000000004</v>
      </c>
      <c r="AY105" s="466">
        <f t="shared" si="9"/>
        <v>7336.799</v>
      </c>
      <c r="AZ105" s="466">
        <f t="shared" si="10"/>
        <v>294.09899999999999</v>
      </c>
      <c r="BA105" s="466">
        <f t="shared" si="11"/>
        <v>0</v>
      </c>
    </row>
    <row r="106" spans="1:53" s="463" customFormat="1">
      <c r="A106" s="465">
        <v>0.54166666666666696</v>
      </c>
      <c r="B106" s="466">
        <v>2865.3989999999999</v>
      </c>
      <c r="C106" s="466">
        <v>880.99199999999996</v>
      </c>
      <c r="D106" s="466">
        <v>-0.97899999999999998</v>
      </c>
      <c r="E106" s="466">
        <v>340.92700000000002</v>
      </c>
      <c r="F106" s="466">
        <v>68.515000000000001</v>
      </c>
      <c r="G106" s="466">
        <v>0</v>
      </c>
      <c r="H106" s="466">
        <v>2692.8989999999999</v>
      </c>
      <c r="I106" s="466">
        <v>49.88</v>
      </c>
      <c r="J106" s="466">
        <v>545.46699999999998</v>
      </c>
      <c r="K106" s="466">
        <v>-483.33</v>
      </c>
      <c r="L106" s="466">
        <v>-303.23</v>
      </c>
      <c r="M106" s="466">
        <v>6959.77</v>
      </c>
      <c r="N106" s="466">
        <v>6656.5400000000009</v>
      </c>
      <c r="O106" s="466">
        <f t="shared" si="3"/>
        <v>6959.77</v>
      </c>
      <c r="P106" s="466">
        <f t="shared" si="4"/>
        <v>545.46699999999998</v>
      </c>
      <c r="Q106" s="466">
        <f t="shared" si="5"/>
        <v>0</v>
      </c>
      <c r="S106" s="465">
        <v>0.54166666666666696</v>
      </c>
      <c r="T106" s="466">
        <v>4066.9340000000002</v>
      </c>
      <c r="U106" s="466">
        <v>1038.886</v>
      </c>
      <c r="V106" s="466">
        <v>-0.95699999999999996</v>
      </c>
      <c r="W106" s="466">
        <v>321.048</v>
      </c>
      <c r="X106" s="466">
        <v>80.44</v>
      </c>
      <c r="Y106" s="466">
        <v>0</v>
      </c>
      <c r="Z106" s="466">
        <v>1738.193</v>
      </c>
      <c r="AA106" s="466">
        <v>41.1</v>
      </c>
      <c r="AB106" s="466">
        <v>150.727</v>
      </c>
      <c r="AC106" s="466">
        <v>-711.00099999999998</v>
      </c>
      <c r="AD106" s="466">
        <v>-369.78</v>
      </c>
      <c r="AE106" s="466">
        <v>6725.369999999999</v>
      </c>
      <c r="AF106" s="466">
        <v>6355.5899999999992</v>
      </c>
      <c r="AG106" s="466">
        <f t="shared" si="6"/>
        <v>6725.369999999999</v>
      </c>
      <c r="AH106" s="466">
        <f t="shared" si="7"/>
        <v>150.727</v>
      </c>
      <c r="AI106" s="466">
        <f t="shared" si="8"/>
        <v>0</v>
      </c>
      <c r="AK106" s="465">
        <v>0.54166666666666696</v>
      </c>
      <c r="AL106" s="466">
        <v>3497.5740000000001</v>
      </c>
      <c r="AM106" s="466">
        <v>918.32600000000002</v>
      </c>
      <c r="AN106" s="466">
        <v>-0.84099999999999997</v>
      </c>
      <c r="AO106" s="466">
        <v>321.197</v>
      </c>
      <c r="AP106" s="466">
        <v>66.194999999999993</v>
      </c>
      <c r="AQ106" s="466">
        <v>0</v>
      </c>
      <c r="AR106" s="466">
        <v>2983.0479999999998</v>
      </c>
      <c r="AS106" s="466">
        <v>27.045000000000002</v>
      </c>
      <c r="AT106" s="466">
        <v>286.27999999999997</v>
      </c>
      <c r="AU106" s="466">
        <v>-794.45</v>
      </c>
      <c r="AV106" s="466">
        <v>-335.32100000000003</v>
      </c>
      <c r="AW106" s="466">
        <v>7304.3739999999989</v>
      </c>
      <c r="AX106" s="466">
        <v>6969.052999999999</v>
      </c>
      <c r="AY106" s="466">
        <f t="shared" si="9"/>
        <v>7304.3739999999989</v>
      </c>
      <c r="AZ106" s="466">
        <f t="shared" si="10"/>
        <v>286.27999999999997</v>
      </c>
      <c r="BA106" s="466">
        <f t="shared" si="11"/>
        <v>0</v>
      </c>
    </row>
    <row r="107" spans="1:53" s="463" customFormat="1">
      <c r="A107" s="465">
        <v>0.55208333333333304</v>
      </c>
      <c r="B107" s="466">
        <v>2864.9459999999999</v>
      </c>
      <c r="C107" s="466">
        <v>879.83199999999999</v>
      </c>
      <c r="D107" s="466">
        <v>-0.86499999999999999</v>
      </c>
      <c r="E107" s="466">
        <v>341.69799999999998</v>
      </c>
      <c r="F107" s="466">
        <v>68.769000000000005</v>
      </c>
      <c r="G107" s="466">
        <v>0</v>
      </c>
      <c r="H107" s="466">
        <v>2591.7069999999999</v>
      </c>
      <c r="I107" s="466">
        <v>49.890999999999998</v>
      </c>
      <c r="J107" s="466">
        <v>503.89100000000002</v>
      </c>
      <c r="K107" s="466">
        <v>-482.66</v>
      </c>
      <c r="L107" s="466">
        <v>-302.46199999999999</v>
      </c>
      <c r="M107" s="466">
        <v>6817.2089999999989</v>
      </c>
      <c r="N107" s="466">
        <v>6514.7469999999994</v>
      </c>
      <c r="O107" s="466">
        <f t="shared" si="3"/>
        <v>6817.2089999999989</v>
      </c>
      <c r="P107" s="466">
        <f t="shared" si="4"/>
        <v>503.89100000000002</v>
      </c>
      <c r="Q107" s="466">
        <f t="shared" si="5"/>
        <v>0</v>
      </c>
      <c r="S107" s="465">
        <v>0.55208333333333304</v>
      </c>
      <c r="T107" s="466">
        <v>4067.7979999999998</v>
      </c>
      <c r="U107" s="466">
        <v>1044.5630000000001</v>
      </c>
      <c r="V107" s="466">
        <v>-1.0309999999999999</v>
      </c>
      <c r="W107" s="466">
        <v>321.42099999999999</v>
      </c>
      <c r="X107" s="466">
        <v>80.444999999999993</v>
      </c>
      <c r="Y107" s="466">
        <v>0</v>
      </c>
      <c r="Z107" s="466">
        <v>1718.6679999999999</v>
      </c>
      <c r="AA107" s="466">
        <v>43.545000000000002</v>
      </c>
      <c r="AB107" s="466">
        <v>220.898</v>
      </c>
      <c r="AC107" s="466">
        <v>-794.71900000000005</v>
      </c>
      <c r="AD107" s="466">
        <v>-370.38</v>
      </c>
      <c r="AE107" s="466">
        <v>6701.5879999999997</v>
      </c>
      <c r="AF107" s="466">
        <v>6331.2079999999996</v>
      </c>
      <c r="AG107" s="466">
        <f t="shared" si="6"/>
        <v>6701.5879999999997</v>
      </c>
      <c r="AH107" s="466">
        <f t="shared" si="7"/>
        <v>220.898</v>
      </c>
      <c r="AI107" s="466">
        <f t="shared" si="8"/>
        <v>0</v>
      </c>
      <c r="AK107" s="465">
        <v>0.55208333333333304</v>
      </c>
      <c r="AL107" s="466">
        <v>3496.212</v>
      </c>
      <c r="AM107" s="466">
        <v>917.46299999999997</v>
      </c>
      <c r="AN107" s="466">
        <v>-0.82899999999999996</v>
      </c>
      <c r="AO107" s="466">
        <v>321.464</v>
      </c>
      <c r="AP107" s="466">
        <v>66.201999999999998</v>
      </c>
      <c r="AQ107" s="466">
        <v>0</v>
      </c>
      <c r="AR107" s="466">
        <v>2992.7170000000001</v>
      </c>
      <c r="AS107" s="466">
        <v>31.344999999999999</v>
      </c>
      <c r="AT107" s="466">
        <v>273.57600000000002</v>
      </c>
      <c r="AU107" s="466">
        <v>-794.25</v>
      </c>
      <c r="AV107" s="466">
        <v>-335.28699999999998</v>
      </c>
      <c r="AW107" s="466">
        <v>7303.9000000000015</v>
      </c>
      <c r="AX107" s="466">
        <v>6968.6130000000012</v>
      </c>
      <c r="AY107" s="466">
        <f t="shared" si="9"/>
        <v>7303.9000000000015</v>
      </c>
      <c r="AZ107" s="466">
        <f t="shared" si="10"/>
        <v>273.57600000000002</v>
      </c>
      <c r="BA107" s="466">
        <f t="shared" si="11"/>
        <v>0</v>
      </c>
    </row>
    <row r="108" spans="1:53" s="463" customFormat="1">
      <c r="A108" s="465">
        <v>0.5625</v>
      </c>
      <c r="B108" s="466">
        <v>2862.5529999999999</v>
      </c>
      <c r="C108" s="466">
        <v>880.52800000000002</v>
      </c>
      <c r="D108" s="466">
        <v>-0.94299999999999995</v>
      </c>
      <c r="E108" s="466">
        <v>341.947</v>
      </c>
      <c r="F108" s="466">
        <v>68.756</v>
      </c>
      <c r="G108" s="466">
        <v>0</v>
      </c>
      <c r="H108" s="466">
        <v>2515.9380000000001</v>
      </c>
      <c r="I108" s="466">
        <v>54.003999999999998</v>
      </c>
      <c r="J108" s="466">
        <v>525.47400000000005</v>
      </c>
      <c r="K108" s="466">
        <v>-481.56700000000001</v>
      </c>
      <c r="L108" s="466">
        <v>-301.95999999999998</v>
      </c>
      <c r="M108" s="466">
        <v>6766.6900000000005</v>
      </c>
      <c r="N108" s="466">
        <v>6464.7300000000005</v>
      </c>
      <c r="O108" s="466">
        <f t="shared" si="3"/>
        <v>6766.6900000000005</v>
      </c>
      <c r="P108" s="466">
        <f t="shared" si="4"/>
        <v>525.47400000000005</v>
      </c>
      <c r="Q108" s="466">
        <f t="shared" si="5"/>
        <v>0</v>
      </c>
      <c r="S108" s="465">
        <v>0.5625</v>
      </c>
      <c r="T108" s="466">
        <v>4070.3960000000002</v>
      </c>
      <c r="U108" s="466">
        <v>1046.9960000000001</v>
      </c>
      <c r="V108" s="466">
        <v>-1.0429999999999999</v>
      </c>
      <c r="W108" s="466">
        <v>319.93200000000002</v>
      </c>
      <c r="X108" s="466">
        <v>80.462999999999994</v>
      </c>
      <c r="Y108" s="466">
        <v>0</v>
      </c>
      <c r="Z108" s="466">
        <v>1582.4849999999999</v>
      </c>
      <c r="AA108" s="466">
        <v>41.311999999999998</v>
      </c>
      <c r="AB108" s="466">
        <v>183.917</v>
      </c>
      <c r="AC108" s="466">
        <v>-794.173</v>
      </c>
      <c r="AD108" s="466">
        <v>-369.89400000000001</v>
      </c>
      <c r="AE108" s="466">
        <v>6530.2849999999999</v>
      </c>
      <c r="AF108" s="466">
        <v>6160.3909999999996</v>
      </c>
      <c r="AG108" s="466">
        <f t="shared" si="6"/>
        <v>6530.2849999999999</v>
      </c>
      <c r="AH108" s="466">
        <f t="shared" si="7"/>
        <v>183.917</v>
      </c>
      <c r="AI108" s="466">
        <f t="shared" si="8"/>
        <v>0</v>
      </c>
      <c r="AK108" s="465">
        <v>0.5625</v>
      </c>
      <c r="AL108" s="466">
        <v>3497.4250000000002</v>
      </c>
      <c r="AM108" s="466">
        <v>918.65599999999995</v>
      </c>
      <c r="AN108" s="466">
        <v>-0.749</v>
      </c>
      <c r="AO108" s="466">
        <v>317.75400000000002</v>
      </c>
      <c r="AP108" s="466">
        <v>66.192999999999998</v>
      </c>
      <c r="AQ108" s="466">
        <v>0</v>
      </c>
      <c r="AR108" s="466">
        <v>2920.5749999999998</v>
      </c>
      <c r="AS108" s="466">
        <v>32.030999999999999</v>
      </c>
      <c r="AT108" s="466">
        <v>227.78200000000001</v>
      </c>
      <c r="AU108" s="466">
        <v>-793.1</v>
      </c>
      <c r="AV108" s="466">
        <v>-334.767</v>
      </c>
      <c r="AW108" s="466">
        <v>7186.567</v>
      </c>
      <c r="AX108" s="466">
        <v>6851.8</v>
      </c>
      <c r="AY108" s="466">
        <f t="shared" si="9"/>
        <v>7186.567</v>
      </c>
      <c r="AZ108" s="466">
        <f t="shared" si="10"/>
        <v>227.78200000000001</v>
      </c>
      <c r="BA108" s="466">
        <f t="shared" si="11"/>
        <v>0</v>
      </c>
    </row>
    <row r="109" spans="1:53" s="463" customFormat="1">
      <c r="A109" s="465">
        <v>0.57291666666666696</v>
      </c>
      <c r="B109" s="466">
        <v>2862.8249999999998</v>
      </c>
      <c r="C109" s="466">
        <v>882.63499999999999</v>
      </c>
      <c r="D109" s="466">
        <v>-0.86799999999999999</v>
      </c>
      <c r="E109" s="466">
        <v>343.00900000000001</v>
      </c>
      <c r="F109" s="466">
        <v>68.742000000000004</v>
      </c>
      <c r="G109" s="466">
        <v>0</v>
      </c>
      <c r="H109" s="466">
        <v>2425.8580000000002</v>
      </c>
      <c r="I109" s="466">
        <v>50.295999999999999</v>
      </c>
      <c r="J109" s="466">
        <v>586.63699999999994</v>
      </c>
      <c r="K109" s="466">
        <v>-481.096</v>
      </c>
      <c r="L109" s="466">
        <v>-301.625</v>
      </c>
      <c r="M109" s="466">
        <v>6738.0380000000005</v>
      </c>
      <c r="N109" s="466">
        <v>6436.4130000000005</v>
      </c>
      <c r="O109" s="466">
        <f t="shared" si="3"/>
        <v>6738.0380000000005</v>
      </c>
      <c r="P109" s="466">
        <f t="shared" si="4"/>
        <v>586.63699999999994</v>
      </c>
      <c r="Q109" s="466">
        <f t="shared" si="5"/>
        <v>0</v>
      </c>
      <c r="S109" s="465">
        <v>0.57291666666666696</v>
      </c>
      <c r="T109" s="466">
        <v>4074.1210000000001</v>
      </c>
      <c r="U109" s="466">
        <v>1043.01</v>
      </c>
      <c r="V109" s="466">
        <v>-1.0660000000000001</v>
      </c>
      <c r="W109" s="466">
        <v>321.14400000000001</v>
      </c>
      <c r="X109" s="466">
        <v>80.430999999999997</v>
      </c>
      <c r="Y109" s="466">
        <v>0</v>
      </c>
      <c r="Z109" s="466">
        <v>1542.8679999999999</v>
      </c>
      <c r="AA109" s="466">
        <v>51.231999999999999</v>
      </c>
      <c r="AB109" s="466">
        <v>184.346</v>
      </c>
      <c r="AC109" s="466">
        <v>-794.43499999999995</v>
      </c>
      <c r="AD109" s="466">
        <v>-369.66800000000001</v>
      </c>
      <c r="AE109" s="466">
        <v>6501.6509999999998</v>
      </c>
      <c r="AF109" s="466">
        <v>6131.9830000000002</v>
      </c>
      <c r="AG109" s="466">
        <f t="shared" si="6"/>
        <v>6501.6509999999998</v>
      </c>
      <c r="AH109" s="466">
        <f t="shared" si="7"/>
        <v>184.346</v>
      </c>
      <c r="AI109" s="466">
        <f t="shared" si="8"/>
        <v>0</v>
      </c>
      <c r="AK109" s="465">
        <v>0.57291666666666696</v>
      </c>
      <c r="AL109" s="466">
        <v>3496.5349999999999</v>
      </c>
      <c r="AM109" s="466">
        <v>919.50199999999995</v>
      </c>
      <c r="AN109" s="466">
        <v>-0.75700000000000001</v>
      </c>
      <c r="AO109" s="466">
        <v>319.04399999999998</v>
      </c>
      <c r="AP109" s="466">
        <v>66.180999999999997</v>
      </c>
      <c r="AQ109" s="466">
        <v>0</v>
      </c>
      <c r="AR109" s="466">
        <v>2865.5259999999998</v>
      </c>
      <c r="AS109" s="466">
        <v>28.463000000000001</v>
      </c>
      <c r="AT109" s="466">
        <v>234.35400000000001</v>
      </c>
      <c r="AU109" s="466">
        <v>-791.73199999999997</v>
      </c>
      <c r="AV109" s="466">
        <v>-334.49200000000002</v>
      </c>
      <c r="AW109" s="466">
        <v>7137.116</v>
      </c>
      <c r="AX109" s="466">
        <v>6802.6239999999998</v>
      </c>
      <c r="AY109" s="466">
        <f t="shared" si="9"/>
        <v>7137.116</v>
      </c>
      <c r="AZ109" s="466">
        <f t="shared" si="10"/>
        <v>234.35400000000001</v>
      </c>
      <c r="BA109" s="466">
        <f t="shared" si="11"/>
        <v>0</v>
      </c>
    </row>
    <row r="110" spans="1:53" s="463" customFormat="1">
      <c r="A110" s="465">
        <v>0.58333333333333304</v>
      </c>
      <c r="B110" s="466">
        <v>2863.61</v>
      </c>
      <c r="C110" s="466">
        <v>887.69299999999998</v>
      </c>
      <c r="D110" s="466">
        <v>-0.90600000000000003</v>
      </c>
      <c r="E110" s="466">
        <v>340.19</v>
      </c>
      <c r="F110" s="466">
        <v>66.926000000000002</v>
      </c>
      <c r="G110" s="466">
        <v>0</v>
      </c>
      <c r="H110" s="466">
        <v>2419.049</v>
      </c>
      <c r="I110" s="466">
        <v>49.814</v>
      </c>
      <c r="J110" s="466">
        <v>636.18600000000004</v>
      </c>
      <c r="K110" s="466">
        <v>-479.44900000000001</v>
      </c>
      <c r="L110" s="466">
        <v>-301.95499999999998</v>
      </c>
      <c r="M110" s="466">
        <v>6783.1130000000003</v>
      </c>
      <c r="N110" s="466">
        <v>6481.1580000000004</v>
      </c>
      <c r="O110" s="466">
        <f t="shared" si="3"/>
        <v>6783.1130000000003</v>
      </c>
      <c r="P110" s="466">
        <f t="shared" si="4"/>
        <v>636.18600000000004</v>
      </c>
      <c r="Q110" s="466">
        <f t="shared" si="5"/>
        <v>0</v>
      </c>
      <c r="S110" s="465">
        <v>0.58333333333333304</v>
      </c>
      <c r="T110" s="466">
        <v>4075.2579999999998</v>
      </c>
      <c r="U110" s="466">
        <v>1037.9880000000001</v>
      </c>
      <c r="V110" s="466">
        <v>-1.06</v>
      </c>
      <c r="W110" s="466">
        <v>322.68299999999999</v>
      </c>
      <c r="X110" s="466">
        <v>78.772000000000006</v>
      </c>
      <c r="Y110" s="466">
        <v>0</v>
      </c>
      <c r="Z110" s="466">
        <v>1502.857</v>
      </c>
      <c r="AA110" s="466">
        <v>49.94</v>
      </c>
      <c r="AB110" s="466">
        <v>201.56</v>
      </c>
      <c r="AC110" s="466">
        <v>-792.56799999999998</v>
      </c>
      <c r="AD110" s="466">
        <v>-369.04399999999998</v>
      </c>
      <c r="AE110" s="466">
        <v>6475.4299999999994</v>
      </c>
      <c r="AF110" s="466">
        <v>6106.3859999999995</v>
      </c>
      <c r="AG110" s="466">
        <f t="shared" si="6"/>
        <v>6475.4299999999994</v>
      </c>
      <c r="AH110" s="466">
        <f t="shared" si="7"/>
        <v>201.56</v>
      </c>
      <c r="AI110" s="466">
        <f t="shared" si="8"/>
        <v>0</v>
      </c>
      <c r="AK110" s="465">
        <v>0.58333333333333304</v>
      </c>
      <c r="AL110" s="466">
        <v>3497.38</v>
      </c>
      <c r="AM110" s="466">
        <v>921.47299999999996</v>
      </c>
      <c r="AN110" s="466">
        <v>-0.84499999999999997</v>
      </c>
      <c r="AO110" s="466">
        <v>318.05399999999997</v>
      </c>
      <c r="AP110" s="466">
        <v>67.816999999999993</v>
      </c>
      <c r="AQ110" s="466">
        <v>0</v>
      </c>
      <c r="AR110" s="466">
        <v>2799.6089999999999</v>
      </c>
      <c r="AS110" s="466">
        <v>28.803999999999998</v>
      </c>
      <c r="AT110" s="466">
        <v>234.20699999999999</v>
      </c>
      <c r="AU110" s="466">
        <v>-790.06600000000003</v>
      </c>
      <c r="AV110" s="466">
        <v>-334.26900000000001</v>
      </c>
      <c r="AW110" s="466">
        <v>7076.433</v>
      </c>
      <c r="AX110" s="466">
        <v>6742.1639999999998</v>
      </c>
      <c r="AY110" s="466">
        <f t="shared" si="9"/>
        <v>7076.433</v>
      </c>
      <c r="AZ110" s="466">
        <f t="shared" si="10"/>
        <v>234.20699999999999</v>
      </c>
      <c r="BA110" s="466">
        <f t="shared" si="11"/>
        <v>0</v>
      </c>
    </row>
    <row r="111" spans="1:53" s="463" customFormat="1">
      <c r="A111" s="465">
        <v>0.59375</v>
      </c>
      <c r="B111" s="466">
        <v>2864.2939999999999</v>
      </c>
      <c r="C111" s="466">
        <v>890.45600000000002</v>
      </c>
      <c r="D111" s="466">
        <v>-0.92200000000000004</v>
      </c>
      <c r="E111" s="466">
        <v>340.66500000000002</v>
      </c>
      <c r="F111" s="466">
        <v>66.924000000000007</v>
      </c>
      <c r="G111" s="466">
        <v>0</v>
      </c>
      <c r="H111" s="466">
        <v>2350.2330000000002</v>
      </c>
      <c r="I111" s="466">
        <v>42.170999999999999</v>
      </c>
      <c r="J111" s="466">
        <v>671.96400000000006</v>
      </c>
      <c r="K111" s="466">
        <v>-478.077</v>
      </c>
      <c r="L111" s="466">
        <v>-301.76499999999999</v>
      </c>
      <c r="M111" s="466">
        <v>6747.7080000000005</v>
      </c>
      <c r="N111" s="466">
        <v>6445.9430000000002</v>
      </c>
      <c r="O111" s="466">
        <f t="shared" si="3"/>
        <v>6747.7080000000005</v>
      </c>
      <c r="P111" s="466">
        <f t="shared" si="4"/>
        <v>671.96400000000006</v>
      </c>
      <c r="Q111" s="466">
        <f t="shared" si="5"/>
        <v>0</v>
      </c>
      <c r="S111" s="465">
        <v>0.59375</v>
      </c>
      <c r="T111" s="466">
        <v>4077.076</v>
      </c>
      <c r="U111" s="466">
        <v>1033.981</v>
      </c>
      <c r="V111" s="466">
        <v>-0.93899999999999995</v>
      </c>
      <c r="W111" s="466">
        <v>323.59899999999999</v>
      </c>
      <c r="X111" s="466">
        <v>78.799000000000007</v>
      </c>
      <c r="Y111" s="466">
        <v>0</v>
      </c>
      <c r="Z111" s="466">
        <v>1450.0450000000001</v>
      </c>
      <c r="AA111" s="466">
        <v>54.029000000000003</v>
      </c>
      <c r="AB111" s="466">
        <v>182.43199999999999</v>
      </c>
      <c r="AC111" s="466">
        <v>-791.601</v>
      </c>
      <c r="AD111" s="466">
        <v>-368.54300000000001</v>
      </c>
      <c r="AE111" s="466">
        <v>6407.4210000000003</v>
      </c>
      <c r="AF111" s="466">
        <v>6038.8780000000006</v>
      </c>
      <c r="AG111" s="466">
        <f t="shared" si="6"/>
        <v>6407.4210000000003</v>
      </c>
      <c r="AH111" s="466">
        <f t="shared" si="7"/>
        <v>182.43199999999999</v>
      </c>
      <c r="AI111" s="466">
        <f t="shared" si="8"/>
        <v>0</v>
      </c>
      <c r="AK111" s="465">
        <v>0.59375</v>
      </c>
      <c r="AL111" s="466">
        <v>3497.4250000000002</v>
      </c>
      <c r="AM111" s="466">
        <v>920.21400000000006</v>
      </c>
      <c r="AN111" s="466">
        <v>-0.81499999999999995</v>
      </c>
      <c r="AO111" s="466">
        <v>319.68299999999999</v>
      </c>
      <c r="AP111" s="466">
        <v>67.814999999999998</v>
      </c>
      <c r="AQ111" s="466">
        <v>0</v>
      </c>
      <c r="AR111" s="466">
        <v>2695.5940000000001</v>
      </c>
      <c r="AS111" s="466">
        <v>30.073</v>
      </c>
      <c r="AT111" s="466">
        <v>219.745</v>
      </c>
      <c r="AU111" s="466">
        <v>-789.428</v>
      </c>
      <c r="AV111" s="466">
        <v>-333.58199999999999</v>
      </c>
      <c r="AW111" s="466">
        <v>6960.3060000000005</v>
      </c>
      <c r="AX111" s="466">
        <v>6626.7240000000002</v>
      </c>
      <c r="AY111" s="466">
        <f t="shared" si="9"/>
        <v>6960.3060000000005</v>
      </c>
      <c r="AZ111" s="466">
        <f t="shared" si="10"/>
        <v>219.745</v>
      </c>
      <c r="BA111" s="466">
        <f t="shared" si="11"/>
        <v>0</v>
      </c>
    </row>
    <row r="112" spans="1:53" s="463" customFormat="1">
      <c r="A112" s="465">
        <v>0.60416666666666696</v>
      </c>
      <c r="B112" s="466">
        <v>2865.7249999999999</v>
      </c>
      <c r="C112" s="466">
        <v>902.14</v>
      </c>
      <c r="D112" s="466">
        <v>-0.95699999999999996</v>
      </c>
      <c r="E112" s="466">
        <v>339.42500000000001</v>
      </c>
      <c r="F112" s="466">
        <v>66.856999999999999</v>
      </c>
      <c r="G112" s="466">
        <v>0</v>
      </c>
      <c r="H112" s="466">
        <v>2269.2040000000002</v>
      </c>
      <c r="I112" s="466">
        <v>38.703000000000003</v>
      </c>
      <c r="J112" s="466">
        <v>599.93200000000002</v>
      </c>
      <c r="K112" s="466">
        <v>-394.11900000000003</v>
      </c>
      <c r="L112" s="466">
        <v>-302.43</v>
      </c>
      <c r="M112" s="466">
        <v>6686.9100000000008</v>
      </c>
      <c r="N112" s="466">
        <v>6384.4800000000005</v>
      </c>
      <c r="O112" s="466">
        <f t="shared" si="3"/>
        <v>6686.9100000000008</v>
      </c>
      <c r="P112" s="466">
        <f t="shared" si="4"/>
        <v>599.93200000000002</v>
      </c>
      <c r="Q112" s="466">
        <f t="shared" si="5"/>
        <v>0</v>
      </c>
      <c r="S112" s="465">
        <v>0.60416666666666696</v>
      </c>
      <c r="T112" s="466">
        <v>4077.2809999999999</v>
      </c>
      <c r="U112" s="466">
        <v>1041.953</v>
      </c>
      <c r="V112" s="466">
        <v>-1.0289999999999999</v>
      </c>
      <c r="W112" s="466">
        <v>323.36099999999999</v>
      </c>
      <c r="X112" s="466">
        <v>78.804000000000002</v>
      </c>
      <c r="Y112" s="466">
        <v>0</v>
      </c>
      <c r="Z112" s="466">
        <v>1411.8140000000001</v>
      </c>
      <c r="AA112" s="466">
        <v>50.945999999999998</v>
      </c>
      <c r="AB112" s="466">
        <v>157.96199999999999</v>
      </c>
      <c r="AC112" s="466">
        <v>-791.26400000000001</v>
      </c>
      <c r="AD112" s="466">
        <v>-369.13200000000001</v>
      </c>
      <c r="AE112" s="466">
        <v>6349.8280000000004</v>
      </c>
      <c r="AF112" s="466">
        <v>5980.6960000000008</v>
      </c>
      <c r="AG112" s="466">
        <f t="shared" si="6"/>
        <v>6349.8280000000004</v>
      </c>
      <c r="AH112" s="466">
        <f t="shared" si="7"/>
        <v>157.96199999999999</v>
      </c>
      <c r="AI112" s="466">
        <f t="shared" si="8"/>
        <v>0</v>
      </c>
      <c r="AK112" s="465">
        <v>0.60416666666666696</v>
      </c>
      <c r="AL112" s="466">
        <v>3496.462</v>
      </c>
      <c r="AM112" s="466">
        <v>921.54499999999996</v>
      </c>
      <c r="AN112" s="466">
        <v>-0.755</v>
      </c>
      <c r="AO112" s="466">
        <v>319.608</v>
      </c>
      <c r="AP112" s="466">
        <v>67.822999999999993</v>
      </c>
      <c r="AQ112" s="466">
        <v>0</v>
      </c>
      <c r="AR112" s="466">
        <v>2645.84</v>
      </c>
      <c r="AS112" s="466">
        <v>27.355</v>
      </c>
      <c r="AT112" s="466">
        <v>228.92400000000001</v>
      </c>
      <c r="AU112" s="466">
        <v>-788.03599999999994</v>
      </c>
      <c r="AV112" s="466">
        <v>-333.30799999999999</v>
      </c>
      <c r="AW112" s="466">
        <v>6918.7659999999996</v>
      </c>
      <c r="AX112" s="466">
        <v>6585.4579999999996</v>
      </c>
      <c r="AY112" s="466">
        <f t="shared" si="9"/>
        <v>6918.7659999999996</v>
      </c>
      <c r="AZ112" s="466">
        <f t="shared" si="10"/>
        <v>228.92400000000001</v>
      </c>
      <c r="BA112" s="466">
        <f t="shared" si="11"/>
        <v>0</v>
      </c>
    </row>
    <row r="113" spans="1:53" s="463" customFormat="1">
      <c r="A113" s="465">
        <v>0.61458333333333304</v>
      </c>
      <c r="B113" s="466">
        <v>2865.1489999999999</v>
      </c>
      <c r="C113" s="466">
        <v>908.09</v>
      </c>
      <c r="D113" s="466">
        <v>-0.92500000000000004</v>
      </c>
      <c r="E113" s="466">
        <v>338.75299999999999</v>
      </c>
      <c r="F113" s="466">
        <v>66.736999999999995</v>
      </c>
      <c r="G113" s="466">
        <v>0</v>
      </c>
      <c r="H113" s="466">
        <v>2189.79</v>
      </c>
      <c r="I113" s="466">
        <v>42.756</v>
      </c>
      <c r="J113" s="466">
        <v>452.74</v>
      </c>
      <c r="K113" s="466">
        <v>-242.20500000000001</v>
      </c>
      <c r="L113" s="466">
        <v>-302.51</v>
      </c>
      <c r="M113" s="466">
        <v>6620.8850000000002</v>
      </c>
      <c r="N113" s="466">
        <v>6318.375</v>
      </c>
      <c r="O113" s="466">
        <f t="shared" si="3"/>
        <v>6620.8850000000002</v>
      </c>
      <c r="P113" s="466">
        <f t="shared" si="4"/>
        <v>452.74</v>
      </c>
      <c r="Q113" s="466">
        <f t="shared" si="5"/>
        <v>0</v>
      </c>
      <c r="S113" s="465">
        <v>0.61458333333333304</v>
      </c>
      <c r="T113" s="466">
        <v>4078.123</v>
      </c>
      <c r="U113" s="466">
        <v>1037.249</v>
      </c>
      <c r="V113" s="466">
        <v>-0.94799999999999995</v>
      </c>
      <c r="W113" s="466">
        <v>323.69400000000002</v>
      </c>
      <c r="X113" s="466">
        <v>78.790999999999997</v>
      </c>
      <c r="Y113" s="466">
        <v>0</v>
      </c>
      <c r="Z113" s="466">
        <v>1433.76</v>
      </c>
      <c r="AA113" s="466">
        <v>62.442999999999998</v>
      </c>
      <c r="AB113" s="466">
        <v>87.212000000000003</v>
      </c>
      <c r="AC113" s="466">
        <v>-790.08100000000002</v>
      </c>
      <c r="AD113" s="466">
        <v>-368.97800000000001</v>
      </c>
      <c r="AE113" s="466">
        <v>6310.2430000000013</v>
      </c>
      <c r="AF113" s="466">
        <v>5941.2650000000012</v>
      </c>
      <c r="AG113" s="466">
        <f t="shared" si="6"/>
        <v>6310.2430000000013</v>
      </c>
      <c r="AH113" s="466">
        <f t="shared" si="7"/>
        <v>87.212000000000003</v>
      </c>
      <c r="AI113" s="466">
        <f t="shared" si="8"/>
        <v>0</v>
      </c>
      <c r="AK113" s="465">
        <v>0.61458333333333304</v>
      </c>
      <c r="AL113" s="466">
        <v>3495.6779999999999</v>
      </c>
      <c r="AM113" s="466">
        <v>920.601</v>
      </c>
      <c r="AN113" s="466">
        <v>-0.77600000000000002</v>
      </c>
      <c r="AO113" s="466">
        <v>320.20299999999997</v>
      </c>
      <c r="AP113" s="466">
        <v>67.814999999999998</v>
      </c>
      <c r="AQ113" s="466">
        <v>0</v>
      </c>
      <c r="AR113" s="466">
        <v>2622.0729999999999</v>
      </c>
      <c r="AS113" s="466">
        <v>26.117999999999999</v>
      </c>
      <c r="AT113" s="466">
        <v>188.596</v>
      </c>
      <c r="AU113" s="466">
        <v>-786.678</v>
      </c>
      <c r="AV113" s="466">
        <v>-333.03399999999999</v>
      </c>
      <c r="AW113" s="466">
        <v>6853.6299999999992</v>
      </c>
      <c r="AX113" s="466">
        <v>6520.5959999999995</v>
      </c>
      <c r="AY113" s="466">
        <f t="shared" si="9"/>
        <v>6853.6299999999992</v>
      </c>
      <c r="AZ113" s="466">
        <f t="shared" si="10"/>
        <v>188.596</v>
      </c>
      <c r="BA113" s="466">
        <f t="shared" si="11"/>
        <v>0</v>
      </c>
    </row>
    <row r="114" spans="1:53" s="463" customFormat="1">
      <c r="A114" s="465">
        <v>0.625</v>
      </c>
      <c r="B114" s="466">
        <v>2931.2730000000001</v>
      </c>
      <c r="C114" s="466">
        <v>1019.553</v>
      </c>
      <c r="D114" s="466">
        <v>-0.871</v>
      </c>
      <c r="E114" s="466">
        <v>339.72300000000001</v>
      </c>
      <c r="F114" s="466">
        <v>65.662999999999997</v>
      </c>
      <c r="G114" s="466">
        <v>0</v>
      </c>
      <c r="H114" s="466">
        <v>2090.6590000000001</v>
      </c>
      <c r="I114" s="466">
        <v>45.311999999999998</v>
      </c>
      <c r="J114" s="466">
        <v>51.241</v>
      </c>
      <c r="K114" s="466">
        <v>-37.226999999999997</v>
      </c>
      <c r="L114" s="466">
        <v>-317.709</v>
      </c>
      <c r="M114" s="466">
        <v>6505.326</v>
      </c>
      <c r="N114" s="466">
        <v>6187.6170000000002</v>
      </c>
      <c r="O114" s="466">
        <f t="shared" si="3"/>
        <v>6505.326</v>
      </c>
      <c r="P114" s="466">
        <f t="shared" si="4"/>
        <v>51.241</v>
      </c>
      <c r="Q114" s="466">
        <f t="shared" si="5"/>
        <v>0</v>
      </c>
      <c r="S114" s="465">
        <v>0.625</v>
      </c>
      <c r="T114" s="466">
        <v>4080.7060000000001</v>
      </c>
      <c r="U114" s="466">
        <v>1046.5899999999999</v>
      </c>
      <c r="V114" s="466">
        <v>-1.0149999999999999</v>
      </c>
      <c r="W114" s="466">
        <v>322.73700000000002</v>
      </c>
      <c r="X114" s="466">
        <v>78.238</v>
      </c>
      <c r="Y114" s="466">
        <v>0</v>
      </c>
      <c r="Z114" s="466">
        <v>1359.5260000000001</v>
      </c>
      <c r="AA114" s="466">
        <v>58.780999999999999</v>
      </c>
      <c r="AB114" s="466">
        <v>55.033999999999999</v>
      </c>
      <c r="AC114" s="466">
        <v>-788.80399999999997</v>
      </c>
      <c r="AD114" s="466">
        <v>-369.58300000000003</v>
      </c>
      <c r="AE114" s="466">
        <v>6211.7929999999997</v>
      </c>
      <c r="AF114" s="466">
        <v>5842.21</v>
      </c>
      <c r="AG114" s="466">
        <f t="shared" si="6"/>
        <v>6211.7929999999997</v>
      </c>
      <c r="AH114" s="466">
        <f t="shared" si="7"/>
        <v>55.033999999999999</v>
      </c>
      <c r="AI114" s="466">
        <f t="shared" si="8"/>
        <v>0</v>
      </c>
      <c r="AK114" s="465">
        <v>0.625</v>
      </c>
      <c r="AL114" s="466">
        <v>3495.9169999999999</v>
      </c>
      <c r="AM114" s="466">
        <v>923.20299999999997</v>
      </c>
      <c r="AN114" s="466">
        <v>-0.77</v>
      </c>
      <c r="AO114" s="466">
        <v>319.20600000000002</v>
      </c>
      <c r="AP114" s="466">
        <v>67.25</v>
      </c>
      <c r="AQ114" s="466">
        <v>0</v>
      </c>
      <c r="AR114" s="466">
        <v>2594.7429999999999</v>
      </c>
      <c r="AS114" s="466">
        <v>28.968</v>
      </c>
      <c r="AT114" s="466">
        <v>176.316</v>
      </c>
      <c r="AU114" s="466">
        <v>-784.995</v>
      </c>
      <c r="AV114" s="466">
        <v>-333.10700000000003</v>
      </c>
      <c r="AW114" s="466">
        <v>6819.8379999999988</v>
      </c>
      <c r="AX114" s="466">
        <v>6486.7309999999989</v>
      </c>
      <c r="AY114" s="466">
        <f t="shared" si="9"/>
        <v>6819.8379999999988</v>
      </c>
      <c r="AZ114" s="466">
        <f t="shared" si="10"/>
        <v>176.316</v>
      </c>
      <c r="BA114" s="466">
        <f t="shared" si="11"/>
        <v>0</v>
      </c>
    </row>
    <row r="115" spans="1:53" s="463" customFormat="1">
      <c r="A115" s="465">
        <v>0.63541666666666696</v>
      </c>
      <c r="B115" s="466">
        <v>3016.2620000000002</v>
      </c>
      <c r="C115" s="466">
        <v>1089.1980000000001</v>
      </c>
      <c r="D115" s="466">
        <v>-0.90900000000000003</v>
      </c>
      <c r="E115" s="466">
        <v>342.87700000000001</v>
      </c>
      <c r="F115" s="466">
        <v>65.438000000000002</v>
      </c>
      <c r="G115" s="466">
        <v>0</v>
      </c>
      <c r="H115" s="466">
        <v>1981.2670000000001</v>
      </c>
      <c r="I115" s="466">
        <v>45.402999999999999</v>
      </c>
      <c r="J115" s="466">
        <v>-134.011</v>
      </c>
      <c r="K115" s="466">
        <v>0</v>
      </c>
      <c r="L115" s="466">
        <v>-329.59300000000002</v>
      </c>
      <c r="M115" s="466">
        <v>6405.5250000000005</v>
      </c>
      <c r="N115" s="466">
        <v>6075.9320000000007</v>
      </c>
      <c r="O115" s="466">
        <f t="shared" si="3"/>
        <v>6405.5250000000005</v>
      </c>
      <c r="P115" s="466">
        <f t="shared" si="4"/>
        <v>0</v>
      </c>
      <c r="Q115" s="466">
        <f t="shared" si="5"/>
        <v>-134.011</v>
      </c>
      <c r="S115" s="465">
        <v>0.63541666666666696</v>
      </c>
      <c r="T115" s="466">
        <v>4084.1770000000001</v>
      </c>
      <c r="U115" s="466">
        <v>1047.327</v>
      </c>
      <c r="V115" s="466">
        <v>-0.96399999999999997</v>
      </c>
      <c r="W115" s="466">
        <v>323.495</v>
      </c>
      <c r="X115" s="466">
        <v>78.212000000000003</v>
      </c>
      <c r="Y115" s="466">
        <v>0</v>
      </c>
      <c r="Z115" s="466">
        <v>1287.2629999999999</v>
      </c>
      <c r="AA115" s="466">
        <v>60.262</v>
      </c>
      <c r="AB115" s="466">
        <v>51.521000000000001</v>
      </c>
      <c r="AC115" s="466">
        <v>-788.05200000000002</v>
      </c>
      <c r="AD115" s="466">
        <v>-369.524</v>
      </c>
      <c r="AE115" s="466">
        <v>6143.241</v>
      </c>
      <c r="AF115" s="466">
        <v>5773.7169999999996</v>
      </c>
      <c r="AG115" s="466">
        <f t="shared" si="6"/>
        <v>6143.241</v>
      </c>
      <c r="AH115" s="466">
        <f t="shared" si="7"/>
        <v>51.521000000000001</v>
      </c>
      <c r="AI115" s="466">
        <f t="shared" si="8"/>
        <v>0</v>
      </c>
      <c r="AK115" s="465">
        <v>0.63541666666666696</v>
      </c>
      <c r="AL115" s="466">
        <v>3495.6120000000001</v>
      </c>
      <c r="AM115" s="466">
        <v>916.74</v>
      </c>
      <c r="AN115" s="466">
        <v>-0.77</v>
      </c>
      <c r="AO115" s="466">
        <v>321.00099999999998</v>
      </c>
      <c r="AP115" s="466">
        <v>66.120999999999995</v>
      </c>
      <c r="AQ115" s="466">
        <v>0</v>
      </c>
      <c r="AR115" s="466">
        <v>2460.569</v>
      </c>
      <c r="AS115" s="466">
        <v>28.773</v>
      </c>
      <c r="AT115" s="466">
        <v>218.21199999999999</v>
      </c>
      <c r="AU115" s="466">
        <v>-783.98</v>
      </c>
      <c r="AV115" s="466">
        <v>-331.63099999999997</v>
      </c>
      <c r="AW115" s="466">
        <v>6722.2780000000002</v>
      </c>
      <c r="AX115" s="466">
        <v>6390.6469999999999</v>
      </c>
      <c r="AY115" s="466">
        <f t="shared" si="9"/>
        <v>6722.2780000000002</v>
      </c>
      <c r="AZ115" s="466">
        <f t="shared" si="10"/>
        <v>218.21199999999999</v>
      </c>
      <c r="BA115" s="466">
        <f t="shared" si="11"/>
        <v>0</v>
      </c>
    </row>
    <row r="116" spans="1:53" s="463" customFormat="1">
      <c r="A116" s="465">
        <v>0.64583333333333304</v>
      </c>
      <c r="B116" s="466">
        <v>3023.587</v>
      </c>
      <c r="C116" s="466">
        <v>1170.5619999999999</v>
      </c>
      <c r="D116" s="466">
        <v>-0.85299999999999998</v>
      </c>
      <c r="E116" s="466">
        <v>340.24400000000003</v>
      </c>
      <c r="F116" s="466">
        <v>65.44</v>
      </c>
      <c r="G116" s="466">
        <v>0</v>
      </c>
      <c r="H116" s="466">
        <v>1841.261</v>
      </c>
      <c r="I116" s="466">
        <v>53.95</v>
      </c>
      <c r="J116" s="466">
        <v>-106.051</v>
      </c>
      <c r="K116" s="466">
        <v>0</v>
      </c>
      <c r="L116" s="466">
        <v>-337.71899999999999</v>
      </c>
      <c r="M116" s="466">
        <v>6388.1399999999976</v>
      </c>
      <c r="N116" s="466">
        <v>6050.4209999999975</v>
      </c>
      <c r="O116" s="466">
        <f t="shared" si="3"/>
        <v>6388.1399999999976</v>
      </c>
      <c r="P116" s="466">
        <f t="shared" si="4"/>
        <v>0</v>
      </c>
      <c r="Q116" s="466">
        <f t="shared" si="5"/>
        <v>-106.051</v>
      </c>
      <c r="S116" s="465">
        <v>0.64583333333333304</v>
      </c>
      <c r="T116" s="466">
        <v>4084.3139999999999</v>
      </c>
      <c r="U116" s="466">
        <v>1046.54</v>
      </c>
      <c r="V116" s="466">
        <v>-1.046</v>
      </c>
      <c r="W116" s="466">
        <v>322.35000000000002</v>
      </c>
      <c r="X116" s="466">
        <v>78.177000000000007</v>
      </c>
      <c r="Y116" s="466">
        <v>0</v>
      </c>
      <c r="Z116" s="466">
        <v>1293.347</v>
      </c>
      <c r="AA116" s="466">
        <v>49.180999999999997</v>
      </c>
      <c r="AB116" s="466">
        <v>21.489000000000001</v>
      </c>
      <c r="AC116" s="466">
        <v>-786.32399999999996</v>
      </c>
      <c r="AD116" s="466">
        <v>-369.25299999999999</v>
      </c>
      <c r="AE116" s="466">
        <v>6108.0279999999984</v>
      </c>
      <c r="AF116" s="466">
        <v>5738.7749999999987</v>
      </c>
      <c r="AG116" s="466">
        <f t="shared" si="6"/>
        <v>6108.0279999999984</v>
      </c>
      <c r="AH116" s="466">
        <f t="shared" si="7"/>
        <v>21.489000000000001</v>
      </c>
      <c r="AI116" s="466">
        <f t="shared" si="8"/>
        <v>0</v>
      </c>
      <c r="AK116" s="465">
        <v>0.64583333333333304</v>
      </c>
      <c r="AL116" s="466">
        <v>3527.3429999999998</v>
      </c>
      <c r="AM116" s="466">
        <v>922.03300000000002</v>
      </c>
      <c r="AN116" s="466">
        <v>-0.81899999999999995</v>
      </c>
      <c r="AO116" s="466">
        <v>320.62400000000002</v>
      </c>
      <c r="AP116" s="466">
        <v>66.105000000000004</v>
      </c>
      <c r="AQ116" s="466">
        <v>0</v>
      </c>
      <c r="AR116" s="466">
        <v>2302.37</v>
      </c>
      <c r="AS116" s="466">
        <v>30.233000000000001</v>
      </c>
      <c r="AT116" s="466">
        <v>269.40699999999998</v>
      </c>
      <c r="AU116" s="466">
        <v>-782.11500000000001</v>
      </c>
      <c r="AV116" s="466">
        <v>-332.92099999999999</v>
      </c>
      <c r="AW116" s="466">
        <v>6655.1809999999996</v>
      </c>
      <c r="AX116" s="466">
        <v>6322.2599999999993</v>
      </c>
      <c r="AY116" s="466">
        <f t="shared" si="9"/>
        <v>6655.1809999999996</v>
      </c>
      <c r="AZ116" s="466">
        <f t="shared" si="10"/>
        <v>269.40699999999998</v>
      </c>
      <c r="BA116" s="466">
        <f t="shared" si="11"/>
        <v>0</v>
      </c>
    </row>
    <row r="117" spans="1:53" s="463" customFormat="1">
      <c r="A117" s="465">
        <v>0.65625</v>
      </c>
      <c r="B117" s="466">
        <v>3022.53</v>
      </c>
      <c r="C117" s="466">
        <v>1264.6220000000001</v>
      </c>
      <c r="D117" s="466">
        <v>-0.90500000000000003</v>
      </c>
      <c r="E117" s="466">
        <v>340.12700000000001</v>
      </c>
      <c r="F117" s="466">
        <v>65.408000000000001</v>
      </c>
      <c r="G117" s="466">
        <v>0</v>
      </c>
      <c r="H117" s="466">
        <v>1715.796</v>
      </c>
      <c r="I117" s="466">
        <v>50.341000000000001</v>
      </c>
      <c r="J117" s="466">
        <v>-70.632999999999996</v>
      </c>
      <c r="K117" s="466">
        <v>0</v>
      </c>
      <c r="L117" s="466">
        <v>-346.81700000000001</v>
      </c>
      <c r="M117" s="466">
        <v>6387.2860000000019</v>
      </c>
      <c r="N117" s="466">
        <v>6040.4690000000019</v>
      </c>
      <c r="O117" s="466">
        <f t="shared" si="3"/>
        <v>6387.2860000000019</v>
      </c>
      <c r="P117" s="466">
        <f t="shared" si="4"/>
        <v>0</v>
      </c>
      <c r="Q117" s="466">
        <f t="shared" si="5"/>
        <v>-70.632999999999996</v>
      </c>
      <c r="S117" s="465">
        <v>0.65625</v>
      </c>
      <c r="T117" s="466">
        <v>4086.3290000000002</v>
      </c>
      <c r="U117" s="466">
        <v>1048.075</v>
      </c>
      <c r="V117" s="466">
        <v>-1.0409999999999999</v>
      </c>
      <c r="W117" s="466">
        <v>323.34399999999999</v>
      </c>
      <c r="X117" s="466">
        <v>78.197000000000003</v>
      </c>
      <c r="Y117" s="466">
        <v>0</v>
      </c>
      <c r="Z117" s="466">
        <v>1310.944</v>
      </c>
      <c r="AA117" s="466">
        <v>70.433000000000007</v>
      </c>
      <c r="AB117" s="466">
        <v>-43.337000000000003</v>
      </c>
      <c r="AC117" s="466">
        <v>-785.71600000000001</v>
      </c>
      <c r="AD117" s="466">
        <v>-369.97899999999998</v>
      </c>
      <c r="AE117" s="466">
        <v>6087.2279999999992</v>
      </c>
      <c r="AF117" s="466">
        <v>5717.2489999999989</v>
      </c>
      <c r="AG117" s="466">
        <f t="shared" si="6"/>
        <v>6087.2279999999992</v>
      </c>
      <c r="AH117" s="466">
        <f t="shared" si="7"/>
        <v>0</v>
      </c>
      <c r="AI117" s="466">
        <f t="shared" si="8"/>
        <v>-43.337000000000003</v>
      </c>
      <c r="AK117" s="465">
        <v>0.65625</v>
      </c>
      <c r="AL117" s="466">
        <v>3612.1480000000001</v>
      </c>
      <c r="AM117" s="466">
        <v>928.65700000000004</v>
      </c>
      <c r="AN117" s="466">
        <v>-0.81299999999999994</v>
      </c>
      <c r="AO117" s="466">
        <v>319.76400000000001</v>
      </c>
      <c r="AP117" s="466">
        <v>67.376999999999995</v>
      </c>
      <c r="AQ117" s="466">
        <v>0</v>
      </c>
      <c r="AR117" s="466">
        <v>2169.241</v>
      </c>
      <c r="AS117" s="466">
        <v>30.283999999999999</v>
      </c>
      <c r="AT117" s="466">
        <v>172.363</v>
      </c>
      <c r="AU117" s="466">
        <v>-740.04300000000001</v>
      </c>
      <c r="AV117" s="466">
        <v>-337.44200000000001</v>
      </c>
      <c r="AW117" s="466">
        <v>6558.978000000001</v>
      </c>
      <c r="AX117" s="466">
        <v>6221.536000000001</v>
      </c>
      <c r="AY117" s="466">
        <f t="shared" si="9"/>
        <v>6558.978000000001</v>
      </c>
      <c r="AZ117" s="466">
        <f t="shared" si="10"/>
        <v>172.363</v>
      </c>
      <c r="BA117" s="466">
        <f t="shared" si="11"/>
        <v>0</v>
      </c>
    </row>
    <row r="118" spans="1:53" s="463" customFormat="1">
      <c r="A118" s="465">
        <v>0.66666666666666696</v>
      </c>
      <c r="B118" s="466">
        <v>3022.7190000000001</v>
      </c>
      <c r="C118" s="466">
        <v>1400.865</v>
      </c>
      <c r="D118" s="466">
        <v>-0.94699999999999995</v>
      </c>
      <c r="E118" s="466">
        <v>344.78</v>
      </c>
      <c r="F118" s="466">
        <v>64.257999999999996</v>
      </c>
      <c r="G118" s="466">
        <v>0</v>
      </c>
      <c r="H118" s="466">
        <v>1581.0989999999999</v>
      </c>
      <c r="I118" s="466">
        <v>49.235999999999997</v>
      </c>
      <c r="J118" s="466">
        <v>-108.178</v>
      </c>
      <c r="K118" s="466">
        <v>0</v>
      </c>
      <c r="L118" s="466">
        <v>-360.77</v>
      </c>
      <c r="M118" s="466">
        <v>6353.8319999999994</v>
      </c>
      <c r="N118" s="466">
        <v>5993.0619999999999</v>
      </c>
      <c r="O118" s="466">
        <f t="shared" si="3"/>
        <v>6353.8319999999994</v>
      </c>
      <c r="P118" s="466">
        <f t="shared" si="4"/>
        <v>0</v>
      </c>
      <c r="Q118" s="466">
        <f t="shared" si="5"/>
        <v>-108.178</v>
      </c>
      <c r="S118" s="465">
        <v>0.66666666666666696</v>
      </c>
      <c r="T118" s="466">
        <v>4091.3539999999998</v>
      </c>
      <c r="U118" s="466">
        <v>1053.529</v>
      </c>
      <c r="V118" s="466">
        <v>-0.91800000000000004</v>
      </c>
      <c r="W118" s="466">
        <v>325.68700000000001</v>
      </c>
      <c r="X118" s="466">
        <v>78.992000000000004</v>
      </c>
      <c r="Y118" s="466">
        <v>0</v>
      </c>
      <c r="Z118" s="466">
        <v>1240.0319999999999</v>
      </c>
      <c r="AA118" s="466">
        <v>66.962000000000003</v>
      </c>
      <c r="AB118" s="466">
        <v>-39.015000000000001</v>
      </c>
      <c r="AC118" s="466">
        <v>-786.93899999999996</v>
      </c>
      <c r="AD118" s="466">
        <v>-370.56799999999998</v>
      </c>
      <c r="AE118" s="466">
        <v>6029.6840000000002</v>
      </c>
      <c r="AF118" s="466">
        <v>5659.116</v>
      </c>
      <c r="AG118" s="466">
        <f t="shared" si="6"/>
        <v>6029.6840000000002</v>
      </c>
      <c r="AH118" s="466">
        <f t="shared" si="7"/>
        <v>0</v>
      </c>
      <c r="AI118" s="466">
        <f t="shared" si="8"/>
        <v>-39.015000000000001</v>
      </c>
      <c r="AK118" s="465">
        <v>0.66666666666666696</v>
      </c>
      <c r="AL118" s="466">
        <v>3666.0340000000001</v>
      </c>
      <c r="AM118" s="466">
        <v>920.8</v>
      </c>
      <c r="AN118" s="466">
        <v>-0.84099999999999997</v>
      </c>
      <c r="AO118" s="466">
        <v>318.012</v>
      </c>
      <c r="AP118" s="466">
        <v>66.433999999999997</v>
      </c>
      <c r="AQ118" s="466">
        <v>0</v>
      </c>
      <c r="AR118" s="466">
        <v>2022.5840000000001</v>
      </c>
      <c r="AS118" s="466">
        <v>30.058</v>
      </c>
      <c r="AT118" s="466">
        <v>-93.173000000000002</v>
      </c>
      <c r="AU118" s="466">
        <v>-415.61200000000002</v>
      </c>
      <c r="AV118" s="466">
        <v>-338.51799999999997</v>
      </c>
      <c r="AW118" s="466">
        <v>6514.2959999999994</v>
      </c>
      <c r="AX118" s="466">
        <v>6175.7779999999993</v>
      </c>
      <c r="AY118" s="466">
        <f t="shared" si="9"/>
        <v>6514.2959999999994</v>
      </c>
      <c r="AZ118" s="466">
        <f t="shared" si="10"/>
        <v>0</v>
      </c>
      <c r="BA118" s="466">
        <f t="shared" si="11"/>
        <v>-93.173000000000002</v>
      </c>
    </row>
    <row r="119" spans="1:53" s="463" customFormat="1">
      <c r="A119" s="465">
        <v>0.67708333333333304</v>
      </c>
      <c r="B119" s="466">
        <v>3023.877</v>
      </c>
      <c r="C119" s="466">
        <v>1477.56</v>
      </c>
      <c r="D119" s="466">
        <v>-0.93200000000000005</v>
      </c>
      <c r="E119" s="466">
        <v>346.214</v>
      </c>
      <c r="F119" s="466">
        <v>64.290999999999997</v>
      </c>
      <c r="G119" s="466">
        <v>0</v>
      </c>
      <c r="H119" s="466">
        <v>1418.136</v>
      </c>
      <c r="I119" s="466">
        <v>45.765999999999998</v>
      </c>
      <c r="J119" s="466">
        <v>-52.994</v>
      </c>
      <c r="K119" s="466">
        <v>0</v>
      </c>
      <c r="L119" s="466">
        <v>-367.99799999999999</v>
      </c>
      <c r="M119" s="466">
        <v>6321.9180000000006</v>
      </c>
      <c r="N119" s="466">
        <v>5953.920000000001</v>
      </c>
      <c r="O119" s="466">
        <f t="shared" ref="O119:O149" si="12">M119</f>
        <v>6321.9180000000006</v>
      </c>
      <c r="P119" s="466">
        <f t="shared" ref="P119:P149" si="13">IF(J119&lt;0,0,J119)</f>
        <v>0</v>
      </c>
      <c r="Q119" s="466">
        <f t="shared" ref="Q119:Q149" si="14">IF(J119&lt;0,J119,0)</f>
        <v>-52.994</v>
      </c>
      <c r="S119" s="465">
        <v>0.67708333333333304</v>
      </c>
      <c r="T119" s="466">
        <v>4092.8490000000002</v>
      </c>
      <c r="U119" s="466">
        <v>1054.2660000000001</v>
      </c>
      <c r="V119" s="466">
        <v>-1.024</v>
      </c>
      <c r="W119" s="466">
        <v>325.27300000000002</v>
      </c>
      <c r="X119" s="466">
        <v>78.978999999999999</v>
      </c>
      <c r="Y119" s="466">
        <v>0</v>
      </c>
      <c r="Z119" s="466">
        <v>1198.9680000000001</v>
      </c>
      <c r="AA119" s="466">
        <v>56.381</v>
      </c>
      <c r="AB119" s="466">
        <v>35.704999999999998</v>
      </c>
      <c r="AC119" s="466">
        <v>-782.69899999999996</v>
      </c>
      <c r="AD119" s="466">
        <v>-370.327</v>
      </c>
      <c r="AE119" s="466">
        <v>6058.6980000000003</v>
      </c>
      <c r="AF119" s="466">
        <v>5688.3710000000001</v>
      </c>
      <c r="AG119" s="466">
        <f t="shared" ref="AG119:AG149" si="15">AE119</f>
        <v>6058.6980000000003</v>
      </c>
      <c r="AH119" s="466">
        <f t="shared" ref="AH119:AH149" si="16">IF(AB119&lt;0,0,AB119)</f>
        <v>35.704999999999998</v>
      </c>
      <c r="AI119" s="466">
        <f t="shared" ref="AI119:AI149" si="17">IF(AB119&lt;0,AB119,0)</f>
        <v>0</v>
      </c>
      <c r="AK119" s="465">
        <v>0.67708333333333304</v>
      </c>
      <c r="AL119" s="466">
        <v>3671.2550000000001</v>
      </c>
      <c r="AM119" s="466">
        <v>940.21199999999999</v>
      </c>
      <c r="AN119" s="466">
        <v>-0.70199999999999996</v>
      </c>
      <c r="AO119" s="466">
        <v>314.93</v>
      </c>
      <c r="AP119" s="466">
        <v>66.418999999999997</v>
      </c>
      <c r="AQ119" s="466">
        <v>0</v>
      </c>
      <c r="AR119" s="466">
        <v>1840.049</v>
      </c>
      <c r="AS119" s="466">
        <v>30.251000000000001</v>
      </c>
      <c r="AT119" s="466">
        <v>-137.72999999999999</v>
      </c>
      <c r="AU119" s="466">
        <v>-299.65100000000001</v>
      </c>
      <c r="AV119" s="466">
        <v>-339.48099999999999</v>
      </c>
      <c r="AW119" s="466">
        <v>6425.0330000000013</v>
      </c>
      <c r="AX119" s="466">
        <v>6085.5520000000015</v>
      </c>
      <c r="AY119" s="466">
        <f t="shared" ref="AY119:AY149" si="18">AW119</f>
        <v>6425.0330000000013</v>
      </c>
      <c r="AZ119" s="466">
        <f t="shared" ref="AZ119:AZ149" si="19">IF(AT119&lt;0,0,AT119)</f>
        <v>0</v>
      </c>
      <c r="BA119" s="466">
        <f t="shared" ref="BA119:BA149" si="20">IF(AT119&lt;0,AT119,0)</f>
        <v>-137.72999999999999</v>
      </c>
    </row>
    <row r="120" spans="1:53" s="463" customFormat="1">
      <c r="A120" s="465">
        <v>0.6875</v>
      </c>
      <c r="B120" s="466">
        <v>3021.221</v>
      </c>
      <c r="C120" s="466">
        <v>1544.1959999999999</v>
      </c>
      <c r="D120" s="466">
        <v>-0.84099999999999997</v>
      </c>
      <c r="E120" s="466">
        <v>346.46199999999999</v>
      </c>
      <c r="F120" s="466">
        <v>64.27</v>
      </c>
      <c r="G120" s="466">
        <v>0</v>
      </c>
      <c r="H120" s="466">
        <v>1292.2280000000001</v>
      </c>
      <c r="I120" s="466">
        <v>49.395000000000003</v>
      </c>
      <c r="J120" s="466">
        <v>5.1539999999999999</v>
      </c>
      <c r="K120" s="466">
        <v>0</v>
      </c>
      <c r="L120" s="466">
        <v>-374.18900000000002</v>
      </c>
      <c r="M120" s="466">
        <v>6322.085</v>
      </c>
      <c r="N120" s="466">
        <v>5947.8959999999997</v>
      </c>
      <c r="O120" s="466">
        <f t="shared" si="12"/>
        <v>6322.085</v>
      </c>
      <c r="P120" s="466">
        <f t="shared" si="13"/>
        <v>5.1539999999999999</v>
      </c>
      <c r="Q120" s="466">
        <f t="shared" si="14"/>
        <v>0</v>
      </c>
      <c r="S120" s="465">
        <v>0.6875</v>
      </c>
      <c r="T120" s="466">
        <v>4095.433</v>
      </c>
      <c r="U120" s="466">
        <v>1055.694</v>
      </c>
      <c r="V120" s="466">
        <v>-1.0580000000000001</v>
      </c>
      <c r="W120" s="466">
        <v>326.33100000000002</v>
      </c>
      <c r="X120" s="466">
        <v>79.001000000000005</v>
      </c>
      <c r="Y120" s="466">
        <v>0</v>
      </c>
      <c r="Z120" s="466">
        <v>1108.0550000000001</v>
      </c>
      <c r="AA120" s="466">
        <v>52.399000000000001</v>
      </c>
      <c r="AB120" s="466">
        <v>52.673999999999999</v>
      </c>
      <c r="AC120" s="466">
        <v>-781.49099999999999</v>
      </c>
      <c r="AD120" s="466">
        <v>-370.13400000000001</v>
      </c>
      <c r="AE120" s="466">
        <v>5987.0380000000014</v>
      </c>
      <c r="AF120" s="466">
        <v>5616.9040000000014</v>
      </c>
      <c r="AG120" s="466">
        <f t="shared" si="15"/>
        <v>5987.0380000000014</v>
      </c>
      <c r="AH120" s="466">
        <f t="shared" si="16"/>
        <v>52.673999999999999</v>
      </c>
      <c r="AI120" s="466">
        <f t="shared" si="17"/>
        <v>0</v>
      </c>
      <c r="AK120" s="465">
        <v>0.6875</v>
      </c>
      <c r="AL120" s="466">
        <v>3673.5340000000001</v>
      </c>
      <c r="AM120" s="466">
        <v>966.50300000000004</v>
      </c>
      <c r="AN120" s="466">
        <v>-0.81799999999999995</v>
      </c>
      <c r="AO120" s="466">
        <v>314.72800000000001</v>
      </c>
      <c r="AP120" s="466">
        <v>66.391000000000005</v>
      </c>
      <c r="AQ120" s="466">
        <v>0</v>
      </c>
      <c r="AR120" s="466">
        <v>1627.4939999999999</v>
      </c>
      <c r="AS120" s="466">
        <v>31.103999999999999</v>
      </c>
      <c r="AT120" s="466">
        <v>-37.338999999999999</v>
      </c>
      <c r="AU120" s="466">
        <v>-299.58999999999997</v>
      </c>
      <c r="AV120" s="466">
        <v>-341.01600000000002</v>
      </c>
      <c r="AW120" s="466">
        <v>6342.0069999999996</v>
      </c>
      <c r="AX120" s="466">
        <v>6000.991</v>
      </c>
      <c r="AY120" s="466">
        <f t="shared" si="18"/>
        <v>6342.0069999999996</v>
      </c>
      <c r="AZ120" s="466">
        <f t="shared" si="19"/>
        <v>0</v>
      </c>
      <c r="BA120" s="466">
        <f t="shared" si="20"/>
        <v>-37.338999999999999</v>
      </c>
    </row>
    <row r="121" spans="1:53" s="463" customFormat="1">
      <c r="A121" s="465">
        <v>0.69791666666666696</v>
      </c>
      <c r="B121" s="466">
        <v>3019.3110000000001</v>
      </c>
      <c r="C121" s="466">
        <v>1583.9190000000001</v>
      </c>
      <c r="D121" s="466">
        <v>-0.872</v>
      </c>
      <c r="E121" s="466">
        <v>350.34399999999999</v>
      </c>
      <c r="F121" s="466">
        <v>64.287999999999997</v>
      </c>
      <c r="G121" s="466">
        <v>0</v>
      </c>
      <c r="H121" s="466">
        <v>1134.318</v>
      </c>
      <c r="I121" s="466">
        <v>44.616999999999997</v>
      </c>
      <c r="J121" s="466">
        <v>77.191999999999993</v>
      </c>
      <c r="K121" s="466">
        <v>0</v>
      </c>
      <c r="L121" s="466">
        <v>-377.46600000000001</v>
      </c>
      <c r="M121" s="466">
        <v>6273.1170000000002</v>
      </c>
      <c r="N121" s="466">
        <v>5895.6509999999998</v>
      </c>
      <c r="O121" s="466">
        <f t="shared" si="12"/>
        <v>6273.1170000000002</v>
      </c>
      <c r="P121" s="466">
        <f t="shared" si="13"/>
        <v>77.191999999999993</v>
      </c>
      <c r="Q121" s="466">
        <f t="shared" si="14"/>
        <v>0</v>
      </c>
      <c r="S121" s="465">
        <v>0.69791666666666696</v>
      </c>
      <c r="T121" s="466">
        <v>4098.38</v>
      </c>
      <c r="U121" s="466">
        <v>1058.4059999999999</v>
      </c>
      <c r="V121" s="466">
        <v>-0.95599999999999996</v>
      </c>
      <c r="W121" s="466">
        <v>325.77100000000002</v>
      </c>
      <c r="X121" s="466">
        <v>79.015000000000001</v>
      </c>
      <c r="Y121" s="466">
        <v>0</v>
      </c>
      <c r="Z121" s="466">
        <v>1010.043</v>
      </c>
      <c r="AA121" s="466">
        <v>61.77</v>
      </c>
      <c r="AB121" s="466">
        <v>77.772999999999996</v>
      </c>
      <c r="AC121" s="466">
        <v>-780.34</v>
      </c>
      <c r="AD121" s="466">
        <v>-370.13</v>
      </c>
      <c r="AE121" s="466">
        <v>5929.8620000000001</v>
      </c>
      <c r="AF121" s="466">
        <v>5559.732</v>
      </c>
      <c r="AG121" s="466">
        <f t="shared" si="15"/>
        <v>5929.8620000000001</v>
      </c>
      <c r="AH121" s="466">
        <f t="shared" si="16"/>
        <v>77.772999999999996</v>
      </c>
      <c r="AI121" s="466">
        <f t="shared" si="17"/>
        <v>0</v>
      </c>
      <c r="AK121" s="465">
        <v>0.69791666666666696</v>
      </c>
      <c r="AL121" s="466">
        <v>3671.2759999999998</v>
      </c>
      <c r="AM121" s="466">
        <v>970.40099999999995</v>
      </c>
      <c r="AN121" s="466">
        <v>-0.78</v>
      </c>
      <c r="AO121" s="466">
        <v>315.62099999999998</v>
      </c>
      <c r="AP121" s="466">
        <v>66.414000000000001</v>
      </c>
      <c r="AQ121" s="466">
        <v>0</v>
      </c>
      <c r="AR121" s="466">
        <v>1446.9670000000001</v>
      </c>
      <c r="AS121" s="466">
        <v>30.393000000000001</v>
      </c>
      <c r="AT121" s="466">
        <v>88.569000000000003</v>
      </c>
      <c r="AU121" s="466">
        <v>-298.69200000000001</v>
      </c>
      <c r="AV121" s="466">
        <v>-340.17700000000002</v>
      </c>
      <c r="AW121" s="466">
        <v>6290.1689999999999</v>
      </c>
      <c r="AX121" s="466">
        <v>5949.9920000000002</v>
      </c>
      <c r="AY121" s="466">
        <f t="shared" si="18"/>
        <v>6290.1689999999999</v>
      </c>
      <c r="AZ121" s="466">
        <f t="shared" si="19"/>
        <v>88.569000000000003</v>
      </c>
      <c r="BA121" s="466">
        <f t="shared" si="20"/>
        <v>0</v>
      </c>
    </row>
    <row r="122" spans="1:53" s="463" customFormat="1">
      <c r="A122" s="465">
        <v>0.70833333333333304</v>
      </c>
      <c r="B122" s="466">
        <v>3019.8429999999998</v>
      </c>
      <c r="C122" s="466">
        <v>1714.838</v>
      </c>
      <c r="D122" s="466">
        <v>-0.90400000000000003</v>
      </c>
      <c r="E122" s="466">
        <v>359.39699999999999</v>
      </c>
      <c r="F122" s="466">
        <v>63.996000000000002</v>
      </c>
      <c r="G122" s="466">
        <v>10.699</v>
      </c>
      <c r="H122" s="466">
        <v>996.32100000000003</v>
      </c>
      <c r="I122" s="466">
        <v>35.031999999999996</v>
      </c>
      <c r="J122" s="466">
        <v>87.352999999999994</v>
      </c>
      <c r="K122" s="466">
        <v>-4.4480000000000004</v>
      </c>
      <c r="L122" s="466">
        <v>-391.16899999999998</v>
      </c>
      <c r="M122" s="466">
        <v>6282.1269999999986</v>
      </c>
      <c r="N122" s="466">
        <v>5890.9579999999987</v>
      </c>
      <c r="O122" s="466">
        <f t="shared" si="12"/>
        <v>6282.1269999999986</v>
      </c>
      <c r="P122" s="466">
        <f t="shared" si="13"/>
        <v>87.352999999999994</v>
      </c>
      <c r="Q122" s="466">
        <f t="shared" si="14"/>
        <v>0</v>
      </c>
      <c r="S122" s="465">
        <v>0.70833333333333304</v>
      </c>
      <c r="T122" s="466">
        <v>4104.4049999999997</v>
      </c>
      <c r="U122" s="466">
        <v>1100.944</v>
      </c>
      <c r="V122" s="466">
        <v>-0.94699999999999995</v>
      </c>
      <c r="W122" s="466">
        <v>332.34399999999999</v>
      </c>
      <c r="X122" s="466">
        <v>81.748999999999995</v>
      </c>
      <c r="Y122" s="466">
        <v>0</v>
      </c>
      <c r="Z122" s="466">
        <v>937.08</v>
      </c>
      <c r="AA122" s="466">
        <v>60.295999999999999</v>
      </c>
      <c r="AB122" s="466">
        <v>89.727000000000004</v>
      </c>
      <c r="AC122" s="466">
        <v>-782.36300000000006</v>
      </c>
      <c r="AD122" s="466">
        <v>-375.04899999999998</v>
      </c>
      <c r="AE122" s="466">
        <v>5923.2349999999997</v>
      </c>
      <c r="AF122" s="466">
        <v>5548.1859999999997</v>
      </c>
      <c r="AG122" s="466">
        <f t="shared" si="15"/>
        <v>5923.2349999999997</v>
      </c>
      <c r="AH122" s="466">
        <f t="shared" si="16"/>
        <v>89.727000000000004</v>
      </c>
      <c r="AI122" s="466">
        <f t="shared" si="17"/>
        <v>0</v>
      </c>
      <c r="AK122" s="465">
        <v>0.70833333333333304</v>
      </c>
      <c r="AL122" s="466">
        <v>3670.8330000000001</v>
      </c>
      <c r="AM122" s="466">
        <v>1016.175</v>
      </c>
      <c r="AN122" s="466">
        <v>-0.89600000000000002</v>
      </c>
      <c r="AO122" s="466">
        <v>331.721</v>
      </c>
      <c r="AP122" s="466">
        <v>66.972999999999999</v>
      </c>
      <c r="AQ122" s="466">
        <v>0</v>
      </c>
      <c r="AR122" s="466">
        <v>1245.5440000000001</v>
      </c>
      <c r="AS122" s="466">
        <v>30.495999999999999</v>
      </c>
      <c r="AT122" s="466">
        <v>263.45699999999999</v>
      </c>
      <c r="AU122" s="466">
        <v>-300.339</v>
      </c>
      <c r="AV122" s="466">
        <v>-344.81400000000002</v>
      </c>
      <c r="AW122" s="466">
        <v>6323.9640000000009</v>
      </c>
      <c r="AX122" s="466">
        <v>5979.1500000000005</v>
      </c>
      <c r="AY122" s="466">
        <f t="shared" si="18"/>
        <v>6323.9640000000009</v>
      </c>
      <c r="AZ122" s="466">
        <f t="shared" si="19"/>
        <v>263.45699999999999</v>
      </c>
      <c r="BA122" s="466">
        <f t="shared" si="20"/>
        <v>0</v>
      </c>
    </row>
    <row r="123" spans="1:53" s="463" customFormat="1">
      <c r="A123" s="465">
        <v>0.71875</v>
      </c>
      <c r="B123" s="466">
        <v>3020.2829999999999</v>
      </c>
      <c r="C123" s="466">
        <v>1848.453</v>
      </c>
      <c r="D123" s="466">
        <v>-0.80700000000000005</v>
      </c>
      <c r="E123" s="466">
        <v>366.33499999999998</v>
      </c>
      <c r="F123" s="466">
        <v>63.969000000000001</v>
      </c>
      <c r="G123" s="466">
        <v>42.709000000000003</v>
      </c>
      <c r="H123" s="466">
        <v>799.49400000000003</v>
      </c>
      <c r="I123" s="466">
        <v>35.51</v>
      </c>
      <c r="J123" s="466">
        <v>11.92</v>
      </c>
      <c r="K123" s="466">
        <v>0</v>
      </c>
      <c r="L123" s="466">
        <v>-405.01799999999997</v>
      </c>
      <c r="M123" s="466">
        <v>6187.866</v>
      </c>
      <c r="N123" s="466">
        <v>5782.848</v>
      </c>
      <c r="O123" s="466">
        <f t="shared" si="12"/>
        <v>6187.866</v>
      </c>
      <c r="P123" s="466">
        <f t="shared" si="13"/>
        <v>11.92</v>
      </c>
      <c r="Q123" s="466">
        <f t="shared" si="14"/>
        <v>0</v>
      </c>
      <c r="S123" s="465">
        <v>0.71875</v>
      </c>
      <c r="T123" s="466">
        <v>4107.6030000000001</v>
      </c>
      <c r="U123" s="466">
        <v>1164.0740000000001</v>
      </c>
      <c r="V123" s="466">
        <v>-0.94699999999999995</v>
      </c>
      <c r="W123" s="466">
        <v>333.24599999999998</v>
      </c>
      <c r="X123" s="466">
        <v>81.75</v>
      </c>
      <c r="Y123" s="466">
        <v>0</v>
      </c>
      <c r="Z123" s="466">
        <v>842.62800000000004</v>
      </c>
      <c r="AA123" s="466">
        <v>60.311</v>
      </c>
      <c r="AB123" s="466">
        <v>86.873000000000005</v>
      </c>
      <c r="AC123" s="466">
        <v>-776.59900000000005</v>
      </c>
      <c r="AD123" s="466">
        <v>-381.49700000000001</v>
      </c>
      <c r="AE123" s="466">
        <v>5898.9389999999985</v>
      </c>
      <c r="AF123" s="466">
        <v>5517.4419999999982</v>
      </c>
      <c r="AG123" s="466">
        <f t="shared" si="15"/>
        <v>5898.9389999999985</v>
      </c>
      <c r="AH123" s="466">
        <f t="shared" si="16"/>
        <v>86.873000000000005</v>
      </c>
      <c r="AI123" s="466">
        <f t="shared" si="17"/>
        <v>0</v>
      </c>
      <c r="AK123" s="465">
        <v>0.71875</v>
      </c>
      <c r="AL123" s="466">
        <v>3669.2759999999998</v>
      </c>
      <c r="AM123" s="466">
        <v>1089.771</v>
      </c>
      <c r="AN123" s="466">
        <v>-0.80700000000000005</v>
      </c>
      <c r="AO123" s="466">
        <v>341.96899999999999</v>
      </c>
      <c r="AP123" s="466">
        <v>66.947000000000003</v>
      </c>
      <c r="AQ123" s="466">
        <v>0</v>
      </c>
      <c r="AR123" s="466">
        <v>1051.5820000000001</v>
      </c>
      <c r="AS123" s="466">
        <v>31.396999999999998</v>
      </c>
      <c r="AT123" s="466">
        <v>327.18799999999999</v>
      </c>
      <c r="AU123" s="466">
        <v>-298.01499999999999</v>
      </c>
      <c r="AV123" s="466">
        <v>-352.01600000000002</v>
      </c>
      <c r="AW123" s="466">
        <v>6279.308</v>
      </c>
      <c r="AX123" s="466">
        <v>5927.2920000000004</v>
      </c>
      <c r="AY123" s="466">
        <f t="shared" si="18"/>
        <v>6279.308</v>
      </c>
      <c r="AZ123" s="466">
        <f t="shared" si="19"/>
        <v>327.18799999999999</v>
      </c>
      <c r="BA123" s="466">
        <f t="shared" si="20"/>
        <v>0</v>
      </c>
    </row>
    <row r="124" spans="1:53" s="463" customFormat="1">
      <c r="A124" s="465">
        <v>0.72916666666666696</v>
      </c>
      <c r="B124" s="466">
        <v>3019.5990000000002</v>
      </c>
      <c r="C124" s="466">
        <v>1936.2080000000001</v>
      </c>
      <c r="D124" s="466">
        <v>-0.91100000000000003</v>
      </c>
      <c r="E124" s="466">
        <v>389.46</v>
      </c>
      <c r="F124" s="466">
        <v>63.436</v>
      </c>
      <c r="G124" s="466">
        <v>45.814999999999998</v>
      </c>
      <c r="H124" s="466">
        <v>698.34500000000003</v>
      </c>
      <c r="I124" s="466">
        <v>40.503</v>
      </c>
      <c r="J124" s="466">
        <v>30.405000000000001</v>
      </c>
      <c r="K124" s="466">
        <v>0</v>
      </c>
      <c r="L124" s="466">
        <v>-415.30399999999997</v>
      </c>
      <c r="M124" s="466">
        <v>6222.86</v>
      </c>
      <c r="N124" s="466">
        <v>5807.5559999999996</v>
      </c>
      <c r="O124" s="466">
        <f t="shared" si="12"/>
        <v>6222.86</v>
      </c>
      <c r="P124" s="466">
        <f t="shared" si="13"/>
        <v>30.405000000000001</v>
      </c>
      <c r="Q124" s="466">
        <f t="shared" si="14"/>
        <v>0</v>
      </c>
      <c r="S124" s="465">
        <v>0.72916666666666696</v>
      </c>
      <c r="T124" s="466">
        <v>4111.6419999999998</v>
      </c>
      <c r="U124" s="466">
        <v>1217.1420000000001</v>
      </c>
      <c r="V124" s="466">
        <v>-1.097</v>
      </c>
      <c r="W124" s="466">
        <v>332.90100000000001</v>
      </c>
      <c r="X124" s="466">
        <v>81.728999999999999</v>
      </c>
      <c r="Y124" s="466">
        <v>0</v>
      </c>
      <c r="Z124" s="466">
        <v>768.05899999999997</v>
      </c>
      <c r="AA124" s="466">
        <v>61.167000000000002</v>
      </c>
      <c r="AB124" s="466">
        <v>72.962000000000003</v>
      </c>
      <c r="AC124" s="466">
        <v>-775.09400000000005</v>
      </c>
      <c r="AD124" s="466">
        <v>-386.952</v>
      </c>
      <c r="AE124" s="466">
        <v>5869.411000000001</v>
      </c>
      <c r="AF124" s="466">
        <v>5482.4590000000007</v>
      </c>
      <c r="AG124" s="466">
        <f t="shared" si="15"/>
        <v>5869.411000000001</v>
      </c>
      <c r="AH124" s="466">
        <f t="shared" si="16"/>
        <v>72.962000000000003</v>
      </c>
      <c r="AI124" s="466">
        <f t="shared" si="17"/>
        <v>0</v>
      </c>
      <c r="AK124" s="465">
        <v>0.72916666666666696</v>
      </c>
      <c r="AL124" s="466">
        <v>3668.924</v>
      </c>
      <c r="AM124" s="466">
        <v>1169.3030000000001</v>
      </c>
      <c r="AN124" s="466">
        <v>-0.76800000000000002</v>
      </c>
      <c r="AO124" s="466">
        <v>344.82100000000003</v>
      </c>
      <c r="AP124" s="466">
        <v>66.942999999999998</v>
      </c>
      <c r="AQ124" s="466">
        <v>0</v>
      </c>
      <c r="AR124" s="466">
        <v>865.67399999999998</v>
      </c>
      <c r="AS124" s="466">
        <v>33.174999999999997</v>
      </c>
      <c r="AT124" s="466">
        <v>331.11799999999999</v>
      </c>
      <c r="AU124" s="466">
        <v>-296.887</v>
      </c>
      <c r="AV124" s="466">
        <v>-359.47800000000001</v>
      </c>
      <c r="AW124" s="466">
        <v>6182.3030000000008</v>
      </c>
      <c r="AX124" s="466">
        <v>5822.8250000000007</v>
      </c>
      <c r="AY124" s="466">
        <f t="shared" si="18"/>
        <v>6182.3030000000008</v>
      </c>
      <c r="AZ124" s="466">
        <f t="shared" si="19"/>
        <v>331.11799999999999</v>
      </c>
      <c r="BA124" s="466">
        <f t="shared" si="20"/>
        <v>0</v>
      </c>
    </row>
    <row r="125" spans="1:53" s="463" customFormat="1">
      <c r="A125" s="465">
        <v>0.73958333333333304</v>
      </c>
      <c r="B125" s="466">
        <v>3019.3629999999998</v>
      </c>
      <c r="C125" s="466">
        <v>2007.538</v>
      </c>
      <c r="D125" s="466">
        <v>-2.1739999999999999</v>
      </c>
      <c r="E125" s="466">
        <v>397.84199999999998</v>
      </c>
      <c r="F125" s="466">
        <v>70.150000000000006</v>
      </c>
      <c r="G125" s="466">
        <v>43.844999999999999</v>
      </c>
      <c r="H125" s="466">
        <v>588.495</v>
      </c>
      <c r="I125" s="466">
        <v>39.228000000000002</v>
      </c>
      <c r="J125" s="466">
        <v>84.832999999999998</v>
      </c>
      <c r="K125" s="466">
        <v>0</v>
      </c>
      <c r="L125" s="466">
        <v>-422.738</v>
      </c>
      <c r="M125" s="466">
        <v>6249.119999999999</v>
      </c>
      <c r="N125" s="466">
        <v>5826.3819999999987</v>
      </c>
      <c r="O125" s="466">
        <f t="shared" si="12"/>
        <v>6249.119999999999</v>
      </c>
      <c r="P125" s="466">
        <f t="shared" si="13"/>
        <v>84.832999999999998</v>
      </c>
      <c r="Q125" s="466">
        <f t="shared" si="14"/>
        <v>0</v>
      </c>
      <c r="S125" s="465">
        <v>0.73958333333333304</v>
      </c>
      <c r="T125" s="466">
        <v>4115.8029999999999</v>
      </c>
      <c r="U125" s="466">
        <v>1268.1220000000001</v>
      </c>
      <c r="V125" s="466">
        <v>-0.96699999999999997</v>
      </c>
      <c r="W125" s="466">
        <v>335.16899999999998</v>
      </c>
      <c r="X125" s="466">
        <v>81.718999999999994</v>
      </c>
      <c r="Y125" s="466">
        <v>0</v>
      </c>
      <c r="Z125" s="466">
        <v>713.81100000000004</v>
      </c>
      <c r="AA125" s="466">
        <v>53.253999999999998</v>
      </c>
      <c r="AB125" s="466">
        <v>-243.74100000000001</v>
      </c>
      <c r="AC125" s="466">
        <v>-455.214</v>
      </c>
      <c r="AD125" s="466">
        <v>-392.37299999999999</v>
      </c>
      <c r="AE125" s="466">
        <v>5867.9560000000001</v>
      </c>
      <c r="AF125" s="466">
        <v>5475.5830000000005</v>
      </c>
      <c r="AG125" s="466">
        <f t="shared" si="15"/>
        <v>5867.9560000000001</v>
      </c>
      <c r="AH125" s="466">
        <f t="shared" si="16"/>
        <v>0</v>
      </c>
      <c r="AI125" s="466">
        <f t="shared" si="17"/>
        <v>-243.74100000000001</v>
      </c>
      <c r="AK125" s="465">
        <v>0.73958333333333304</v>
      </c>
      <c r="AL125" s="466">
        <v>3667.424</v>
      </c>
      <c r="AM125" s="466">
        <v>1225.471</v>
      </c>
      <c r="AN125" s="466">
        <v>-0.72899999999999998</v>
      </c>
      <c r="AO125" s="466">
        <v>347.923</v>
      </c>
      <c r="AP125" s="466">
        <v>66.929000000000002</v>
      </c>
      <c r="AQ125" s="466">
        <v>0</v>
      </c>
      <c r="AR125" s="466">
        <v>673.92499999999995</v>
      </c>
      <c r="AS125" s="466">
        <v>31.675000000000001</v>
      </c>
      <c r="AT125" s="466">
        <v>361.51299999999998</v>
      </c>
      <c r="AU125" s="466">
        <v>-216.74</v>
      </c>
      <c r="AV125" s="466">
        <v>-364.32400000000001</v>
      </c>
      <c r="AW125" s="466">
        <v>6157.3910000000005</v>
      </c>
      <c r="AX125" s="466">
        <v>5793.0670000000009</v>
      </c>
      <c r="AY125" s="466">
        <f t="shared" si="18"/>
        <v>6157.3910000000005</v>
      </c>
      <c r="AZ125" s="466">
        <f t="shared" si="19"/>
        <v>361.51299999999998</v>
      </c>
      <c r="BA125" s="466">
        <f t="shared" si="20"/>
        <v>0</v>
      </c>
    </row>
    <row r="126" spans="1:53" s="463" customFormat="1">
      <c r="A126" s="465">
        <v>0.75</v>
      </c>
      <c r="B126" s="466">
        <v>3021.768</v>
      </c>
      <c r="C126" s="466">
        <v>2103.319</v>
      </c>
      <c r="D126" s="466">
        <v>40.886000000000003</v>
      </c>
      <c r="E126" s="466">
        <v>415.351</v>
      </c>
      <c r="F126" s="466">
        <v>133.76300000000001</v>
      </c>
      <c r="G126" s="466">
        <v>46.451999999999998</v>
      </c>
      <c r="H126" s="466">
        <v>515.85699999999997</v>
      </c>
      <c r="I126" s="466">
        <v>39.095999999999997</v>
      </c>
      <c r="J126" s="466">
        <v>-35.901000000000003</v>
      </c>
      <c r="K126" s="466">
        <v>0</v>
      </c>
      <c r="L126" s="466">
        <v>-435.18299999999999</v>
      </c>
      <c r="M126" s="466">
        <v>6280.5909999999994</v>
      </c>
      <c r="N126" s="466">
        <v>5845.4079999999994</v>
      </c>
      <c r="O126" s="466">
        <f t="shared" si="12"/>
        <v>6280.5909999999994</v>
      </c>
      <c r="P126" s="466">
        <f t="shared" si="13"/>
        <v>0</v>
      </c>
      <c r="Q126" s="466">
        <f t="shared" si="14"/>
        <v>-35.901000000000003</v>
      </c>
      <c r="S126" s="465">
        <v>0.75</v>
      </c>
      <c r="T126" s="466">
        <v>4115.88</v>
      </c>
      <c r="U126" s="466">
        <v>1305.3320000000001</v>
      </c>
      <c r="V126" s="466">
        <v>-0.99</v>
      </c>
      <c r="W126" s="466">
        <v>359.428</v>
      </c>
      <c r="X126" s="466">
        <v>81.715000000000003</v>
      </c>
      <c r="Y126" s="466">
        <v>0</v>
      </c>
      <c r="Z126" s="466">
        <v>596.447</v>
      </c>
      <c r="AA126" s="466">
        <v>60.113999999999997</v>
      </c>
      <c r="AB126" s="466">
        <v>-537.20299999999997</v>
      </c>
      <c r="AC126" s="466">
        <v>-88.528000000000006</v>
      </c>
      <c r="AD126" s="466">
        <v>-397.42700000000002</v>
      </c>
      <c r="AE126" s="466">
        <v>5892.1949999999997</v>
      </c>
      <c r="AF126" s="466">
        <v>5494.768</v>
      </c>
      <c r="AG126" s="466">
        <f t="shared" si="15"/>
        <v>5892.1949999999997</v>
      </c>
      <c r="AH126" s="466">
        <f t="shared" si="16"/>
        <v>0</v>
      </c>
      <c r="AI126" s="466">
        <f t="shared" si="17"/>
        <v>-537.20299999999997</v>
      </c>
      <c r="AK126" s="465">
        <v>0.75</v>
      </c>
      <c r="AL126" s="466">
        <v>3666.864</v>
      </c>
      <c r="AM126" s="466">
        <v>1314.152</v>
      </c>
      <c r="AN126" s="466">
        <v>-0.78</v>
      </c>
      <c r="AO126" s="466">
        <v>385.03199999999998</v>
      </c>
      <c r="AP126" s="466">
        <v>68.043999999999997</v>
      </c>
      <c r="AQ126" s="466">
        <v>0</v>
      </c>
      <c r="AR126" s="466">
        <v>497.56700000000001</v>
      </c>
      <c r="AS126" s="466">
        <v>31.992000000000001</v>
      </c>
      <c r="AT126" s="466">
        <v>229.70400000000001</v>
      </c>
      <c r="AU126" s="466">
        <v>0</v>
      </c>
      <c r="AV126" s="466">
        <v>-375.13</v>
      </c>
      <c r="AW126" s="466">
        <v>6192.5749999999998</v>
      </c>
      <c r="AX126" s="466">
        <v>5817.4449999999997</v>
      </c>
      <c r="AY126" s="466">
        <f t="shared" si="18"/>
        <v>6192.5749999999998</v>
      </c>
      <c r="AZ126" s="466">
        <f t="shared" si="19"/>
        <v>229.70400000000001</v>
      </c>
      <c r="BA126" s="466">
        <f t="shared" si="20"/>
        <v>0</v>
      </c>
    </row>
    <row r="127" spans="1:53" s="463" customFormat="1">
      <c r="A127" s="465">
        <v>0.76041666666666696</v>
      </c>
      <c r="B127" s="466">
        <v>3018.877</v>
      </c>
      <c r="C127" s="466">
        <v>2174.2809999999999</v>
      </c>
      <c r="D127" s="466">
        <v>157.30699999999999</v>
      </c>
      <c r="E127" s="466">
        <v>422.62200000000001</v>
      </c>
      <c r="F127" s="466">
        <v>140.322</v>
      </c>
      <c r="G127" s="466">
        <v>0.995</v>
      </c>
      <c r="H127" s="466">
        <v>439.98</v>
      </c>
      <c r="I127" s="466">
        <v>50.755000000000003</v>
      </c>
      <c r="J127" s="466">
        <v>-73.414000000000001</v>
      </c>
      <c r="K127" s="466">
        <v>0</v>
      </c>
      <c r="L127" s="466">
        <v>-444.22399999999999</v>
      </c>
      <c r="M127" s="466">
        <v>6331.7250000000004</v>
      </c>
      <c r="N127" s="466">
        <v>5887.5010000000002</v>
      </c>
      <c r="O127" s="466">
        <f t="shared" si="12"/>
        <v>6331.7250000000004</v>
      </c>
      <c r="P127" s="466">
        <f t="shared" si="13"/>
        <v>0</v>
      </c>
      <c r="Q127" s="466">
        <f t="shared" si="14"/>
        <v>-73.414000000000001</v>
      </c>
      <c r="S127" s="465">
        <v>0.76041666666666696</v>
      </c>
      <c r="T127" s="466">
        <v>4114.768</v>
      </c>
      <c r="U127" s="466">
        <v>1361.086</v>
      </c>
      <c r="V127" s="466">
        <v>-0.91100000000000003</v>
      </c>
      <c r="W127" s="466">
        <v>366.76799999999997</v>
      </c>
      <c r="X127" s="466">
        <v>81.709999999999994</v>
      </c>
      <c r="Y127" s="466">
        <v>0</v>
      </c>
      <c r="Z127" s="466">
        <v>483.11900000000003</v>
      </c>
      <c r="AA127" s="466">
        <v>63.646999999999998</v>
      </c>
      <c r="AB127" s="466">
        <v>-555.99300000000005</v>
      </c>
      <c r="AC127" s="466">
        <v>0</v>
      </c>
      <c r="AD127" s="466">
        <v>-403.23</v>
      </c>
      <c r="AE127" s="466">
        <v>5914.1939999999995</v>
      </c>
      <c r="AF127" s="466">
        <v>5510.9639999999999</v>
      </c>
      <c r="AG127" s="466">
        <f t="shared" si="15"/>
        <v>5914.1939999999995</v>
      </c>
      <c r="AH127" s="466">
        <f t="shared" si="16"/>
        <v>0</v>
      </c>
      <c r="AI127" s="466">
        <f t="shared" si="17"/>
        <v>-555.99300000000005</v>
      </c>
      <c r="AK127" s="465">
        <v>0.76041666666666696</v>
      </c>
      <c r="AL127" s="466">
        <v>3667.2489999999998</v>
      </c>
      <c r="AM127" s="466">
        <v>1497.5940000000001</v>
      </c>
      <c r="AN127" s="466">
        <v>-0.69899999999999995</v>
      </c>
      <c r="AO127" s="466">
        <v>393.34899999999999</v>
      </c>
      <c r="AP127" s="466">
        <v>68.033000000000001</v>
      </c>
      <c r="AQ127" s="466">
        <v>0</v>
      </c>
      <c r="AR127" s="466">
        <v>347.28500000000003</v>
      </c>
      <c r="AS127" s="466">
        <v>30.698</v>
      </c>
      <c r="AT127" s="466">
        <v>218.655</v>
      </c>
      <c r="AU127" s="466">
        <v>0</v>
      </c>
      <c r="AV127" s="466">
        <v>-394.28500000000003</v>
      </c>
      <c r="AW127" s="466">
        <v>6222.1640000000007</v>
      </c>
      <c r="AX127" s="466">
        <v>5827.8790000000008</v>
      </c>
      <c r="AY127" s="466">
        <f t="shared" si="18"/>
        <v>6222.1640000000007</v>
      </c>
      <c r="AZ127" s="466">
        <f t="shared" si="19"/>
        <v>218.655</v>
      </c>
      <c r="BA127" s="466">
        <f t="shared" si="20"/>
        <v>0</v>
      </c>
    </row>
    <row r="128" spans="1:53" s="463" customFormat="1">
      <c r="A128" s="465">
        <v>0.77083333333333304</v>
      </c>
      <c r="B128" s="466">
        <v>3023.0790000000002</v>
      </c>
      <c r="C128" s="466">
        <v>2182.2750000000001</v>
      </c>
      <c r="D128" s="466">
        <v>376.65600000000001</v>
      </c>
      <c r="E128" s="466">
        <v>421.04500000000002</v>
      </c>
      <c r="F128" s="466">
        <v>140.232</v>
      </c>
      <c r="G128" s="466">
        <v>58.997999999999998</v>
      </c>
      <c r="H128" s="466">
        <v>368.42099999999999</v>
      </c>
      <c r="I128" s="466">
        <v>44.591000000000001</v>
      </c>
      <c r="J128" s="466">
        <v>-285.28300000000002</v>
      </c>
      <c r="K128" s="466">
        <v>0</v>
      </c>
      <c r="L128" s="466">
        <v>-449.12700000000001</v>
      </c>
      <c r="M128" s="466">
        <v>6330.0140000000001</v>
      </c>
      <c r="N128" s="466">
        <v>5880.8869999999997</v>
      </c>
      <c r="O128" s="466">
        <f t="shared" si="12"/>
        <v>6330.0140000000001</v>
      </c>
      <c r="P128" s="466">
        <f t="shared" si="13"/>
        <v>0</v>
      </c>
      <c r="Q128" s="466">
        <f t="shared" si="14"/>
        <v>-285.28300000000002</v>
      </c>
      <c r="S128" s="465">
        <v>0.77083333333333304</v>
      </c>
      <c r="T128" s="466">
        <v>4116.683</v>
      </c>
      <c r="U128" s="466">
        <v>1431.143</v>
      </c>
      <c r="V128" s="466">
        <v>-1.0740000000000001</v>
      </c>
      <c r="W128" s="466">
        <v>368.91699999999997</v>
      </c>
      <c r="X128" s="466">
        <v>81.701999999999998</v>
      </c>
      <c r="Y128" s="466">
        <v>285.34199999999998</v>
      </c>
      <c r="Z128" s="466">
        <v>404.31700000000001</v>
      </c>
      <c r="AA128" s="466">
        <v>59.741999999999997</v>
      </c>
      <c r="AB128" s="466">
        <v>-819.68399999999997</v>
      </c>
      <c r="AC128" s="466">
        <v>0</v>
      </c>
      <c r="AD128" s="466">
        <v>-413.85399999999998</v>
      </c>
      <c r="AE128" s="466">
        <v>5927.0880000000006</v>
      </c>
      <c r="AF128" s="466">
        <v>5513.2340000000004</v>
      </c>
      <c r="AG128" s="466">
        <f t="shared" si="15"/>
        <v>5927.0880000000006</v>
      </c>
      <c r="AH128" s="466">
        <f t="shared" si="16"/>
        <v>0</v>
      </c>
      <c r="AI128" s="466">
        <f t="shared" si="17"/>
        <v>-819.68399999999997</v>
      </c>
      <c r="AK128" s="465">
        <v>0.77083333333333304</v>
      </c>
      <c r="AL128" s="466">
        <v>3666.7150000000001</v>
      </c>
      <c r="AM128" s="466">
        <v>1621.0350000000001</v>
      </c>
      <c r="AN128" s="466">
        <v>-0.79</v>
      </c>
      <c r="AO128" s="466">
        <v>399.34399999999999</v>
      </c>
      <c r="AP128" s="466">
        <v>68.028999999999996</v>
      </c>
      <c r="AQ128" s="466">
        <v>0</v>
      </c>
      <c r="AR128" s="466">
        <v>225.16800000000001</v>
      </c>
      <c r="AS128" s="466">
        <v>30.917999999999999</v>
      </c>
      <c r="AT128" s="466">
        <v>211.98500000000001</v>
      </c>
      <c r="AU128" s="466">
        <v>0</v>
      </c>
      <c r="AV128" s="466">
        <v>-407.03</v>
      </c>
      <c r="AW128" s="466">
        <v>6222.4039999999995</v>
      </c>
      <c r="AX128" s="466">
        <v>5815.3739999999998</v>
      </c>
      <c r="AY128" s="466">
        <f t="shared" si="18"/>
        <v>6222.4039999999995</v>
      </c>
      <c r="AZ128" s="466">
        <f t="shared" si="19"/>
        <v>211.98500000000001</v>
      </c>
      <c r="BA128" s="466">
        <f t="shared" si="20"/>
        <v>0</v>
      </c>
    </row>
    <row r="129" spans="1:53" s="463" customFormat="1">
      <c r="A129" s="465">
        <v>0.78125</v>
      </c>
      <c r="B129" s="466">
        <v>3026.8209999999999</v>
      </c>
      <c r="C129" s="466">
        <v>2204.0630000000001</v>
      </c>
      <c r="D129" s="466">
        <v>461.37299999999999</v>
      </c>
      <c r="E129" s="466">
        <v>418.00400000000002</v>
      </c>
      <c r="F129" s="466">
        <v>143.999</v>
      </c>
      <c r="G129" s="466">
        <v>78.647000000000006</v>
      </c>
      <c r="H129" s="466">
        <v>303.18900000000002</v>
      </c>
      <c r="I129" s="466">
        <v>35.789000000000001</v>
      </c>
      <c r="J129" s="466">
        <v>-322.29199999999997</v>
      </c>
      <c r="K129" s="466">
        <v>0</v>
      </c>
      <c r="L129" s="466">
        <v>-452.654</v>
      </c>
      <c r="M129" s="466">
        <v>6349.5929999999989</v>
      </c>
      <c r="N129" s="466">
        <v>5896.9389999999985</v>
      </c>
      <c r="O129" s="466">
        <f t="shared" si="12"/>
        <v>6349.5929999999989</v>
      </c>
      <c r="P129" s="466">
        <f t="shared" si="13"/>
        <v>0</v>
      </c>
      <c r="Q129" s="466">
        <f t="shared" si="14"/>
        <v>-322.29199999999997</v>
      </c>
      <c r="S129" s="465">
        <v>0.78125</v>
      </c>
      <c r="T129" s="466">
        <v>4121.0259999999998</v>
      </c>
      <c r="U129" s="466">
        <v>1477.8969999999999</v>
      </c>
      <c r="V129" s="466">
        <v>-1.022</v>
      </c>
      <c r="W129" s="466">
        <v>379.15800000000002</v>
      </c>
      <c r="X129" s="466">
        <v>89.512</v>
      </c>
      <c r="Y129" s="466">
        <v>374.63</v>
      </c>
      <c r="Z129" s="466">
        <v>330.64400000000001</v>
      </c>
      <c r="AA129" s="466">
        <v>59.375</v>
      </c>
      <c r="AB129" s="466">
        <v>-925.63</v>
      </c>
      <c r="AC129" s="466">
        <v>0</v>
      </c>
      <c r="AD129" s="466">
        <v>-420.49700000000001</v>
      </c>
      <c r="AE129" s="466">
        <v>5905.59</v>
      </c>
      <c r="AF129" s="466">
        <v>5485.0929999999998</v>
      </c>
      <c r="AG129" s="466">
        <f t="shared" si="15"/>
        <v>5905.59</v>
      </c>
      <c r="AH129" s="466">
        <f t="shared" si="16"/>
        <v>0</v>
      </c>
      <c r="AI129" s="466">
        <f t="shared" si="17"/>
        <v>-925.63</v>
      </c>
      <c r="AK129" s="465">
        <v>0.78125</v>
      </c>
      <c r="AL129" s="466">
        <v>3666.694</v>
      </c>
      <c r="AM129" s="466">
        <v>1713.1130000000001</v>
      </c>
      <c r="AN129" s="466">
        <v>-0.80600000000000005</v>
      </c>
      <c r="AO129" s="466">
        <v>406.40100000000001</v>
      </c>
      <c r="AP129" s="466">
        <v>67.3</v>
      </c>
      <c r="AQ129" s="466">
        <v>344.45</v>
      </c>
      <c r="AR129" s="466">
        <v>143.358</v>
      </c>
      <c r="AS129" s="466">
        <v>34.569000000000003</v>
      </c>
      <c r="AT129" s="466">
        <v>-126.779</v>
      </c>
      <c r="AU129" s="466">
        <v>0</v>
      </c>
      <c r="AV129" s="466">
        <v>-420.81099999999998</v>
      </c>
      <c r="AW129" s="466">
        <v>6248.3000000000011</v>
      </c>
      <c r="AX129" s="466">
        <v>5827.4890000000014</v>
      </c>
      <c r="AY129" s="466">
        <f t="shared" si="18"/>
        <v>6248.3000000000011</v>
      </c>
      <c r="AZ129" s="466">
        <f t="shared" si="19"/>
        <v>0</v>
      </c>
      <c r="BA129" s="466">
        <f t="shared" si="20"/>
        <v>-126.779</v>
      </c>
    </row>
    <row r="130" spans="1:53" s="463" customFormat="1">
      <c r="A130" s="465">
        <v>0.79166666666666696</v>
      </c>
      <c r="B130" s="466">
        <v>3030.5059999999999</v>
      </c>
      <c r="C130" s="466">
        <v>2235.0920000000001</v>
      </c>
      <c r="D130" s="466">
        <v>641.23400000000004</v>
      </c>
      <c r="E130" s="466">
        <v>421.58</v>
      </c>
      <c r="F130" s="466">
        <v>192.65299999999999</v>
      </c>
      <c r="G130" s="466">
        <v>120.161</v>
      </c>
      <c r="H130" s="466">
        <v>252.078</v>
      </c>
      <c r="I130" s="466">
        <v>30.728999999999999</v>
      </c>
      <c r="J130" s="466">
        <v>-515.75</v>
      </c>
      <c r="K130" s="466">
        <v>0</v>
      </c>
      <c r="L130" s="466">
        <v>-460.084</v>
      </c>
      <c r="M130" s="466">
        <v>6408.2830000000013</v>
      </c>
      <c r="N130" s="466">
        <v>5948.1990000000014</v>
      </c>
      <c r="O130" s="466">
        <f t="shared" si="12"/>
        <v>6408.2830000000013</v>
      </c>
      <c r="P130" s="466">
        <f t="shared" si="13"/>
        <v>0</v>
      </c>
      <c r="Q130" s="466">
        <f t="shared" si="14"/>
        <v>-515.75</v>
      </c>
      <c r="S130" s="465">
        <v>0.79166666666666696</v>
      </c>
      <c r="T130" s="466">
        <v>4124.0010000000002</v>
      </c>
      <c r="U130" s="466">
        <v>1496.499</v>
      </c>
      <c r="V130" s="466">
        <v>-0.94199999999999995</v>
      </c>
      <c r="W130" s="466">
        <v>405.52800000000002</v>
      </c>
      <c r="X130" s="466">
        <v>173.49100000000001</v>
      </c>
      <c r="Y130" s="466">
        <v>366.87299999999999</v>
      </c>
      <c r="Z130" s="466">
        <v>272.91800000000001</v>
      </c>
      <c r="AA130" s="466">
        <v>64.010000000000005</v>
      </c>
      <c r="AB130" s="466">
        <v>-1001.308</v>
      </c>
      <c r="AC130" s="466">
        <v>0</v>
      </c>
      <c r="AD130" s="466">
        <v>-424.84800000000001</v>
      </c>
      <c r="AE130" s="466">
        <v>5901.07</v>
      </c>
      <c r="AF130" s="466">
        <v>5476.2219999999998</v>
      </c>
      <c r="AG130" s="466">
        <f t="shared" si="15"/>
        <v>5901.07</v>
      </c>
      <c r="AH130" s="466">
        <f t="shared" si="16"/>
        <v>0</v>
      </c>
      <c r="AI130" s="466">
        <f t="shared" si="17"/>
        <v>-1001.308</v>
      </c>
      <c r="AK130" s="465">
        <v>0.79166666666666696</v>
      </c>
      <c r="AL130" s="466">
        <v>3668.451</v>
      </c>
      <c r="AM130" s="466">
        <v>1768.2280000000001</v>
      </c>
      <c r="AN130" s="466">
        <v>-0.76400000000000001</v>
      </c>
      <c r="AO130" s="466">
        <v>431.642</v>
      </c>
      <c r="AP130" s="466">
        <v>71.462000000000003</v>
      </c>
      <c r="AQ130" s="466">
        <v>338.24400000000003</v>
      </c>
      <c r="AR130" s="466">
        <v>98.103999999999999</v>
      </c>
      <c r="AS130" s="466">
        <v>35.533999999999999</v>
      </c>
      <c r="AT130" s="466">
        <v>-100.145</v>
      </c>
      <c r="AU130" s="466">
        <v>0</v>
      </c>
      <c r="AV130" s="466">
        <v>-428.185</v>
      </c>
      <c r="AW130" s="466">
        <v>6310.7559999999994</v>
      </c>
      <c r="AX130" s="466">
        <v>5882.570999999999</v>
      </c>
      <c r="AY130" s="466">
        <f t="shared" si="18"/>
        <v>6310.7559999999994</v>
      </c>
      <c r="AZ130" s="466">
        <f t="shared" si="19"/>
        <v>0</v>
      </c>
      <c r="BA130" s="466">
        <f t="shared" si="20"/>
        <v>-100.145</v>
      </c>
    </row>
    <row r="131" spans="1:53" s="463" customFormat="1">
      <c r="A131" s="465">
        <v>0.80208333333333304</v>
      </c>
      <c r="B131" s="466">
        <v>3032.6120000000001</v>
      </c>
      <c r="C131" s="466">
        <v>2261.924</v>
      </c>
      <c r="D131" s="466">
        <v>759.59400000000005</v>
      </c>
      <c r="E131" s="466">
        <v>425.34699999999998</v>
      </c>
      <c r="F131" s="466">
        <v>198.85400000000001</v>
      </c>
      <c r="G131" s="466">
        <v>98.165000000000006</v>
      </c>
      <c r="H131" s="466">
        <v>208.89699999999999</v>
      </c>
      <c r="I131" s="466">
        <v>33.241</v>
      </c>
      <c r="J131" s="466">
        <v>-579.05700000000002</v>
      </c>
      <c r="K131" s="466">
        <v>0</v>
      </c>
      <c r="L131" s="466">
        <v>-464.887</v>
      </c>
      <c r="M131" s="466">
        <v>6439.5770000000002</v>
      </c>
      <c r="N131" s="466">
        <v>5974.6900000000005</v>
      </c>
      <c r="O131" s="466">
        <f t="shared" si="12"/>
        <v>6439.5770000000002</v>
      </c>
      <c r="P131" s="466">
        <f t="shared" si="13"/>
        <v>0</v>
      </c>
      <c r="Q131" s="466">
        <f t="shared" si="14"/>
        <v>-579.05700000000002</v>
      </c>
      <c r="S131" s="465">
        <v>0.80208333333333304</v>
      </c>
      <c r="T131" s="466">
        <v>4124.3739999999998</v>
      </c>
      <c r="U131" s="466">
        <v>1499.1759999999999</v>
      </c>
      <c r="V131" s="466">
        <v>-0.94199999999999995</v>
      </c>
      <c r="W131" s="466">
        <v>415.233</v>
      </c>
      <c r="X131" s="466">
        <v>184.06899999999999</v>
      </c>
      <c r="Y131" s="466">
        <v>372.19299999999998</v>
      </c>
      <c r="Z131" s="466">
        <v>206.44900000000001</v>
      </c>
      <c r="AA131" s="466">
        <v>59.805</v>
      </c>
      <c r="AB131" s="466">
        <v>-969.30499999999995</v>
      </c>
      <c r="AC131" s="466">
        <v>0</v>
      </c>
      <c r="AD131" s="466">
        <v>-425.54399999999998</v>
      </c>
      <c r="AE131" s="466">
        <v>5891.0519999999997</v>
      </c>
      <c r="AF131" s="466">
        <v>5465.5079999999998</v>
      </c>
      <c r="AG131" s="466">
        <f t="shared" si="15"/>
        <v>5891.0519999999997</v>
      </c>
      <c r="AH131" s="466">
        <f t="shared" si="16"/>
        <v>0</v>
      </c>
      <c r="AI131" s="466">
        <f t="shared" si="17"/>
        <v>-969.30499999999995</v>
      </c>
      <c r="AK131" s="465">
        <v>0.80208333333333304</v>
      </c>
      <c r="AL131" s="466">
        <v>3670.989</v>
      </c>
      <c r="AM131" s="466">
        <v>1822.1469999999999</v>
      </c>
      <c r="AN131" s="466">
        <v>-0.73</v>
      </c>
      <c r="AO131" s="466">
        <v>430.55700000000002</v>
      </c>
      <c r="AP131" s="466">
        <v>71.462000000000003</v>
      </c>
      <c r="AQ131" s="466">
        <v>310.62200000000001</v>
      </c>
      <c r="AR131" s="466">
        <v>74.397999999999996</v>
      </c>
      <c r="AS131" s="466">
        <v>37.792000000000002</v>
      </c>
      <c r="AT131" s="466">
        <v>-60.878</v>
      </c>
      <c r="AU131" s="466">
        <v>0</v>
      </c>
      <c r="AV131" s="466">
        <v>-433.55700000000002</v>
      </c>
      <c r="AW131" s="466">
        <v>6356.3590000000022</v>
      </c>
      <c r="AX131" s="466">
        <v>5922.8020000000024</v>
      </c>
      <c r="AY131" s="466">
        <f t="shared" si="18"/>
        <v>6356.3590000000022</v>
      </c>
      <c r="AZ131" s="466">
        <f t="shared" si="19"/>
        <v>0</v>
      </c>
      <c r="BA131" s="466">
        <f t="shared" si="20"/>
        <v>-60.878</v>
      </c>
    </row>
    <row r="132" spans="1:53" s="463" customFormat="1">
      <c r="A132" s="465">
        <v>0.8125</v>
      </c>
      <c r="B132" s="466">
        <v>3038.25</v>
      </c>
      <c r="C132" s="466">
        <v>2294.415</v>
      </c>
      <c r="D132" s="466">
        <v>757.05700000000002</v>
      </c>
      <c r="E132" s="466">
        <v>424.96</v>
      </c>
      <c r="F132" s="466">
        <v>199.005</v>
      </c>
      <c r="G132" s="466">
        <v>64.268000000000001</v>
      </c>
      <c r="H132" s="466">
        <v>179.33699999999999</v>
      </c>
      <c r="I132" s="466">
        <v>54.792999999999999</v>
      </c>
      <c r="J132" s="466">
        <v>-551.18399999999997</v>
      </c>
      <c r="K132" s="466">
        <v>0</v>
      </c>
      <c r="L132" s="466">
        <v>-468.286</v>
      </c>
      <c r="M132" s="466">
        <v>6460.9009999999989</v>
      </c>
      <c r="N132" s="466">
        <v>5992.6149999999989</v>
      </c>
      <c r="O132" s="466">
        <f t="shared" si="12"/>
        <v>6460.9009999999989</v>
      </c>
      <c r="P132" s="466">
        <f t="shared" si="13"/>
        <v>0</v>
      </c>
      <c r="Q132" s="466">
        <f t="shared" si="14"/>
        <v>-551.18399999999997</v>
      </c>
      <c r="S132" s="465">
        <v>0.8125</v>
      </c>
      <c r="T132" s="466">
        <v>4123.6440000000002</v>
      </c>
      <c r="U132" s="466">
        <v>1495.145</v>
      </c>
      <c r="V132" s="466">
        <v>-0.95299999999999996</v>
      </c>
      <c r="W132" s="466">
        <v>413.483</v>
      </c>
      <c r="X132" s="466">
        <v>183.947</v>
      </c>
      <c r="Y132" s="466">
        <v>368.37799999999999</v>
      </c>
      <c r="Z132" s="466">
        <v>161.155</v>
      </c>
      <c r="AA132" s="466">
        <v>73.524000000000001</v>
      </c>
      <c r="AB132" s="466">
        <v>-912.30899999999997</v>
      </c>
      <c r="AC132" s="466">
        <v>0</v>
      </c>
      <c r="AD132" s="466">
        <v>-424.83800000000002</v>
      </c>
      <c r="AE132" s="466">
        <v>5906.0140000000001</v>
      </c>
      <c r="AF132" s="466">
        <v>5481.1760000000004</v>
      </c>
      <c r="AG132" s="466">
        <f t="shared" si="15"/>
        <v>5906.0140000000001</v>
      </c>
      <c r="AH132" s="466">
        <f t="shared" si="16"/>
        <v>0</v>
      </c>
      <c r="AI132" s="466">
        <f t="shared" si="17"/>
        <v>-912.30899999999997</v>
      </c>
      <c r="AK132" s="465">
        <v>0.8125</v>
      </c>
      <c r="AL132" s="466">
        <v>3671.5920000000001</v>
      </c>
      <c r="AM132" s="466">
        <v>1848.8420000000001</v>
      </c>
      <c r="AN132" s="466">
        <v>-0.92400000000000004</v>
      </c>
      <c r="AO132" s="466">
        <v>426.15499999999997</v>
      </c>
      <c r="AP132" s="466">
        <v>71.454999999999998</v>
      </c>
      <c r="AQ132" s="466">
        <v>300.452</v>
      </c>
      <c r="AR132" s="466">
        <v>69.326999999999998</v>
      </c>
      <c r="AS132" s="466">
        <v>45.435000000000002</v>
      </c>
      <c r="AT132" s="466">
        <v>-10.429</v>
      </c>
      <c r="AU132" s="466">
        <v>0</v>
      </c>
      <c r="AV132" s="466">
        <v>-436.07799999999997</v>
      </c>
      <c r="AW132" s="466">
        <v>6421.9050000000007</v>
      </c>
      <c r="AX132" s="466">
        <v>5985.8270000000011</v>
      </c>
      <c r="AY132" s="466">
        <f t="shared" si="18"/>
        <v>6421.9050000000007</v>
      </c>
      <c r="AZ132" s="466">
        <f t="shared" si="19"/>
        <v>0</v>
      </c>
      <c r="BA132" s="466">
        <f t="shared" si="20"/>
        <v>-10.429</v>
      </c>
    </row>
    <row r="133" spans="1:53" s="463" customFormat="1">
      <c r="A133" s="465">
        <v>0.82291666666666696</v>
      </c>
      <c r="B133" s="466">
        <v>3041.7730000000001</v>
      </c>
      <c r="C133" s="466">
        <v>2293.3879999999999</v>
      </c>
      <c r="D133" s="466">
        <v>737.94500000000005</v>
      </c>
      <c r="E133" s="466">
        <v>424.548</v>
      </c>
      <c r="F133" s="466">
        <v>212.553</v>
      </c>
      <c r="G133" s="466">
        <v>59.171999999999997</v>
      </c>
      <c r="H133" s="466">
        <v>147.52500000000001</v>
      </c>
      <c r="I133" s="466">
        <v>67.888000000000005</v>
      </c>
      <c r="J133" s="466">
        <v>-555.04200000000003</v>
      </c>
      <c r="K133" s="466">
        <v>0</v>
      </c>
      <c r="L133" s="466">
        <v>-468.05599999999998</v>
      </c>
      <c r="M133" s="466">
        <v>6429.7499999999982</v>
      </c>
      <c r="N133" s="466">
        <v>5961.6939999999986</v>
      </c>
      <c r="O133" s="466">
        <f t="shared" si="12"/>
        <v>6429.7499999999982</v>
      </c>
      <c r="P133" s="466">
        <f t="shared" si="13"/>
        <v>0</v>
      </c>
      <c r="Q133" s="466">
        <f t="shared" si="14"/>
        <v>-555.04200000000003</v>
      </c>
      <c r="S133" s="465">
        <v>0.82291666666666696</v>
      </c>
      <c r="T133" s="466">
        <v>4123.2969999999996</v>
      </c>
      <c r="U133" s="466">
        <v>1483.55</v>
      </c>
      <c r="V133" s="466">
        <v>-1.0529999999999999</v>
      </c>
      <c r="W133" s="466">
        <v>413.06200000000001</v>
      </c>
      <c r="X133" s="466">
        <v>185.99700000000001</v>
      </c>
      <c r="Y133" s="466">
        <v>373.08600000000001</v>
      </c>
      <c r="Z133" s="466">
        <v>123.92700000000001</v>
      </c>
      <c r="AA133" s="466">
        <v>81.194999999999993</v>
      </c>
      <c r="AB133" s="466">
        <v>-849.298</v>
      </c>
      <c r="AC133" s="466">
        <v>0</v>
      </c>
      <c r="AD133" s="466">
        <v>-423.51900000000001</v>
      </c>
      <c r="AE133" s="466">
        <v>5933.7629999999999</v>
      </c>
      <c r="AF133" s="466">
        <v>5510.2439999999997</v>
      </c>
      <c r="AG133" s="466">
        <f t="shared" si="15"/>
        <v>5933.7629999999999</v>
      </c>
      <c r="AH133" s="466">
        <f t="shared" si="16"/>
        <v>0</v>
      </c>
      <c r="AI133" s="466">
        <f t="shared" si="17"/>
        <v>-849.298</v>
      </c>
      <c r="AK133" s="465">
        <v>0.82291666666666696</v>
      </c>
      <c r="AL133" s="466">
        <v>3671.4</v>
      </c>
      <c r="AM133" s="466">
        <v>1948.962</v>
      </c>
      <c r="AN133" s="466">
        <v>-0.71299999999999997</v>
      </c>
      <c r="AO133" s="466">
        <v>427.15699999999998</v>
      </c>
      <c r="AP133" s="466">
        <v>71.442999999999998</v>
      </c>
      <c r="AQ133" s="466">
        <v>256.39600000000002</v>
      </c>
      <c r="AR133" s="466">
        <v>69.412999999999997</v>
      </c>
      <c r="AS133" s="466">
        <v>50.56</v>
      </c>
      <c r="AT133" s="466">
        <v>36.033999999999999</v>
      </c>
      <c r="AU133" s="466">
        <v>0</v>
      </c>
      <c r="AV133" s="466">
        <v>-446.37099999999998</v>
      </c>
      <c r="AW133" s="466">
        <v>6530.652</v>
      </c>
      <c r="AX133" s="466">
        <v>6084.2809999999999</v>
      </c>
      <c r="AY133" s="466">
        <f t="shared" si="18"/>
        <v>6530.652</v>
      </c>
      <c r="AZ133" s="466">
        <f t="shared" si="19"/>
        <v>36.033999999999999</v>
      </c>
      <c r="BA133" s="466">
        <f t="shared" si="20"/>
        <v>0</v>
      </c>
    </row>
    <row r="134" spans="1:53" s="463" customFormat="1">
      <c r="A134" s="465">
        <v>0.83333333333333304</v>
      </c>
      <c r="B134" s="466">
        <v>3045.0450000000001</v>
      </c>
      <c r="C134" s="466">
        <v>2185.4140000000002</v>
      </c>
      <c r="D134" s="466">
        <v>786.16099999999994</v>
      </c>
      <c r="E134" s="466">
        <v>430.92</v>
      </c>
      <c r="F134" s="466">
        <v>368.666</v>
      </c>
      <c r="G134" s="466">
        <v>70.525000000000006</v>
      </c>
      <c r="H134" s="466">
        <v>125.94199999999999</v>
      </c>
      <c r="I134" s="466">
        <v>52.52</v>
      </c>
      <c r="J134" s="466">
        <v>-629.49400000000003</v>
      </c>
      <c r="K134" s="466">
        <v>0</v>
      </c>
      <c r="L134" s="466">
        <v>-459.30099999999999</v>
      </c>
      <c r="M134" s="466">
        <v>6435.6990000000014</v>
      </c>
      <c r="N134" s="466">
        <v>5976.398000000001</v>
      </c>
      <c r="O134" s="466">
        <f t="shared" si="12"/>
        <v>6435.6990000000014</v>
      </c>
      <c r="P134" s="466">
        <f t="shared" si="13"/>
        <v>0</v>
      </c>
      <c r="Q134" s="466">
        <f t="shared" si="14"/>
        <v>-629.49400000000003</v>
      </c>
      <c r="S134" s="465">
        <v>0.83333333333333304</v>
      </c>
      <c r="T134" s="466">
        <v>4125.3440000000001</v>
      </c>
      <c r="U134" s="466">
        <v>1461.1880000000001</v>
      </c>
      <c r="V134" s="466">
        <v>-0.86299999999999999</v>
      </c>
      <c r="W134" s="466">
        <v>410.17500000000001</v>
      </c>
      <c r="X134" s="466">
        <v>250.33</v>
      </c>
      <c r="Y134" s="466">
        <v>202.52600000000001</v>
      </c>
      <c r="Z134" s="466">
        <v>94.531999999999996</v>
      </c>
      <c r="AA134" s="466">
        <v>75.283000000000001</v>
      </c>
      <c r="AB134" s="466">
        <v>-689.4</v>
      </c>
      <c r="AC134" s="466">
        <v>0</v>
      </c>
      <c r="AD134" s="466">
        <v>-419.37</v>
      </c>
      <c r="AE134" s="466">
        <v>5929.1150000000007</v>
      </c>
      <c r="AF134" s="466">
        <v>5509.7450000000008</v>
      </c>
      <c r="AG134" s="466">
        <f t="shared" si="15"/>
        <v>5929.1150000000007</v>
      </c>
      <c r="AH134" s="466">
        <f t="shared" si="16"/>
        <v>0</v>
      </c>
      <c r="AI134" s="466">
        <f t="shared" si="17"/>
        <v>-689.4</v>
      </c>
      <c r="AK134" s="465">
        <v>0.83333333333333304</v>
      </c>
      <c r="AL134" s="466">
        <v>3671.6419999999998</v>
      </c>
      <c r="AM134" s="466">
        <v>2063.002</v>
      </c>
      <c r="AN134" s="466">
        <v>-0.77700000000000002</v>
      </c>
      <c r="AO134" s="466">
        <v>425.608</v>
      </c>
      <c r="AP134" s="466">
        <v>75.504000000000005</v>
      </c>
      <c r="AQ134" s="466">
        <v>325.25799999999998</v>
      </c>
      <c r="AR134" s="466">
        <v>69.649000000000001</v>
      </c>
      <c r="AS134" s="466">
        <v>47.776000000000003</v>
      </c>
      <c r="AT134" s="466">
        <v>-75.231999999999999</v>
      </c>
      <c r="AU134" s="466">
        <v>0</v>
      </c>
      <c r="AV134" s="466">
        <v>-459.24400000000003</v>
      </c>
      <c r="AW134" s="466">
        <v>6602.43</v>
      </c>
      <c r="AX134" s="466">
        <v>6143.1860000000006</v>
      </c>
      <c r="AY134" s="466">
        <f t="shared" si="18"/>
        <v>6602.43</v>
      </c>
      <c r="AZ134" s="466">
        <f t="shared" si="19"/>
        <v>0</v>
      </c>
      <c r="BA134" s="466">
        <f t="shared" si="20"/>
        <v>-75.231999999999999</v>
      </c>
    </row>
    <row r="135" spans="1:53" s="463" customFormat="1">
      <c r="A135" s="465">
        <v>0.84375</v>
      </c>
      <c r="B135" s="466">
        <v>3046.9</v>
      </c>
      <c r="C135" s="466">
        <v>2122.4229999999998</v>
      </c>
      <c r="D135" s="466">
        <v>798.84299999999996</v>
      </c>
      <c r="E135" s="466">
        <v>433.62700000000001</v>
      </c>
      <c r="F135" s="466">
        <v>386.226</v>
      </c>
      <c r="G135" s="466">
        <v>72.534000000000006</v>
      </c>
      <c r="H135" s="466">
        <v>107.44199999999999</v>
      </c>
      <c r="I135" s="466">
        <v>47.54</v>
      </c>
      <c r="J135" s="466">
        <v>-607.63800000000003</v>
      </c>
      <c r="K135" s="466">
        <v>0</v>
      </c>
      <c r="L135" s="466">
        <v>-453.08699999999999</v>
      </c>
      <c r="M135" s="466">
        <v>6407.8969999999999</v>
      </c>
      <c r="N135" s="466">
        <v>5954.8099999999995</v>
      </c>
      <c r="O135" s="466">
        <f t="shared" si="12"/>
        <v>6407.8969999999999</v>
      </c>
      <c r="P135" s="466">
        <f t="shared" si="13"/>
        <v>0</v>
      </c>
      <c r="Q135" s="466">
        <f t="shared" si="14"/>
        <v>-607.63800000000003</v>
      </c>
      <c r="S135" s="465">
        <v>0.84375</v>
      </c>
      <c r="T135" s="466">
        <v>4123.884</v>
      </c>
      <c r="U135" s="466">
        <v>1459.615</v>
      </c>
      <c r="V135" s="466">
        <v>-1.123</v>
      </c>
      <c r="W135" s="466">
        <v>412.55900000000003</v>
      </c>
      <c r="X135" s="466">
        <v>259.08600000000001</v>
      </c>
      <c r="Y135" s="466">
        <v>185.32900000000001</v>
      </c>
      <c r="Z135" s="466">
        <v>75.819999999999993</v>
      </c>
      <c r="AA135" s="466">
        <v>69.247</v>
      </c>
      <c r="AB135" s="466">
        <v>-680.255</v>
      </c>
      <c r="AC135" s="466">
        <v>0</v>
      </c>
      <c r="AD135" s="466">
        <v>-418.96499999999997</v>
      </c>
      <c r="AE135" s="466">
        <v>5904.1620000000003</v>
      </c>
      <c r="AF135" s="466">
        <v>5485.1970000000001</v>
      </c>
      <c r="AG135" s="466">
        <f t="shared" si="15"/>
        <v>5904.1620000000003</v>
      </c>
      <c r="AH135" s="466">
        <f t="shared" si="16"/>
        <v>0</v>
      </c>
      <c r="AI135" s="466">
        <f t="shared" si="17"/>
        <v>-680.255</v>
      </c>
      <c r="AK135" s="465">
        <v>0.84375</v>
      </c>
      <c r="AL135" s="466">
        <v>3673.3609999999999</v>
      </c>
      <c r="AM135" s="466">
        <v>2094.5450000000001</v>
      </c>
      <c r="AN135" s="466">
        <v>-0.80700000000000005</v>
      </c>
      <c r="AO135" s="466">
        <v>427.23200000000003</v>
      </c>
      <c r="AP135" s="466">
        <v>75.918999999999997</v>
      </c>
      <c r="AQ135" s="466">
        <v>310.50099999999998</v>
      </c>
      <c r="AR135" s="466">
        <v>13.912000000000001</v>
      </c>
      <c r="AS135" s="466">
        <v>49.003999999999998</v>
      </c>
      <c r="AT135" s="466">
        <v>-124.43300000000001</v>
      </c>
      <c r="AU135" s="466">
        <v>0</v>
      </c>
      <c r="AV135" s="466">
        <v>-462.298</v>
      </c>
      <c r="AW135" s="466">
        <v>6519.2340000000004</v>
      </c>
      <c r="AX135" s="466">
        <v>6056.9360000000006</v>
      </c>
      <c r="AY135" s="466">
        <f t="shared" si="18"/>
        <v>6519.2340000000004</v>
      </c>
      <c r="AZ135" s="466">
        <f t="shared" si="19"/>
        <v>0</v>
      </c>
      <c r="BA135" s="466">
        <f t="shared" si="20"/>
        <v>-124.43300000000001</v>
      </c>
    </row>
    <row r="136" spans="1:53" s="463" customFormat="1">
      <c r="A136" s="465">
        <v>0.85416666666666696</v>
      </c>
      <c r="B136" s="466">
        <v>3048.7179999999998</v>
      </c>
      <c r="C136" s="466">
        <v>2093.9940000000001</v>
      </c>
      <c r="D136" s="466">
        <v>806.42</v>
      </c>
      <c r="E136" s="466">
        <v>428.30599999999998</v>
      </c>
      <c r="F136" s="466">
        <v>386.02</v>
      </c>
      <c r="G136" s="466">
        <v>82.463999999999999</v>
      </c>
      <c r="H136" s="466">
        <v>92.89</v>
      </c>
      <c r="I136" s="466">
        <v>53.534999999999997</v>
      </c>
      <c r="J136" s="466">
        <v>-634.83100000000002</v>
      </c>
      <c r="K136" s="466">
        <v>0</v>
      </c>
      <c r="L136" s="466">
        <v>-450.03300000000002</v>
      </c>
      <c r="M136" s="466">
        <v>6357.5159999999987</v>
      </c>
      <c r="N136" s="466">
        <v>5907.4829999999984</v>
      </c>
      <c r="O136" s="466">
        <f t="shared" si="12"/>
        <v>6357.5159999999987</v>
      </c>
      <c r="P136" s="466">
        <f t="shared" si="13"/>
        <v>0</v>
      </c>
      <c r="Q136" s="466">
        <f t="shared" si="14"/>
        <v>-634.83100000000002</v>
      </c>
      <c r="S136" s="465">
        <v>0.85416666666666696</v>
      </c>
      <c r="T136" s="466">
        <v>4118.9719999999998</v>
      </c>
      <c r="U136" s="466">
        <v>1459.27</v>
      </c>
      <c r="V136" s="466">
        <v>-0.94399999999999995</v>
      </c>
      <c r="W136" s="466">
        <v>414.84500000000003</v>
      </c>
      <c r="X136" s="466">
        <v>261.065</v>
      </c>
      <c r="Y136" s="466">
        <v>179.291</v>
      </c>
      <c r="Z136" s="466">
        <v>71.227999999999994</v>
      </c>
      <c r="AA136" s="466">
        <v>59.523000000000003</v>
      </c>
      <c r="AB136" s="466">
        <v>-686.48800000000006</v>
      </c>
      <c r="AC136" s="466">
        <v>0</v>
      </c>
      <c r="AD136" s="466">
        <v>-418.60599999999999</v>
      </c>
      <c r="AE136" s="466">
        <v>5876.7619999999997</v>
      </c>
      <c r="AF136" s="466">
        <v>5458.1559999999999</v>
      </c>
      <c r="AG136" s="466">
        <f t="shared" si="15"/>
        <v>5876.7619999999997</v>
      </c>
      <c r="AH136" s="466">
        <f t="shared" si="16"/>
        <v>0</v>
      </c>
      <c r="AI136" s="466">
        <f t="shared" si="17"/>
        <v>-686.48800000000006</v>
      </c>
      <c r="AK136" s="465">
        <v>0.85416666666666696</v>
      </c>
      <c r="AL136" s="466">
        <v>3675.0830000000001</v>
      </c>
      <c r="AM136" s="466">
        <v>2126.4520000000002</v>
      </c>
      <c r="AN136" s="466">
        <v>-0.72699999999999998</v>
      </c>
      <c r="AO136" s="466">
        <v>427.24099999999999</v>
      </c>
      <c r="AP136" s="466">
        <v>75.921999999999997</v>
      </c>
      <c r="AQ136" s="466">
        <v>267.279</v>
      </c>
      <c r="AR136" s="466">
        <v>0</v>
      </c>
      <c r="AS136" s="466">
        <v>49.904000000000003</v>
      </c>
      <c r="AT136" s="466">
        <v>-170.702</v>
      </c>
      <c r="AU136" s="466">
        <v>0</v>
      </c>
      <c r="AV136" s="466">
        <v>-465.22</v>
      </c>
      <c r="AW136" s="466">
        <v>6450.4520000000002</v>
      </c>
      <c r="AX136" s="466">
        <v>5985.232</v>
      </c>
      <c r="AY136" s="466">
        <f t="shared" si="18"/>
        <v>6450.4520000000002</v>
      </c>
      <c r="AZ136" s="466">
        <f t="shared" si="19"/>
        <v>0</v>
      </c>
      <c r="BA136" s="466">
        <f t="shared" si="20"/>
        <v>-170.702</v>
      </c>
    </row>
    <row r="137" spans="1:53" s="463" customFormat="1">
      <c r="A137" s="465">
        <v>0.86458333333333304</v>
      </c>
      <c r="B137" s="466">
        <v>3050.2249999999999</v>
      </c>
      <c r="C137" s="466">
        <v>2110.9960000000001</v>
      </c>
      <c r="D137" s="466">
        <v>808.56299999999999</v>
      </c>
      <c r="E137" s="466">
        <v>426.57499999999999</v>
      </c>
      <c r="F137" s="466">
        <v>389.67500000000001</v>
      </c>
      <c r="G137" s="466">
        <v>65.275000000000006</v>
      </c>
      <c r="H137" s="466">
        <v>85.117999999999995</v>
      </c>
      <c r="I137" s="466">
        <v>51.869</v>
      </c>
      <c r="J137" s="466">
        <v>-639.85599999999999</v>
      </c>
      <c r="K137" s="466">
        <v>0</v>
      </c>
      <c r="L137" s="466">
        <v>-451.613</v>
      </c>
      <c r="M137" s="466">
        <v>6348.44</v>
      </c>
      <c r="N137" s="466">
        <v>5896.8269999999993</v>
      </c>
      <c r="O137" s="466">
        <f t="shared" si="12"/>
        <v>6348.44</v>
      </c>
      <c r="P137" s="466">
        <f t="shared" si="13"/>
        <v>0</v>
      </c>
      <c r="Q137" s="466">
        <f t="shared" si="14"/>
        <v>-639.85599999999999</v>
      </c>
      <c r="S137" s="465">
        <v>0.86458333333333304</v>
      </c>
      <c r="T137" s="466">
        <v>4118.3389999999999</v>
      </c>
      <c r="U137" s="466">
        <v>1474.42</v>
      </c>
      <c r="V137" s="466">
        <v>-0.93799999999999994</v>
      </c>
      <c r="W137" s="466">
        <v>417.27800000000002</v>
      </c>
      <c r="X137" s="466">
        <v>273.10000000000002</v>
      </c>
      <c r="Y137" s="466">
        <v>166.62799999999999</v>
      </c>
      <c r="Z137" s="466">
        <v>71.025000000000006</v>
      </c>
      <c r="AA137" s="466">
        <v>66.555000000000007</v>
      </c>
      <c r="AB137" s="466">
        <v>-722.84400000000005</v>
      </c>
      <c r="AC137" s="466">
        <v>0</v>
      </c>
      <c r="AD137" s="466">
        <v>-420.404</v>
      </c>
      <c r="AE137" s="466">
        <v>5863.5630000000001</v>
      </c>
      <c r="AF137" s="466">
        <v>5443.1589999999997</v>
      </c>
      <c r="AG137" s="466">
        <f t="shared" si="15"/>
        <v>5863.5630000000001</v>
      </c>
      <c r="AH137" s="466">
        <f t="shared" si="16"/>
        <v>0</v>
      </c>
      <c r="AI137" s="466">
        <f t="shared" si="17"/>
        <v>-722.84400000000005</v>
      </c>
      <c r="AK137" s="465">
        <v>0.86458333333333304</v>
      </c>
      <c r="AL137" s="466">
        <v>3678.279</v>
      </c>
      <c r="AM137" s="466">
        <v>2203.6509999999998</v>
      </c>
      <c r="AN137" s="466">
        <v>-0.71899999999999997</v>
      </c>
      <c r="AO137" s="466">
        <v>427.68</v>
      </c>
      <c r="AP137" s="466">
        <v>75.927000000000007</v>
      </c>
      <c r="AQ137" s="466">
        <v>228.36600000000001</v>
      </c>
      <c r="AR137" s="466">
        <v>0</v>
      </c>
      <c r="AS137" s="466">
        <v>49.93</v>
      </c>
      <c r="AT137" s="466">
        <v>-308.53899999999999</v>
      </c>
      <c r="AU137" s="466">
        <v>0</v>
      </c>
      <c r="AV137" s="466">
        <v>-473.21300000000002</v>
      </c>
      <c r="AW137" s="466">
        <v>6354.5750000000007</v>
      </c>
      <c r="AX137" s="466">
        <v>5881.362000000001</v>
      </c>
      <c r="AY137" s="466">
        <f t="shared" si="18"/>
        <v>6354.5750000000007</v>
      </c>
      <c r="AZ137" s="466">
        <f t="shared" si="19"/>
        <v>0</v>
      </c>
      <c r="BA137" s="466">
        <f t="shared" si="20"/>
        <v>-308.53899999999999</v>
      </c>
    </row>
    <row r="138" spans="1:53" s="463" customFormat="1">
      <c r="A138" s="465">
        <v>0.875</v>
      </c>
      <c r="B138" s="466">
        <v>3051.4140000000002</v>
      </c>
      <c r="C138" s="466">
        <v>2127.8539999999998</v>
      </c>
      <c r="D138" s="466">
        <v>799.40300000000002</v>
      </c>
      <c r="E138" s="466">
        <v>419.37900000000002</v>
      </c>
      <c r="F138" s="466">
        <v>437.77100000000002</v>
      </c>
      <c r="G138" s="466">
        <v>109.839</v>
      </c>
      <c r="H138" s="466">
        <v>83.894000000000005</v>
      </c>
      <c r="I138" s="466">
        <v>50.024999999999999</v>
      </c>
      <c r="J138" s="466">
        <v>-745.65499999999997</v>
      </c>
      <c r="K138" s="466">
        <v>0</v>
      </c>
      <c r="L138" s="466">
        <v>-453.84100000000001</v>
      </c>
      <c r="M138" s="466">
        <v>6333.924</v>
      </c>
      <c r="N138" s="466">
        <v>5880.0829999999996</v>
      </c>
      <c r="O138" s="466">
        <f t="shared" si="12"/>
        <v>6333.924</v>
      </c>
      <c r="P138" s="466">
        <f t="shared" si="13"/>
        <v>0</v>
      </c>
      <c r="Q138" s="466">
        <f t="shared" si="14"/>
        <v>-745.65499999999997</v>
      </c>
      <c r="S138" s="465">
        <v>0.875</v>
      </c>
      <c r="T138" s="466">
        <v>4117.223</v>
      </c>
      <c r="U138" s="466">
        <v>1492.5119999999999</v>
      </c>
      <c r="V138" s="466">
        <v>-0.83199999999999996</v>
      </c>
      <c r="W138" s="466">
        <v>420.51799999999997</v>
      </c>
      <c r="X138" s="466">
        <v>422.30399999999997</v>
      </c>
      <c r="Y138" s="466">
        <v>552.822</v>
      </c>
      <c r="Z138" s="466">
        <v>71.19</v>
      </c>
      <c r="AA138" s="466">
        <v>54.771000000000001</v>
      </c>
      <c r="AB138" s="466">
        <v>-1234.6990000000001</v>
      </c>
      <c r="AC138" s="466">
        <v>0</v>
      </c>
      <c r="AD138" s="466">
        <v>-428.28800000000001</v>
      </c>
      <c r="AE138" s="466">
        <v>5895.8089999999993</v>
      </c>
      <c r="AF138" s="466">
        <v>5467.5209999999988</v>
      </c>
      <c r="AG138" s="466">
        <f t="shared" si="15"/>
        <v>5895.8089999999993</v>
      </c>
      <c r="AH138" s="466">
        <f t="shared" si="16"/>
        <v>0</v>
      </c>
      <c r="AI138" s="466">
        <f t="shared" si="17"/>
        <v>-1234.6990000000001</v>
      </c>
      <c r="AK138" s="465">
        <v>0.875</v>
      </c>
      <c r="AL138" s="466">
        <v>3678.1970000000001</v>
      </c>
      <c r="AM138" s="466">
        <v>2246.7919999999999</v>
      </c>
      <c r="AN138" s="466">
        <v>-0.73799999999999999</v>
      </c>
      <c r="AO138" s="466">
        <v>422.11200000000002</v>
      </c>
      <c r="AP138" s="466">
        <v>70.933999999999997</v>
      </c>
      <c r="AQ138" s="466">
        <v>50.008000000000003</v>
      </c>
      <c r="AR138" s="466">
        <v>0</v>
      </c>
      <c r="AS138" s="466">
        <v>51.302999999999997</v>
      </c>
      <c r="AT138" s="466">
        <v>-251.696</v>
      </c>
      <c r="AU138" s="466">
        <v>-14.010999999999999</v>
      </c>
      <c r="AV138" s="466">
        <v>-475.34</v>
      </c>
      <c r="AW138" s="466">
        <v>6252.9009999999989</v>
      </c>
      <c r="AX138" s="466">
        <v>5777.5609999999988</v>
      </c>
      <c r="AY138" s="466">
        <f t="shared" si="18"/>
        <v>6252.9009999999989</v>
      </c>
      <c r="AZ138" s="466">
        <f t="shared" si="19"/>
        <v>0</v>
      </c>
      <c r="BA138" s="466">
        <f t="shared" si="20"/>
        <v>-251.696</v>
      </c>
    </row>
    <row r="139" spans="1:53" s="463" customFormat="1">
      <c r="A139" s="465">
        <v>0.88541666666666696</v>
      </c>
      <c r="B139" s="466">
        <v>3052.6080000000002</v>
      </c>
      <c r="C139" s="466">
        <v>2130.7249999999999</v>
      </c>
      <c r="D139" s="466">
        <v>783.29200000000003</v>
      </c>
      <c r="E139" s="466">
        <v>421.00799999999998</v>
      </c>
      <c r="F139" s="466">
        <v>443.67399999999998</v>
      </c>
      <c r="G139" s="466">
        <v>115.47</v>
      </c>
      <c r="H139" s="466">
        <v>84.111999999999995</v>
      </c>
      <c r="I139" s="466">
        <v>55.481999999999999</v>
      </c>
      <c r="J139" s="466">
        <v>-803.375</v>
      </c>
      <c r="K139" s="466">
        <v>0</v>
      </c>
      <c r="L139" s="466">
        <v>-454.24799999999999</v>
      </c>
      <c r="M139" s="466">
        <v>6282.996000000001</v>
      </c>
      <c r="N139" s="466">
        <v>5828.7480000000014</v>
      </c>
      <c r="O139" s="466">
        <f t="shared" si="12"/>
        <v>6282.996000000001</v>
      </c>
      <c r="P139" s="466">
        <f t="shared" si="13"/>
        <v>0</v>
      </c>
      <c r="Q139" s="466">
        <f t="shared" si="14"/>
        <v>-803.375</v>
      </c>
      <c r="S139" s="465">
        <v>0.88541666666666696</v>
      </c>
      <c r="T139" s="466">
        <v>4116.6049999999996</v>
      </c>
      <c r="U139" s="466">
        <v>1493.251</v>
      </c>
      <c r="V139" s="466">
        <v>-0.96699999999999997</v>
      </c>
      <c r="W139" s="466">
        <v>422.32299999999998</v>
      </c>
      <c r="X139" s="466">
        <v>441.78</v>
      </c>
      <c r="Y139" s="466">
        <v>606.63800000000003</v>
      </c>
      <c r="Z139" s="466">
        <v>71.48</v>
      </c>
      <c r="AA139" s="466">
        <v>50.725999999999999</v>
      </c>
      <c r="AB139" s="466">
        <v>-1374.3040000000001</v>
      </c>
      <c r="AC139" s="466">
        <v>0</v>
      </c>
      <c r="AD139" s="466">
        <v>-429.21499999999997</v>
      </c>
      <c r="AE139" s="466">
        <v>5827.5319999999992</v>
      </c>
      <c r="AF139" s="466">
        <v>5398.3169999999991</v>
      </c>
      <c r="AG139" s="466">
        <f t="shared" si="15"/>
        <v>5827.5319999999992</v>
      </c>
      <c r="AH139" s="466">
        <f t="shared" si="16"/>
        <v>0</v>
      </c>
      <c r="AI139" s="466">
        <f t="shared" si="17"/>
        <v>-1374.3040000000001</v>
      </c>
      <c r="AK139" s="465">
        <v>0.88541666666666696</v>
      </c>
      <c r="AL139" s="466">
        <v>3679.2669999999998</v>
      </c>
      <c r="AM139" s="466">
        <v>2260.9870000000001</v>
      </c>
      <c r="AN139" s="466">
        <v>-0.747</v>
      </c>
      <c r="AO139" s="466">
        <v>422.13900000000001</v>
      </c>
      <c r="AP139" s="466">
        <v>70.921999999999997</v>
      </c>
      <c r="AQ139" s="466">
        <v>0</v>
      </c>
      <c r="AR139" s="466">
        <v>0</v>
      </c>
      <c r="AS139" s="466">
        <v>51.460999999999999</v>
      </c>
      <c r="AT139" s="466">
        <v>-196.40700000000001</v>
      </c>
      <c r="AU139" s="466">
        <v>-105.054</v>
      </c>
      <c r="AV139" s="466">
        <v>-476.339</v>
      </c>
      <c r="AW139" s="466">
        <v>6182.5679999999993</v>
      </c>
      <c r="AX139" s="466">
        <v>5706.2289999999994</v>
      </c>
      <c r="AY139" s="466">
        <f t="shared" si="18"/>
        <v>6182.5679999999993</v>
      </c>
      <c r="AZ139" s="466">
        <f t="shared" si="19"/>
        <v>0</v>
      </c>
      <c r="BA139" s="466">
        <f t="shared" si="20"/>
        <v>-196.40700000000001</v>
      </c>
    </row>
    <row r="140" spans="1:53" s="463" customFormat="1">
      <c r="A140" s="465">
        <v>0.89583333333333304</v>
      </c>
      <c r="B140" s="466">
        <v>3055.8429999999998</v>
      </c>
      <c r="C140" s="466">
        <v>2125.2809999999999</v>
      </c>
      <c r="D140" s="466">
        <v>773.68899999999996</v>
      </c>
      <c r="E140" s="466">
        <v>420.66199999999998</v>
      </c>
      <c r="F140" s="466">
        <v>443.99900000000002</v>
      </c>
      <c r="G140" s="466">
        <v>107.83199999999999</v>
      </c>
      <c r="H140" s="466">
        <v>84.305999999999997</v>
      </c>
      <c r="I140" s="466">
        <v>59.555999999999997</v>
      </c>
      <c r="J140" s="466">
        <v>-759.37400000000002</v>
      </c>
      <c r="K140" s="466">
        <v>0</v>
      </c>
      <c r="L140" s="466">
        <v>-453.63200000000001</v>
      </c>
      <c r="M140" s="466">
        <v>6311.7939999999999</v>
      </c>
      <c r="N140" s="466">
        <v>5858.1620000000003</v>
      </c>
      <c r="O140" s="466">
        <f t="shared" si="12"/>
        <v>6311.7939999999999</v>
      </c>
      <c r="P140" s="466">
        <f t="shared" si="13"/>
        <v>0</v>
      </c>
      <c r="Q140" s="466">
        <f t="shared" si="14"/>
        <v>-759.37400000000002</v>
      </c>
      <c r="S140" s="465">
        <v>0.89583333333333304</v>
      </c>
      <c r="T140" s="466">
        <v>4116.3370000000004</v>
      </c>
      <c r="U140" s="466">
        <v>1495.0170000000001</v>
      </c>
      <c r="V140" s="466">
        <v>-0.97499999999999998</v>
      </c>
      <c r="W140" s="466">
        <v>421.57</v>
      </c>
      <c r="X140" s="466">
        <v>441.88499999999999</v>
      </c>
      <c r="Y140" s="466">
        <v>581.90300000000002</v>
      </c>
      <c r="Z140" s="466">
        <v>9.5459999999999994</v>
      </c>
      <c r="AA140" s="466">
        <v>47.228999999999999</v>
      </c>
      <c r="AB140" s="466">
        <v>-1419.1610000000001</v>
      </c>
      <c r="AC140" s="466">
        <v>0</v>
      </c>
      <c r="AD140" s="466">
        <v>-428.65199999999999</v>
      </c>
      <c r="AE140" s="466">
        <v>5693.3510000000006</v>
      </c>
      <c r="AF140" s="466">
        <v>5264.6990000000005</v>
      </c>
      <c r="AG140" s="466">
        <f t="shared" si="15"/>
        <v>5693.3510000000006</v>
      </c>
      <c r="AH140" s="466">
        <f t="shared" si="16"/>
        <v>0</v>
      </c>
      <c r="AI140" s="466">
        <f t="shared" si="17"/>
        <v>-1419.1610000000001</v>
      </c>
      <c r="AK140" s="465">
        <v>0.89583333333333304</v>
      </c>
      <c r="AL140" s="466">
        <v>3679.1489999999999</v>
      </c>
      <c r="AM140" s="466">
        <v>2277.8220000000001</v>
      </c>
      <c r="AN140" s="466">
        <v>-0.746</v>
      </c>
      <c r="AO140" s="466">
        <v>422.25</v>
      </c>
      <c r="AP140" s="466">
        <v>70.915999999999997</v>
      </c>
      <c r="AQ140" s="466">
        <v>0</v>
      </c>
      <c r="AR140" s="466">
        <v>0</v>
      </c>
      <c r="AS140" s="466">
        <v>52.360999999999997</v>
      </c>
      <c r="AT140" s="466">
        <v>-268.238</v>
      </c>
      <c r="AU140" s="466">
        <v>-105.00700000000001</v>
      </c>
      <c r="AV140" s="466">
        <v>-478.14699999999999</v>
      </c>
      <c r="AW140" s="466">
        <v>6128.5069999999996</v>
      </c>
      <c r="AX140" s="466">
        <v>5650.36</v>
      </c>
      <c r="AY140" s="466">
        <f t="shared" si="18"/>
        <v>6128.5069999999996</v>
      </c>
      <c r="AZ140" s="466">
        <f t="shared" si="19"/>
        <v>0</v>
      </c>
      <c r="BA140" s="466">
        <f t="shared" si="20"/>
        <v>-268.238</v>
      </c>
    </row>
    <row r="141" spans="1:53" s="463" customFormat="1">
      <c r="A141" s="465">
        <v>0.90625</v>
      </c>
      <c r="B141" s="466">
        <v>3059.2179999999998</v>
      </c>
      <c r="C141" s="466">
        <v>2129.3240000000001</v>
      </c>
      <c r="D141" s="466">
        <v>783.13900000000001</v>
      </c>
      <c r="E141" s="466">
        <v>418.84500000000003</v>
      </c>
      <c r="F141" s="466">
        <v>444.512</v>
      </c>
      <c r="G141" s="466">
        <v>112.723</v>
      </c>
      <c r="H141" s="466">
        <v>84.013000000000005</v>
      </c>
      <c r="I141" s="466">
        <v>65.903000000000006</v>
      </c>
      <c r="J141" s="466">
        <v>-780.38099999999997</v>
      </c>
      <c r="K141" s="466">
        <v>0</v>
      </c>
      <c r="L141" s="466">
        <v>-454.447</v>
      </c>
      <c r="M141" s="466">
        <v>6317.2959999999994</v>
      </c>
      <c r="N141" s="466">
        <v>5862.8489999999993</v>
      </c>
      <c r="O141" s="466">
        <f t="shared" si="12"/>
        <v>6317.2959999999994</v>
      </c>
      <c r="P141" s="466">
        <f t="shared" si="13"/>
        <v>0</v>
      </c>
      <c r="Q141" s="466">
        <f t="shared" si="14"/>
        <v>-780.38099999999997</v>
      </c>
      <c r="S141" s="465">
        <v>0.90625</v>
      </c>
      <c r="T141" s="466">
        <v>4120.9949999999999</v>
      </c>
      <c r="U141" s="466">
        <v>1491.7380000000001</v>
      </c>
      <c r="V141" s="466">
        <v>-0.97899999999999998</v>
      </c>
      <c r="W141" s="466">
        <v>412.42700000000002</v>
      </c>
      <c r="X141" s="466">
        <v>442.02300000000002</v>
      </c>
      <c r="Y141" s="466">
        <v>573.04999999999995</v>
      </c>
      <c r="Z141" s="466">
        <v>0</v>
      </c>
      <c r="AA141" s="466">
        <v>49.073999999999998</v>
      </c>
      <c r="AB141" s="466">
        <v>-1426.3510000000001</v>
      </c>
      <c r="AC141" s="466">
        <v>0</v>
      </c>
      <c r="AD141" s="466">
        <v>-427.80900000000003</v>
      </c>
      <c r="AE141" s="466">
        <v>5661.976999999999</v>
      </c>
      <c r="AF141" s="466">
        <v>5234.1679999999988</v>
      </c>
      <c r="AG141" s="466">
        <f t="shared" si="15"/>
        <v>5661.976999999999</v>
      </c>
      <c r="AH141" s="466">
        <f t="shared" si="16"/>
        <v>0</v>
      </c>
      <c r="AI141" s="466">
        <f t="shared" si="17"/>
        <v>-1426.3510000000001</v>
      </c>
      <c r="AK141" s="465">
        <v>0.90625</v>
      </c>
      <c r="AL141" s="466">
        <v>3679.058</v>
      </c>
      <c r="AM141" s="466">
        <v>2271.3649999999998</v>
      </c>
      <c r="AN141" s="466">
        <v>-0.67300000000000004</v>
      </c>
      <c r="AO141" s="466">
        <v>410.48899999999998</v>
      </c>
      <c r="AP141" s="466">
        <v>70.915999999999997</v>
      </c>
      <c r="AQ141" s="466">
        <v>0</v>
      </c>
      <c r="AR141" s="466">
        <v>0</v>
      </c>
      <c r="AS141" s="466">
        <v>52.640999999999998</v>
      </c>
      <c r="AT141" s="466">
        <v>-261.19799999999998</v>
      </c>
      <c r="AU141" s="466">
        <v>-104.93300000000001</v>
      </c>
      <c r="AV141" s="466">
        <v>-476.65899999999999</v>
      </c>
      <c r="AW141" s="466">
        <v>6117.6649999999991</v>
      </c>
      <c r="AX141" s="466">
        <v>5641.0059999999994</v>
      </c>
      <c r="AY141" s="466">
        <f t="shared" si="18"/>
        <v>6117.6649999999991</v>
      </c>
      <c r="AZ141" s="466">
        <f t="shared" si="19"/>
        <v>0</v>
      </c>
      <c r="BA141" s="466">
        <f t="shared" si="20"/>
        <v>-261.19799999999998</v>
      </c>
    </row>
    <row r="142" spans="1:53" s="463" customFormat="1">
      <c r="A142" s="465">
        <v>0.91666666666666696</v>
      </c>
      <c r="B142" s="466">
        <v>3064.74</v>
      </c>
      <c r="C142" s="466">
        <v>2127.5259999999998</v>
      </c>
      <c r="D142" s="466">
        <v>775.63699999999994</v>
      </c>
      <c r="E142" s="466">
        <v>369.971</v>
      </c>
      <c r="F142" s="466">
        <v>446.709</v>
      </c>
      <c r="G142" s="466">
        <v>63.331000000000003</v>
      </c>
      <c r="H142" s="466">
        <v>33.383000000000003</v>
      </c>
      <c r="I142" s="466">
        <v>70.778999999999996</v>
      </c>
      <c r="J142" s="466">
        <v>-672.20299999999997</v>
      </c>
      <c r="K142" s="466">
        <v>0</v>
      </c>
      <c r="L142" s="466">
        <v>-450.36500000000001</v>
      </c>
      <c r="M142" s="466">
        <v>6279.8729999999996</v>
      </c>
      <c r="N142" s="466">
        <v>5829.5079999999998</v>
      </c>
      <c r="O142" s="466">
        <f t="shared" si="12"/>
        <v>6279.8729999999996</v>
      </c>
      <c r="P142" s="466">
        <f t="shared" si="13"/>
        <v>0</v>
      </c>
      <c r="Q142" s="466">
        <f t="shared" si="14"/>
        <v>-672.20299999999997</v>
      </c>
      <c r="S142" s="465">
        <v>0.91666666666666696</v>
      </c>
      <c r="T142" s="466">
        <v>4123.6400000000003</v>
      </c>
      <c r="U142" s="466">
        <v>1495.0550000000001</v>
      </c>
      <c r="V142" s="466">
        <v>-1.0329999999999999</v>
      </c>
      <c r="W142" s="466">
        <v>365.86500000000001</v>
      </c>
      <c r="X142" s="466">
        <v>434.64499999999998</v>
      </c>
      <c r="Y142" s="466">
        <v>412.85300000000001</v>
      </c>
      <c r="Z142" s="466">
        <v>0</v>
      </c>
      <c r="AA142" s="466">
        <v>47.631999999999998</v>
      </c>
      <c r="AB142" s="466">
        <v>-1211.81</v>
      </c>
      <c r="AC142" s="466">
        <v>0</v>
      </c>
      <c r="AD142" s="466">
        <v>-423.16300000000001</v>
      </c>
      <c r="AE142" s="466">
        <v>5666.8469999999998</v>
      </c>
      <c r="AF142" s="466">
        <v>5243.6839999999993</v>
      </c>
      <c r="AG142" s="466">
        <f t="shared" si="15"/>
        <v>5666.8469999999998</v>
      </c>
      <c r="AH142" s="466">
        <f t="shared" si="16"/>
        <v>0</v>
      </c>
      <c r="AI142" s="466">
        <f t="shared" si="17"/>
        <v>-1211.81</v>
      </c>
      <c r="AK142" s="465">
        <v>0.91666666666666696</v>
      </c>
      <c r="AL142" s="466">
        <v>3680.6770000000001</v>
      </c>
      <c r="AM142" s="466">
        <v>2408.8009999999999</v>
      </c>
      <c r="AN142" s="466">
        <v>-0.78</v>
      </c>
      <c r="AO142" s="466">
        <v>342.512</v>
      </c>
      <c r="AP142" s="466">
        <v>69.781000000000006</v>
      </c>
      <c r="AQ142" s="466">
        <v>0</v>
      </c>
      <c r="AR142" s="466">
        <v>0</v>
      </c>
      <c r="AS142" s="466">
        <v>54.091999999999999</v>
      </c>
      <c r="AT142" s="466">
        <v>-321.19400000000002</v>
      </c>
      <c r="AU142" s="466">
        <v>-104.66500000000001</v>
      </c>
      <c r="AV142" s="466">
        <v>-486.79899999999998</v>
      </c>
      <c r="AW142" s="466">
        <v>6129.2239999999993</v>
      </c>
      <c r="AX142" s="466">
        <v>5642.4249999999993</v>
      </c>
      <c r="AY142" s="466">
        <f t="shared" si="18"/>
        <v>6129.2239999999993</v>
      </c>
      <c r="AZ142" s="466">
        <f t="shared" si="19"/>
        <v>0</v>
      </c>
      <c r="BA142" s="466">
        <f t="shared" si="20"/>
        <v>-321.19400000000002</v>
      </c>
    </row>
    <row r="143" spans="1:53" s="463" customFormat="1">
      <c r="A143" s="465">
        <v>0.92708333333333304</v>
      </c>
      <c r="B143" s="466">
        <v>3065.306</v>
      </c>
      <c r="C143" s="466">
        <v>2125.13</v>
      </c>
      <c r="D143" s="466">
        <v>742.846</v>
      </c>
      <c r="E143" s="466">
        <v>361.86799999999999</v>
      </c>
      <c r="F143" s="466">
        <v>447.30700000000002</v>
      </c>
      <c r="G143" s="466">
        <v>59.198</v>
      </c>
      <c r="H143" s="466">
        <v>0</v>
      </c>
      <c r="I143" s="466">
        <v>71.350999999999999</v>
      </c>
      <c r="J143" s="466">
        <v>-625.93899999999996</v>
      </c>
      <c r="K143" s="466">
        <v>0</v>
      </c>
      <c r="L143" s="466">
        <v>-448.786</v>
      </c>
      <c r="M143" s="466">
        <v>6247.0669999999991</v>
      </c>
      <c r="N143" s="466">
        <v>5798.280999999999</v>
      </c>
      <c r="O143" s="466">
        <f t="shared" si="12"/>
        <v>6247.0669999999991</v>
      </c>
      <c r="P143" s="466">
        <f t="shared" si="13"/>
        <v>0</v>
      </c>
      <c r="Q143" s="466">
        <f t="shared" si="14"/>
        <v>-625.93899999999996</v>
      </c>
      <c r="S143" s="465">
        <v>0.92708333333333304</v>
      </c>
      <c r="T143" s="466">
        <v>4126.1130000000003</v>
      </c>
      <c r="U143" s="466">
        <v>1496.2380000000001</v>
      </c>
      <c r="V143" s="466">
        <v>-1.042</v>
      </c>
      <c r="W143" s="466">
        <v>364.12700000000001</v>
      </c>
      <c r="X143" s="466">
        <v>433.98099999999999</v>
      </c>
      <c r="Y143" s="466">
        <v>400.20400000000001</v>
      </c>
      <c r="Z143" s="466">
        <v>0</v>
      </c>
      <c r="AA143" s="466">
        <v>42.655000000000001</v>
      </c>
      <c r="AB143" s="466">
        <v>-1195.171</v>
      </c>
      <c r="AC143" s="466">
        <v>0</v>
      </c>
      <c r="AD143" s="466">
        <v>-423.08600000000001</v>
      </c>
      <c r="AE143" s="466">
        <v>5667.1049999999996</v>
      </c>
      <c r="AF143" s="466">
        <v>5244.0189999999993</v>
      </c>
      <c r="AG143" s="466">
        <f t="shared" si="15"/>
        <v>5667.1049999999996</v>
      </c>
      <c r="AH143" s="466">
        <f t="shared" si="16"/>
        <v>0</v>
      </c>
      <c r="AI143" s="466">
        <f t="shared" si="17"/>
        <v>-1195.171</v>
      </c>
      <c r="AK143" s="465">
        <v>0.92708333333333304</v>
      </c>
      <c r="AL143" s="466">
        <v>3681.2860000000001</v>
      </c>
      <c r="AM143" s="466">
        <v>2454.9940000000001</v>
      </c>
      <c r="AN143" s="466">
        <v>-0.73</v>
      </c>
      <c r="AO143" s="466">
        <v>331.10700000000003</v>
      </c>
      <c r="AP143" s="466">
        <v>69.808000000000007</v>
      </c>
      <c r="AQ143" s="466">
        <v>0</v>
      </c>
      <c r="AR143" s="466">
        <v>0</v>
      </c>
      <c r="AS143" s="466">
        <v>55.253999999999998</v>
      </c>
      <c r="AT143" s="466">
        <v>-354.38</v>
      </c>
      <c r="AU143" s="466">
        <v>-104.907</v>
      </c>
      <c r="AV143" s="466">
        <v>-491</v>
      </c>
      <c r="AW143" s="466">
        <v>6132.4320000000007</v>
      </c>
      <c r="AX143" s="466">
        <v>5641.4320000000007</v>
      </c>
      <c r="AY143" s="466">
        <f t="shared" si="18"/>
        <v>6132.4320000000007</v>
      </c>
      <c r="AZ143" s="466">
        <f t="shared" si="19"/>
        <v>0</v>
      </c>
      <c r="BA143" s="466">
        <f t="shared" si="20"/>
        <v>-354.38</v>
      </c>
    </row>
    <row r="144" spans="1:53" s="463" customFormat="1">
      <c r="A144" s="465">
        <v>0.9375</v>
      </c>
      <c r="B144" s="466">
        <v>3064.46</v>
      </c>
      <c r="C144" s="466">
        <v>2118.09</v>
      </c>
      <c r="D144" s="466">
        <v>777.51300000000003</v>
      </c>
      <c r="E144" s="466">
        <v>362.26600000000002</v>
      </c>
      <c r="F144" s="466">
        <v>447.14299999999997</v>
      </c>
      <c r="G144" s="466">
        <v>65.17</v>
      </c>
      <c r="H144" s="466">
        <v>0</v>
      </c>
      <c r="I144" s="466">
        <v>79.91</v>
      </c>
      <c r="J144" s="466">
        <v>-691.06399999999996</v>
      </c>
      <c r="K144" s="466">
        <v>0</v>
      </c>
      <c r="L144" s="466">
        <v>-448.78500000000003</v>
      </c>
      <c r="M144" s="466">
        <v>6223.4879999999994</v>
      </c>
      <c r="N144" s="466">
        <v>5774.7029999999995</v>
      </c>
      <c r="O144" s="466">
        <f t="shared" si="12"/>
        <v>6223.4879999999994</v>
      </c>
      <c r="P144" s="466">
        <f t="shared" si="13"/>
        <v>0</v>
      </c>
      <c r="Q144" s="466">
        <f t="shared" si="14"/>
        <v>-691.06399999999996</v>
      </c>
      <c r="S144" s="465">
        <v>0.9375</v>
      </c>
      <c r="T144" s="466">
        <v>4126.5550000000003</v>
      </c>
      <c r="U144" s="466">
        <v>1493.249</v>
      </c>
      <c r="V144" s="466">
        <v>-0.98799999999999999</v>
      </c>
      <c r="W144" s="466">
        <v>362.81</v>
      </c>
      <c r="X144" s="466">
        <v>433.976</v>
      </c>
      <c r="Y144" s="466">
        <v>420.08499999999998</v>
      </c>
      <c r="Z144" s="466">
        <v>0</v>
      </c>
      <c r="AA144" s="466">
        <v>40.320999999999998</v>
      </c>
      <c r="AB144" s="466">
        <v>-1250.7719999999999</v>
      </c>
      <c r="AC144" s="466">
        <v>0</v>
      </c>
      <c r="AD144" s="466">
        <v>-422.90899999999999</v>
      </c>
      <c r="AE144" s="466">
        <v>5625.2359999999999</v>
      </c>
      <c r="AF144" s="466">
        <v>5202.3270000000002</v>
      </c>
      <c r="AG144" s="466">
        <f t="shared" si="15"/>
        <v>5625.2359999999999</v>
      </c>
      <c r="AH144" s="466">
        <f t="shared" si="16"/>
        <v>0</v>
      </c>
      <c r="AI144" s="466">
        <f t="shared" si="17"/>
        <v>-1250.7719999999999</v>
      </c>
      <c r="AK144" s="465">
        <v>0.9375</v>
      </c>
      <c r="AL144" s="466">
        <v>3681.9650000000001</v>
      </c>
      <c r="AM144" s="466">
        <v>2484.5729999999999</v>
      </c>
      <c r="AN144" s="466">
        <v>-0.66400000000000003</v>
      </c>
      <c r="AO144" s="466">
        <v>325.94799999999998</v>
      </c>
      <c r="AP144" s="466">
        <v>70.366</v>
      </c>
      <c r="AQ144" s="466">
        <v>0</v>
      </c>
      <c r="AR144" s="466">
        <v>0</v>
      </c>
      <c r="AS144" s="466">
        <v>54.588999999999999</v>
      </c>
      <c r="AT144" s="466">
        <v>-414.226</v>
      </c>
      <c r="AU144" s="466">
        <v>-104.605</v>
      </c>
      <c r="AV144" s="466">
        <v>-493.84199999999998</v>
      </c>
      <c r="AW144" s="466">
        <v>6097.9460000000017</v>
      </c>
      <c r="AX144" s="466">
        <v>5604.1040000000021</v>
      </c>
      <c r="AY144" s="466">
        <f t="shared" si="18"/>
        <v>6097.9460000000017</v>
      </c>
      <c r="AZ144" s="466">
        <f t="shared" si="19"/>
        <v>0</v>
      </c>
      <c r="BA144" s="466">
        <f t="shared" si="20"/>
        <v>-414.226</v>
      </c>
    </row>
    <row r="145" spans="1:53" s="463" customFormat="1">
      <c r="A145" s="465">
        <v>0.94791666666666696</v>
      </c>
      <c r="B145" s="466">
        <v>3065.8510000000001</v>
      </c>
      <c r="C145" s="466">
        <v>2116.8710000000001</v>
      </c>
      <c r="D145" s="466">
        <v>809.572</v>
      </c>
      <c r="E145" s="466">
        <v>362.46600000000001</v>
      </c>
      <c r="F145" s="466">
        <v>429.81099999999998</v>
      </c>
      <c r="G145" s="466">
        <v>64.153000000000006</v>
      </c>
      <c r="H145" s="466">
        <v>0</v>
      </c>
      <c r="I145" s="466">
        <v>64.076999999999998</v>
      </c>
      <c r="J145" s="466">
        <v>-791.92899999999997</v>
      </c>
      <c r="K145" s="466">
        <v>0</v>
      </c>
      <c r="L145" s="466">
        <v>-448.911</v>
      </c>
      <c r="M145" s="466">
        <v>6120.8720000000003</v>
      </c>
      <c r="N145" s="466">
        <v>5671.9610000000002</v>
      </c>
      <c r="O145" s="466">
        <f t="shared" si="12"/>
        <v>6120.8720000000003</v>
      </c>
      <c r="P145" s="466">
        <f t="shared" si="13"/>
        <v>0</v>
      </c>
      <c r="Q145" s="466">
        <f t="shared" si="14"/>
        <v>-791.92899999999997</v>
      </c>
      <c r="S145" s="465">
        <v>0.94791666666666696</v>
      </c>
      <c r="T145" s="466">
        <v>4126.26</v>
      </c>
      <c r="U145" s="466">
        <v>1485.288</v>
      </c>
      <c r="V145" s="466">
        <v>-1.0209999999999999</v>
      </c>
      <c r="W145" s="466">
        <v>358.71300000000002</v>
      </c>
      <c r="X145" s="466">
        <v>416.85399999999998</v>
      </c>
      <c r="Y145" s="466">
        <v>410.76600000000002</v>
      </c>
      <c r="Z145" s="466">
        <v>0</v>
      </c>
      <c r="AA145" s="466">
        <v>43.253999999999998</v>
      </c>
      <c r="AB145" s="466">
        <v>-1309.7829999999999</v>
      </c>
      <c r="AC145" s="466">
        <v>0</v>
      </c>
      <c r="AD145" s="466">
        <v>-421.53800000000001</v>
      </c>
      <c r="AE145" s="466">
        <v>5530.3310000000001</v>
      </c>
      <c r="AF145" s="466">
        <v>5108.7929999999997</v>
      </c>
      <c r="AG145" s="466">
        <f t="shared" si="15"/>
        <v>5530.3310000000001</v>
      </c>
      <c r="AH145" s="466">
        <f t="shared" si="16"/>
        <v>0</v>
      </c>
      <c r="AI145" s="466">
        <f t="shared" si="17"/>
        <v>-1309.7829999999999</v>
      </c>
      <c r="AK145" s="465">
        <v>0.94791666666666696</v>
      </c>
      <c r="AL145" s="466">
        <v>3681.96</v>
      </c>
      <c r="AM145" s="466">
        <v>2471.011</v>
      </c>
      <c r="AN145" s="466">
        <v>-0.79700000000000004</v>
      </c>
      <c r="AO145" s="466">
        <v>324.16000000000003</v>
      </c>
      <c r="AP145" s="466">
        <v>70.328999999999994</v>
      </c>
      <c r="AQ145" s="466">
        <v>0</v>
      </c>
      <c r="AR145" s="466">
        <v>0</v>
      </c>
      <c r="AS145" s="466">
        <v>52.215000000000003</v>
      </c>
      <c r="AT145" s="466">
        <v>-461.59300000000002</v>
      </c>
      <c r="AU145" s="466">
        <v>-104.578</v>
      </c>
      <c r="AV145" s="466">
        <v>-492.24200000000002</v>
      </c>
      <c r="AW145" s="466">
        <v>6032.7069999999994</v>
      </c>
      <c r="AX145" s="466">
        <v>5540.4649999999992</v>
      </c>
      <c r="AY145" s="466">
        <f t="shared" si="18"/>
        <v>6032.7069999999994</v>
      </c>
      <c r="AZ145" s="466">
        <f t="shared" si="19"/>
        <v>0</v>
      </c>
      <c r="BA145" s="466">
        <f t="shared" si="20"/>
        <v>-461.59300000000002</v>
      </c>
    </row>
    <row r="146" spans="1:53" s="463" customFormat="1">
      <c r="A146" s="465">
        <v>0.95833333333333304</v>
      </c>
      <c r="B146" s="466">
        <v>3065.8159999999998</v>
      </c>
      <c r="C146" s="466">
        <v>2125.4360000000001</v>
      </c>
      <c r="D146" s="466">
        <v>801.08399999999995</v>
      </c>
      <c r="E146" s="466">
        <v>357.536</v>
      </c>
      <c r="F146" s="466">
        <v>201.535</v>
      </c>
      <c r="G146" s="466">
        <v>61.908000000000001</v>
      </c>
      <c r="H146" s="466">
        <v>0</v>
      </c>
      <c r="I146" s="466">
        <v>59.128999999999998</v>
      </c>
      <c r="J146" s="466">
        <v>-671.56100000000004</v>
      </c>
      <c r="K146" s="466">
        <v>0</v>
      </c>
      <c r="L146" s="466">
        <v>-446.99900000000002</v>
      </c>
      <c r="M146" s="466">
        <v>6000.8830000000007</v>
      </c>
      <c r="N146" s="466">
        <v>5553.8840000000009</v>
      </c>
      <c r="O146" s="466">
        <f t="shared" si="12"/>
        <v>6000.8830000000007</v>
      </c>
      <c r="P146" s="466">
        <f t="shared" si="13"/>
        <v>0</v>
      </c>
      <c r="Q146" s="466">
        <f t="shared" si="14"/>
        <v>-671.56100000000004</v>
      </c>
      <c r="S146" s="465">
        <v>0.95833333333333304</v>
      </c>
      <c r="T146" s="466">
        <v>4126.6530000000002</v>
      </c>
      <c r="U146" s="466">
        <v>1468.35</v>
      </c>
      <c r="V146" s="466">
        <v>-1.008</v>
      </c>
      <c r="W146" s="466">
        <v>340.17700000000002</v>
      </c>
      <c r="X146" s="466">
        <v>186.202</v>
      </c>
      <c r="Y146" s="466">
        <v>352.428</v>
      </c>
      <c r="Z146" s="466">
        <v>0</v>
      </c>
      <c r="AA146" s="466">
        <v>45.575000000000003</v>
      </c>
      <c r="AB146" s="466">
        <v>-1091.5160000000001</v>
      </c>
      <c r="AC146" s="466">
        <v>0</v>
      </c>
      <c r="AD146" s="466">
        <v>-415.73700000000002</v>
      </c>
      <c r="AE146" s="466">
        <v>5426.8610000000008</v>
      </c>
      <c r="AF146" s="466">
        <v>5011.1240000000007</v>
      </c>
      <c r="AG146" s="466">
        <f t="shared" si="15"/>
        <v>5426.8610000000008</v>
      </c>
      <c r="AH146" s="466">
        <f t="shared" si="16"/>
        <v>0</v>
      </c>
      <c r="AI146" s="466">
        <f t="shared" si="17"/>
        <v>-1091.5160000000001</v>
      </c>
      <c r="AK146" s="465">
        <v>0.95833333333333304</v>
      </c>
      <c r="AL146" s="466">
        <v>3681.703</v>
      </c>
      <c r="AM146" s="466">
        <v>2418.3530000000001</v>
      </c>
      <c r="AN146" s="466">
        <v>-0.879</v>
      </c>
      <c r="AO146" s="466">
        <v>319.625</v>
      </c>
      <c r="AP146" s="466">
        <v>71.956999999999994</v>
      </c>
      <c r="AQ146" s="466">
        <v>0</v>
      </c>
      <c r="AR146" s="466">
        <v>0</v>
      </c>
      <c r="AS146" s="466">
        <v>50.948</v>
      </c>
      <c r="AT146" s="466">
        <v>-577.28200000000004</v>
      </c>
      <c r="AU146" s="466">
        <v>0</v>
      </c>
      <c r="AV146" s="466">
        <v>-486.30200000000002</v>
      </c>
      <c r="AW146" s="466">
        <v>5964.4250000000011</v>
      </c>
      <c r="AX146" s="466">
        <v>5478.1230000000014</v>
      </c>
      <c r="AY146" s="466">
        <f t="shared" si="18"/>
        <v>5964.4250000000011</v>
      </c>
      <c r="AZ146" s="466">
        <f t="shared" si="19"/>
        <v>0</v>
      </c>
      <c r="BA146" s="466">
        <f t="shared" si="20"/>
        <v>-577.28200000000004</v>
      </c>
    </row>
    <row r="147" spans="1:53" s="463" customFormat="1">
      <c r="A147" s="465">
        <v>0.96875</v>
      </c>
      <c r="B147" s="466">
        <v>3066.7930000000001</v>
      </c>
      <c r="C147" s="466">
        <v>2141.2829999999999</v>
      </c>
      <c r="D147" s="466">
        <v>811.42200000000003</v>
      </c>
      <c r="E147" s="466">
        <v>354.63499999999999</v>
      </c>
      <c r="F147" s="466">
        <v>175.94800000000001</v>
      </c>
      <c r="G147" s="466">
        <v>73.478999999999999</v>
      </c>
      <c r="H147" s="466">
        <v>0</v>
      </c>
      <c r="I147" s="466">
        <v>58.762999999999998</v>
      </c>
      <c r="J147" s="466">
        <v>-745.45299999999997</v>
      </c>
      <c r="K147" s="466">
        <v>0</v>
      </c>
      <c r="L147" s="466">
        <v>-448.61799999999999</v>
      </c>
      <c r="M147" s="466">
        <v>5936.8700000000008</v>
      </c>
      <c r="N147" s="466">
        <v>5488.2520000000004</v>
      </c>
      <c r="O147" s="466">
        <f t="shared" si="12"/>
        <v>5936.8700000000008</v>
      </c>
      <c r="P147" s="466">
        <f t="shared" si="13"/>
        <v>0</v>
      </c>
      <c r="Q147" s="466">
        <f t="shared" si="14"/>
        <v>-745.45299999999997</v>
      </c>
      <c r="S147" s="465">
        <v>0.96875</v>
      </c>
      <c r="T147" s="466">
        <v>4131.152</v>
      </c>
      <c r="U147" s="466">
        <v>1455.942</v>
      </c>
      <c r="V147" s="466">
        <v>-1.08</v>
      </c>
      <c r="W147" s="466">
        <v>333.23700000000002</v>
      </c>
      <c r="X147" s="466">
        <v>159.232</v>
      </c>
      <c r="Y147" s="466">
        <v>162.89599999999999</v>
      </c>
      <c r="Z147" s="466">
        <v>0</v>
      </c>
      <c r="AA147" s="466">
        <v>48.331000000000003</v>
      </c>
      <c r="AB147" s="466">
        <v>-945.44799999999998</v>
      </c>
      <c r="AC147" s="466">
        <v>0</v>
      </c>
      <c r="AD147" s="466">
        <v>-411.72800000000001</v>
      </c>
      <c r="AE147" s="466">
        <v>5344.2619999999997</v>
      </c>
      <c r="AF147" s="466">
        <v>4932.5339999999997</v>
      </c>
      <c r="AG147" s="466">
        <f t="shared" si="15"/>
        <v>5344.2619999999997</v>
      </c>
      <c r="AH147" s="466">
        <f t="shared" si="16"/>
        <v>0</v>
      </c>
      <c r="AI147" s="466">
        <f t="shared" si="17"/>
        <v>-945.44799999999998</v>
      </c>
      <c r="AK147" s="465">
        <v>0.96875</v>
      </c>
      <c r="AL147" s="466">
        <v>3682.72</v>
      </c>
      <c r="AM147" s="466">
        <v>2433.8969999999999</v>
      </c>
      <c r="AN147" s="466">
        <v>-0.80400000000000005</v>
      </c>
      <c r="AO147" s="466">
        <v>320.005</v>
      </c>
      <c r="AP147" s="466">
        <v>71.936999999999998</v>
      </c>
      <c r="AQ147" s="466">
        <v>0</v>
      </c>
      <c r="AR147" s="466">
        <v>0</v>
      </c>
      <c r="AS147" s="466">
        <v>49.277999999999999</v>
      </c>
      <c r="AT147" s="466">
        <v>-715.38400000000001</v>
      </c>
      <c r="AU147" s="466">
        <v>0</v>
      </c>
      <c r="AV147" s="466">
        <v>-488.024</v>
      </c>
      <c r="AW147" s="466">
        <v>5841.6490000000003</v>
      </c>
      <c r="AX147" s="466">
        <v>5353.625</v>
      </c>
      <c r="AY147" s="466">
        <f t="shared" si="18"/>
        <v>5841.6490000000003</v>
      </c>
      <c r="AZ147" s="466">
        <f t="shared" si="19"/>
        <v>0</v>
      </c>
      <c r="BA147" s="466">
        <f t="shared" si="20"/>
        <v>-715.38400000000001</v>
      </c>
    </row>
    <row r="148" spans="1:53" s="463" customFormat="1">
      <c r="A148" s="465">
        <v>0.97916666666666696</v>
      </c>
      <c r="B148" s="466">
        <v>3066.9119999999998</v>
      </c>
      <c r="C148" s="466">
        <v>2180.4059999999999</v>
      </c>
      <c r="D148" s="466">
        <v>801.154</v>
      </c>
      <c r="E148" s="466">
        <v>354.38900000000001</v>
      </c>
      <c r="F148" s="466">
        <v>175.82400000000001</v>
      </c>
      <c r="G148" s="466">
        <v>59.387999999999998</v>
      </c>
      <c r="H148" s="466">
        <v>0</v>
      </c>
      <c r="I148" s="466">
        <v>59.079000000000001</v>
      </c>
      <c r="J148" s="466">
        <v>-821.03499999999997</v>
      </c>
      <c r="K148" s="466">
        <v>0</v>
      </c>
      <c r="L148" s="466">
        <v>-452.44400000000002</v>
      </c>
      <c r="M148" s="466">
        <v>5876.1169999999993</v>
      </c>
      <c r="N148" s="466">
        <v>5423.6729999999989</v>
      </c>
      <c r="O148" s="466">
        <f t="shared" si="12"/>
        <v>5876.1169999999993</v>
      </c>
      <c r="P148" s="466">
        <f t="shared" si="13"/>
        <v>0</v>
      </c>
      <c r="Q148" s="466">
        <f t="shared" si="14"/>
        <v>-821.03499999999997</v>
      </c>
      <c r="S148" s="465">
        <v>0.97916666666666696</v>
      </c>
      <c r="T148" s="466">
        <v>4131.5969999999998</v>
      </c>
      <c r="U148" s="466">
        <v>1452.7650000000001</v>
      </c>
      <c r="V148" s="466">
        <v>-0.98899999999999999</v>
      </c>
      <c r="W148" s="466">
        <v>331.52199999999999</v>
      </c>
      <c r="X148" s="466">
        <v>159.26</v>
      </c>
      <c r="Y148" s="466">
        <v>45.718000000000004</v>
      </c>
      <c r="Z148" s="466">
        <v>0</v>
      </c>
      <c r="AA148" s="466">
        <v>50.546999999999997</v>
      </c>
      <c r="AB148" s="466">
        <v>-880.452</v>
      </c>
      <c r="AC148" s="466">
        <v>0</v>
      </c>
      <c r="AD148" s="466">
        <v>-409.93700000000001</v>
      </c>
      <c r="AE148" s="466">
        <v>5289.9679999999998</v>
      </c>
      <c r="AF148" s="466">
        <v>4880.0309999999999</v>
      </c>
      <c r="AG148" s="466">
        <f t="shared" si="15"/>
        <v>5289.9679999999998</v>
      </c>
      <c r="AH148" s="466">
        <f t="shared" si="16"/>
        <v>0</v>
      </c>
      <c r="AI148" s="466">
        <f t="shared" si="17"/>
        <v>-880.452</v>
      </c>
      <c r="AK148" s="465">
        <v>0.97916666666666696</v>
      </c>
      <c r="AL148" s="466">
        <v>3683.1559999999999</v>
      </c>
      <c r="AM148" s="466">
        <v>2465.9859999999999</v>
      </c>
      <c r="AN148" s="466">
        <v>-0.83399999999999996</v>
      </c>
      <c r="AO148" s="466">
        <v>323.19600000000003</v>
      </c>
      <c r="AP148" s="466">
        <v>71.945999999999998</v>
      </c>
      <c r="AQ148" s="466">
        <v>0</v>
      </c>
      <c r="AR148" s="466">
        <v>0</v>
      </c>
      <c r="AS148" s="466">
        <v>48.261000000000003</v>
      </c>
      <c r="AT148" s="466">
        <v>-800.24400000000003</v>
      </c>
      <c r="AU148" s="466">
        <v>0</v>
      </c>
      <c r="AV148" s="466">
        <v>-491.67399999999998</v>
      </c>
      <c r="AW148" s="466">
        <v>5791.4670000000006</v>
      </c>
      <c r="AX148" s="466">
        <v>5299.7930000000006</v>
      </c>
      <c r="AY148" s="466">
        <f t="shared" si="18"/>
        <v>5791.4670000000006</v>
      </c>
      <c r="AZ148" s="466">
        <f t="shared" si="19"/>
        <v>0</v>
      </c>
      <c r="BA148" s="466">
        <f t="shared" si="20"/>
        <v>-800.24400000000003</v>
      </c>
    </row>
    <row r="149" spans="1:53" s="463" customFormat="1">
      <c r="A149" s="465">
        <v>0.98958333333333304</v>
      </c>
      <c r="B149" s="466">
        <v>3070.05</v>
      </c>
      <c r="C149" s="466">
        <v>2204.4540000000002</v>
      </c>
      <c r="D149" s="466">
        <v>806.07</v>
      </c>
      <c r="E149" s="466">
        <v>351.43799999999999</v>
      </c>
      <c r="F149" s="466">
        <v>169.96600000000001</v>
      </c>
      <c r="G149" s="466">
        <v>61.061999999999998</v>
      </c>
      <c r="H149" s="466">
        <v>0</v>
      </c>
      <c r="I149" s="466">
        <v>61.828000000000003</v>
      </c>
      <c r="J149" s="466">
        <v>-984.24900000000002</v>
      </c>
      <c r="K149" s="466">
        <v>0</v>
      </c>
      <c r="L149" s="466">
        <v>-455.084</v>
      </c>
      <c r="M149" s="466">
        <v>5740.6190000000015</v>
      </c>
      <c r="N149" s="466">
        <v>5285.5350000000017</v>
      </c>
      <c r="O149" s="466">
        <f t="shared" si="12"/>
        <v>5740.6190000000015</v>
      </c>
      <c r="P149" s="466">
        <f t="shared" si="13"/>
        <v>0</v>
      </c>
      <c r="Q149" s="466">
        <f t="shared" si="14"/>
        <v>-984.24900000000002</v>
      </c>
      <c r="S149" s="465">
        <v>0.98958333333333304</v>
      </c>
      <c r="T149" s="466">
        <v>4132.652</v>
      </c>
      <c r="U149" s="466">
        <v>1457.624</v>
      </c>
      <c r="V149" s="466">
        <v>-1.004</v>
      </c>
      <c r="W149" s="466">
        <v>331.435</v>
      </c>
      <c r="X149" s="466">
        <v>159.84</v>
      </c>
      <c r="Y149" s="466">
        <v>30.664000000000001</v>
      </c>
      <c r="Z149" s="466">
        <v>0</v>
      </c>
      <c r="AA149" s="466">
        <v>55.976999999999997</v>
      </c>
      <c r="AB149" s="466">
        <v>-993.11500000000001</v>
      </c>
      <c r="AC149" s="466">
        <v>0</v>
      </c>
      <c r="AD149" s="466">
        <v>-410.40600000000001</v>
      </c>
      <c r="AE149" s="466">
        <v>5174.0730000000003</v>
      </c>
      <c r="AF149" s="466">
        <v>4763.6670000000004</v>
      </c>
      <c r="AG149" s="466">
        <f t="shared" si="15"/>
        <v>5174.0730000000003</v>
      </c>
      <c r="AH149" s="466">
        <f t="shared" si="16"/>
        <v>0</v>
      </c>
      <c r="AI149" s="466">
        <f t="shared" si="17"/>
        <v>-993.11500000000001</v>
      </c>
      <c r="AK149" s="465">
        <v>0.98958333333333304</v>
      </c>
      <c r="AL149" s="466">
        <v>3686.6970000000001</v>
      </c>
      <c r="AM149" s="466">
        <v>2474.3220000000001</v>
      </c>
      <c r="AN149" s="466">
        <v>-0.81399999999999995</v>
      </c>
      <c r="AO149" s="466">
        <v>324.63200000000001</v>
      </c>
      <c r="AP149" s="466">
        <v>71.912999999999997</v>
      </c>
      <c r="AQ149" s="466">
        <v>0</v>
      </c>
      <c r="AR149" s="466">
        <v>0</v>
      </c>
      <c r="AS149" s="466">
        <v>48.232999999999997</v>
      </c>
      <c r="AT149" s="466">
        <v>-904.41300000000001</v>
      </c>
      <c r="AU149" s="466">
        <v>0</v>
      </c>
      <c r="AV149" s="466">
        <v>-492.858</v>
      </c>
      <c r="AW149" s="466">
        <v>5700.57</v>
      </c>
      <c r="AX149" s="466">
        <v>5207.7119999999995</v>
      </c>
      <c r="AY149" s="466">
        <f t="shared" si="18"/>
        <v>5700.57</v>
      </c>
      <c r="AZ149" s="466">
        <f t="shared" si="19"/>
        <v>0</v>
      </c>
      <c r="BA149" s="466">
        <f t="shared" si="20"/>
        <v>-904.41300000000001</v>
      </c>
    </row>
    <row r="150" spans="1:53" s="463" customFormat="1"/>
    <row r="151" spans="1:53" s="463" customFormat="1"/>
    <row r="152" spans="1:53" s="463" customFormat="1"/>
    <row r="153" spans="1:53" s="463" customFormat="1"/>
    <row r="154" spans="1:53" s="463" customFormat="1"/>
    <row r="155" spans="1:53" s="467" customFormat="1"/>
  </sheetData>
  <mergeCells count="33"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5:D25"/>
    <mergeCell ref="A11:D11"/>
    <mergeCell ref="A12:D12"/>
    <mergeCell ref="A13:D13"/>
    <mergeCell ref="A14:D14"/>
  </mergeCells>
  <conditionalFormatting sqref="S54:AG149">
    <cfRule type="expression" dxfId="4" priority="6">
      <formula>$AE54=MIN($AE$54:$AE$149)</formula>
    </cfRule>
  </conditionalFormatting>
  <conditionalFormatting sqref="AK54:AK149">
    <cfRule type="expression" dxfId="3" priority="5">
      <formula>$AW54=MIN($AW$54:$AW$149)</formula>
    </cfRule>
  </conditionalFormatting>
  <conditionalFormatting sqref="A54:O149">
    <cfRule type="expression" dxfId="2" priority="4">
      <formula>$M54=MIN($M$52:$M$149)</formula>
    </cfRule>
  </conditionalFormatting>
  <conditionalFormatting sqref="AK54:AX149">
    <cfRule type="expression" dxfId="1" priority="2">
      <formula>$AW54=MIN($AW$54:$AW$149)</formula>
    </cfRule>
  </conditionalFormatting>
  <conditionalFormatting sqref="AY54:AY149">
    <cfRule type="expression" dxfId="0" priority="1">
      <formula>$AW54=MIN($AW$54:$AW$149)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zoomScaleNormal="100" zoomScaleSheetLayoutView="100" workbookViewId="0"/>
  </sheetViews>
  <sheetFormatPr defaultColWidth="9.140625" defaultRowHeight="12"/>
  <cols>
    <col min="1" max="33" width="4.28515625" style="26" customWidth="1"/>
    <col min="34" max="34" width="2.7109375" style="26" customWidth="1"/>
    <col min="35" max="35" width="9.140625" style="26"/>
    <col min="36" max="36" width="9.140625" style="26" customWidth="1"/>
    <col min="37" max="16384" width="9.140625" style="26"/>
  </cols>
  <sheetData>
    <row r="1" spans="1:34" ht="20.25">
      <c r="A1" s="368" t="s">
        <v>406</v>
      </c>
      <c r="T1" s="129"/>
      <c r="U1" s="53"/>
      <c r="V1" s="53"/>
      <c r="W1" s="53"/>
      <c r="Y1" s="54"/>
      <c r="Z1" s="53"/>
      <c r="AC1" s="130"/>
      <c r="AF1" s="131"/>
      <c r="AG1" s="186"/>
      <c r="AH1" s="209" t="str">
        <f>'3.1'!N1</f>
        <v>III. čtvrtletí 2025</v>
      </c>
    </row>
    <row r="2" spans="1:34" ht="6" customHeight="1"/>
    <row r="3" spans="1:34" ht="12" customHeight="1">
      <c r="F3" s="132"/>
      <c r="U3" s="132"/>
    </row>
    <row r="4" spans="1:34" ht="12" customHeight="1"/>
    <row r="5" spans="1:34" s="25" customFormat="1" ht="12" customHeight="1">
      <c r="A5" s="617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30"/>
      <c r="P5" s="617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</row>
    <row r="6" spans="1:34" s="25" customFormat="1" ht="12" customHeight="1">
      <c r="A6" s="617"/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126"/>
      <c r="O6" s="30"/>
      <c r="P6" s="617"/>
      <c r="Q6" s="619"/>
      <c r="R6" s="619"/>
      <c r="S6" s="619"/>
      <c r="T6" s="619"/>
      <c r="U6" s="619"/>
      <c r="V6" s="619"/>
      <c r="W6" s="619"/>
      <c r="X6" s="619"/>
      <c r="Y6" s="619"/>
      <c r="Z6" s="619"/>
      <c r="AA6" s="619"/>
      <c r="AB6" s="619"/>
      <c r="AC6" s="126"/>
    </row>
    <row r="7" spans="1:34" ht="12" customHeight="1">
      <c r="A7" s="112"/>
      <c r="B7" s="64" t="s">
        <v>7</v>
      </c>
      <c r="C7" s="64" t="s">
        <v>20</v>
      </c>
      <c r="D7" s="64" t="s">
        <v>21</v>
      </c>
      <c r="E7" s="64" t="s">
        <v>22</v>
      </c>
      <c r="F7" s="23"/>
      <c r="G7" s="23"/>
      <c r="H7" s="23"/>
      <c r="I7" s="23"/>
      <c r="J7" s="23"/>
      <c r="K7" s="23"/>
      <c r="L7" s="23"/>
      <c r="M7" s="23"/>
      <c r="N7" s="23"/>
      <c r="O7" s="22"/>
      <c r="P7" s="62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</row>
    <row r="8" spans="1:34" ht="12" customHeight="1">
      <c r="A8" s="113" t="s">
        <v>150</v>
      </c>
      <c r="C8" s="64">
        <f>SUM('4.1'!B11:D11)</f>
        <v>706.45304399999998</v>
      </c>
      <c r="D8" s="64">
        <f>SUM('4.2'!B8:D8)</f>
        <v>0</v>
      </c>
      <c r="E8" s="64">
        <f>SUM('4.2'!B22:D22)</f>
        <v>0.32128300000000004</v>
      </c>
      <c r="F8" s="23"/>
      <c r="G8" s="23"/>
      <c r="H8" s="23"/>
      <c r="I8" s="23"/>
      <c r="J8" s="23"/>
      <c r="K8" s="23"/>
      <c r="L8" s="23"/>
      <c r="M8" s="23"/>
      <c r="N8" s="23"/>
      <c r="O8" s="22"/>
      <c r="P8" s="62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</row>
    <row r="9" spans="1:34" ht="12" customHeight="1">
      <c r="A9" s="113" t="s">
        <v>149</v>
      </c>
      <c r="B9" s="64"/>
      <c r="C9" s="64">
        <f>SUM('4.1'!B12:D12)</f>
        <v>2.8488479999999998</v>
      </c>
      <c r="D9" s="64">
        <f>SUM('4.2'!B9:D9)</f>
        <v>0</v>
      </c>
      <c r="E9" s="64">
        <f>SUM('4.2'!B23:D23)</f>
        <v>633.65368900000033</v>
      </c>
      <c r="F9" s="23"/>
      <c r="G9" s="23"/>
      <c r="H9" s="23"/>
      <c r="I9" s="23"/>
      <c r="J9" s="23"/>
      <c r="K9" s="23"/>
      <c r="L9" s="23"/>
      <c r="M9" s="23"/>
      <c r="N9" s="23"/>
      <c r="O9" s="22"/>
      <c r="P9" s="62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</row>
    <row r="10" spans="1:34" ht="12" customHeight="1">
      <c r="A10" s="113" t="s">
        <v>148</v>
      </c>
      <c r="B10" s="64"/>
      <c r="C10" s="64">
        <f>SUM('4.1'!B13:D13)</f>
        <v>120.26902700000001</v>
      </c>
      <c r="D10" s="64">
        <f>SUM('4.2'!B10:D10)</f>
        <v>0</v>
      </c>
      <c r="E10" s="64">
        <f>SUM('4.2'!B24:D24)</f>
        <v>0</v>
      </c>
      <c r="F10" s="23"/>
      <c r="G10" s="23"/>
      <c r="H10" s="23"/>
      <c r="I10" s="23"/>
      <c r="J10" s="23"/>
      <c r="K10" s="23"/>
      <c r="L10" s="23"/>
      <c r="M10" s="23"/>
      <c r="N10" s="23"/>
      <c r="O10" s="22"/>
      <c r="P10" s="62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</row>
    <row r="11" spans="1:34" ht="12" customHeight="1">
      <c r="A11" s="113" t="s">
        <v>147</v>
      </c>
      <c r="B11" s="64"/>
      <c r="C11" s="64">
        <f>SUM('4.1'!B14:D14)</f>
        <v>4702.1516360000005</v>
      </c>
      <c r="D11" s="64">
        <f>SUM('4.2'!B11:D11)</f>
        <v>0.23237999999999998</v>
      </c>
      <c r="E11" s="64">
        <f>SUM('4.2'!B25:D25)</f>
        <v>0</v>
      </c>
      <c r="F11" s="23"/>
      <c r="G11" s="23"/>
      <c r="H11" s="23"/>
      <c r="I11" s="23"/>
      <c r="J11" s="23"/>
      <c r="K11" s="23"/>
      <c r="L11" s="23"/>
      <c r="M11" s="23"/>
      <c r="N11" s="23"/>
      <c r="O11" s="22"/>
      <c r="P11" s="62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</row>
    <row r="12" spans="1:34" ht="12" customHeight="1">
      <c r="A12" s="113" t="s">
        <v>146</v>
      </c>
      <c r="B12" s="64"/>
      <c r="C12" s="64">
        <f>SUM('4.1'!B15:D15)</f>
        <v>0</v>
      </c>
      <c r="D12" s="64">
        <f>SUM('4.2'!B12:D12)</f>
        <v>0</v>
      </c>
      <c r="E12" s="64">
        <f>SUM('4.2'!B26:D26)</f>
        <v>0</v>
      </c>
      <c r="F12" s="23"/>
      <c r="G12" s="23"/>
      <c r="H12" s="23"/>
      <c r="I12" s="23"/>
      <c r="J12" s="23"/>
      <c r="K12" s="23"/>
      <c r="L12" s="23"/>
      <c r="M12" s="23"/>
      <c r="N12" s="23"/>
      <c r="O12" s="22"/>
      <c r="P12" s="62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</row>
    <row r="13" spans="1:34" ht="12" customHeight="1">
      <c r="A13" s="113" t="s">
        <v>145</v>
      </c>
      <c r="B13" s="64"/>
      <c r="C13" s="64">
        <f>SUM('4.1'!B16:D16)</f>
        <v>11.622109999999999</v>
      </c>
      <c r="D13" s="64">
        <f>SUM('4.2'!B13:D13)</f>
        <v>0</v>
      </c>
      <c r="E13" s="64">
        <f>SUM('4.2'!B27:D27)</f>
        <v>0</v>
      </c>
      <c r="F13" s="23"/>
      <c r="G13" s="23"/>
      <c r="H13" s="23"/>
      <c r="I13" s="23"/>
      <c r="J13" s="23"/>
      <c r="K13" s="23"/>
      <c r="L13" s="23"/>
      <c r="M13" s="23"/>
      <c r="N13" s="23"/>
      <c r="O13" s="22"/>
      <c r="P13" s="62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</row>
    <row r="14" spans="1:34" ht="12" customHeight="1">
      <c r="A14" s="113" t="s">
        <v>144</v>
      </c>
      <c r="B14" s="64"/>
      <c r="C14" s="64">
        <f>SUM('4.1'!B17:D17)</f>
        <v>0.72207599999999994</v>
      </c>
      <c r="D14" s="64">
        <f>SUM('4.2'!B14:D14)</f>
        <v>0</v>
      </c>
      <c r="E14" s="64">
        <f>SUM('4.2'!B28:D28)</f>
        <v>0.412744</v>
      </c>
      <c r="F14" s="23"/>
      <c r="G14" s="23"/>
      <c r="H14" s="23"/>
      <c r="I14" s="23"/>
      <c r="J14" s="23"/>
      <c r="K14" s="23"/>
      <c r="L14" s="23"/>
      <c r="M14" s="23"/>
      <c r="N14" s="23"/>
      <c r="O14" s="22"/>
      <c r="P14" s="62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</row>
    <row r="15" spans="1:34" ht="12" customHeight="1">
      <c r="A15" s="113" t="s">
        <v>143</v>
      </c>
      <c r="B15" s="64"/>
      <c r="C15" s="64">
        <f>SUM('4.1'!B18:D18)</f>
        <v>84.158193999999995</v>
      </c>
      <c r="D15" s="64">
        <f>SUM('4.2'!B15:D15)</f>
        <v>0</v>
      </c>
      <c r="E15" s="64">
        <f>SUM('4.2'!B29:D29)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2"/>
      <c r="P15" s="62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</row>
    <row r="16" spans="1:34" ht="12" customHeight="1">
      <c r="A16" s="113" t="s">
        <v>142</v>
      </c>
      <c r="B16" s="64"/>
      <c r="C16" s="64">
        <f>SUM('4.1'!B19:D19)</f>
        <v>80.452433999999997</v>
      </c>
      <c r="D16" s="64">
        <f>SUM('4.2'!B16:D16)</f>
        <v>0</v>
      </c>
      <c r="E16" s="64">
        <f>SUM('4.2'!B30:D30)</f>
        <v>61.463312999999999</v>
      </c>
      <c r="F16" s="23"/>
      <c r="G16" s="23"/>
      <c r="H16" s="23"/>
      <c r="I16" s="23"/>
      <c r="J16" s="23"/>
      <c r="K16" s="23"/>
      <c r="L16" s="23"/>
      <c r="M16" s="23"/>
      <c r="N16" s="23"/>
      <c r="O16" s="22"/>
      <c r="P16" s="6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</row>
    <row r="17" spans="1:29" ht="12" customHeight="1">
      <c r="A17" s="113" t="s">
        <v>14</v>
      </c>
      <c r="C17" s="64">
        <f>SUM('4.1'!B20:D20)</f>
        <v>0</v>
      </c>
      <c r="D17" s="64">
        <f>SUM('4.2'!B17:D17)</f>
        <v>0</v>
      </c>
      <c r="E17" s="64">
        <f>SUM('4.2'!B31:D31)</f>
        <v>0</v>
      </c>
      <c r="F17" s="23"/>
      <c r="G17" s="23"/>
      <c r="H17" s="23"/>
      <c r="I17" s="23"/>
      <c r="J17" s="23"/>
      <c r="K17" s="23"/>
      <c r="L17" s="23"/>
      <c r="M17" s="23"/>
      <c r="N17" s="23"/>
      <c r="O17" s="22"/>
      <c r="P17" s="62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</row>
    <row r="18" spans="1:29" ht="12" customHeight="1">
      <c r="A18" s="113" t="s">
        <v>141</v>
      </c>
      <c r="B18" s="64"/>
      <c r="C18" s="64">
        <f>SUM('4.1'!B21:D21)</f>
        <v>3.3865390000000009</v>
      </c>
      <c r="D18" s="64">
        <f>SUM('4.2'!B18:D18)</f>
        <v>0</v>
      </c>
      <c r="E18" s="64">
        <f>SUM('4.2'!B32:D32)</f>
        <v>1.7107459999999994</v>
      </c>
      <c r="F18" s="23"/>
      <c r="G18" s="23"/>
      <c r="H18" s="23"/>
      <c r="I18" s="23"/>
      <c r="J18" s="23"/>
      <c r="K18" s="23"/>
      <c r="L18" s="23"/>
      <c r="M18" s="23"/>
      <c r="N18" s="23"/>
      <c r="O18" s="22"/>
      <c r="P18" s="62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</row>
    <row r="19" spans="1:29" ht="12" customHeight="1">
      <c r="A19" s="113" t="s">
        <v>140</v>
      </c>
      <c r="B19" s="64"/>
      <c r="C19" s="64">
        <f>SUM('4.1'!B22:D22)</f>
        <v>66.120220000000018</v>
      </c>
      <c r="D19" s="64">
        <f>SUM('4.2'!B19:D19)</f>
        <v>286.22845000000001</v>
      </c>
      <c r="E19" s="64">
        <f>SUM('4.2'!B33:D33)</f>
        <v>151.04593499999999</v>
      </c>
      <c r="F19" s="23"/>
      <c r="G19" s="23"/>
      <c r="H19" s="23"/>
      <c r="I19" s="23"/>
      <c r="J19" s="23"/>
      <c r="K19" s="23"/>
      <c r="L19" s="23"/>
      <c r="M19" s="23"/>
      <c r="N19" s="23"/>
      <c r="O19" s="22"/>
      <c r="P19" s="62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</row>
    <row r="20" spans="1:29" ht="12" customHeight="1">
      <c r="A20" s="113" t="s">
        <v>203</v>
      </c>
      <c r="B20" s="64">
        <f>SUM('4.1'!B8:D8)</f>
        <v>7959.3844399999998</v>
      </c>
      <c r="C20" s="64"/>
      <c r="D20" s="64"/>
      <c r="E20" s="64"/>
      <c r="F20" s="23"/>
      <c r="G20" s="23"/>
      <c r="H20" s="23"/>
      <c r="I20" s="23"/>
      <c r="J20" s="23"/>
      <c r="K20" s="23"/>
      <c r="L20" s="23"/>
      <c r="M20" s="23"/>
      <c r="N20" s="23"/>
      <c r="O20" s="22"/>
      <c r="P20" s="62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</row>
    <row r="21" spans="1:29" ht="12" customHeight="1">
      <c r="F21" s="23"/>
      <c r="G21" s="23"/>
      <c r="H21" s="23"/>
      <c r="I21" s="23"/>
      <c r="J21" s="23"/>
      <c r="K21" s="23"/>
      <c r="L21" s="23"/>
      <c r="M21" s="23"/>
      <c r="N21" s="23"/>
      <c r="O21" s="22"/>
      <c r="P21" s="62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</row>
    <row r="22" spans="1:29" ht="12" customHeight="1">
      <c r="A22" s="62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2"/>
      <c r="P22" s="62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</row>
    <row r="23" spans="1:29" ht="12" customHeight="1">
      <c r="A23" s="62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2"/>
      <c r="P23" s="62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</row>
    <row r="24" spans="1:29" ht="12" customHeight="1">
      <c r="A24" s="62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2"/>
      <c r="P24" s="62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</row>
    <row r="25" spans="1:29" ht="12" customHeight="1">
      <c r="A25" s="62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2"/>
      <c r="P25" s="62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</row>
    <row r="26" spans="1:29" ht="12" customHeight="1">
      <c r="A26" s="62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2"/>
      <c r="P26" s="62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</row>
    <row r="27" spans="1:29" ht="12" customHeight="1">
      <c r="A27" s="6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2"/>
      <c r="P27" s="62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</row>
    <row r="28" spans="1:29" ht="12" customHeight="1">
      <c r="A28" s="6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2"/>
      <c r="P28" s="62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</row>
    <row r="29" spans="1:29" ht="12" customHeight="1">
      <c r="A29" s="62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2"/>
      <c r="P29" s="62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</row>
    <row r="30" spans="1:29" ht="12" customHeight="1">
      <c r="A30" s="62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2"/>
      <c r="P30" s="62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</row>
    <row r="31" spans="1:29" ht="12" customHeight="1">
      <c r="A31" s="6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16"/>
      <c r="O31" s="22"/>
      <c r="P31" s="22"/>
      <c r="AC31" s="128"/>
    </row>
    <row r="32" spans="1:29" ht="12" customHeight="1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</row>
    <row r="33" spans="1:16" ht="12" customHeight="1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</row>
    <row r="34" spans="1:16" ht="12" customHeight="1">
      <c r="A34" s="615"/>
      <c r="B34" s="616"/>
      <c r="C34" s="616"/>
      <c r="D34" s="616"/>
      <c r="E34" s="134"/>
      <c r="F34" s="134"/>
      <c r="G34" s="615"/>
      <c r="H34" s="616"/>
      <c r="I34" s="616"/>
      <c r="J34" s="616"/>
      <c r="K34" s="134"/>
      <c r="L34" s="134"/>
      <c r="M34" s="22"/>
      <c r="N34" s="22"/>
      <c r="O34" s="22"/>
      <c r="P34" s="22"/>
    </row>
    <row r="35" spans="1:16" ht="12" customHeight="1">
      <c r="A35" s="614"/>
      <c r="B35" s="614"/>
      <c r="C35" s="614"/>
      <c r="D35" s="614"/>
      <c r="E35" s="64"/>
      <c r="F35" s="31"/>
      <c r="G35" s="614"/>
      <c r="H35" s="614"/>
      <c r="I35" s="614"/>
      <c r="J35" s="614"/>
      <c r="K35" s="64"/>
      <c r="L35" s="31"/>
    </row>
    <row r="36" spans="1:16" ht="12" customHeight="1">
      <c r="A36" s="614"/>
      <c r="B36" s="614"/>
      <c r="C36" s="614"/>
      <c r="D36" s="614"/>
      <c r="E36" s="64"/>
      <c r="F36" s="31"/>
      <c r="G36" s="614"/>
      <c r="H36" s="614"/>
      <c r="I36" s="614"/>
      <c r="J36" s="614"/>
      <c r="K36" s="64"/>
      <c r="L36" s="31"/>
    </row>
    <row r="37" spans="1:16" ht="12" customHeight="1">
      <c r="A37" s="614"/>
      <c r="B37" s="614"/>
      <c r="C37" s="614"/>
      <c r="D37" s="614"/>
      <c r="E37" s="64"/>
      <c r="F37" s="31"/>
      <c r="G37" s="614"/>
      <c r="H37" s="614"/>
      <c r="I37" s="614"/>
      <c r="J37" s="614"/>
      <c r="K37" s="64"/>
      <c r="L37" s="31"/>
    </row>
    <row r="38" spans="1:16" ht="12" customHeight="1">
      <c r="A38" s="614"/>
      <c r="B38" s="614"/>
      <c r="C38" s="614"/>
      <c r="D38" s="614"/>
      <c r="E38" s="64"/>
      <c r="F38" s="31"/>
      <c r="G38" s="614"/>
      <c r="H38" s="614"/>
      <c r="I38" s="614"/>
      <c r="J38" s="614"/>
      <c r="K38" s="64"/>
      <c r="L38" s="31"/>
    </row>
    <row r="39" spans="1:16" ht="12" customHeight="1">
      <c r="A39" s="614"/>
      <c r="B39" s="614"/>
      <c r="C39" s="614"/>
      <c r="D39" s="614"/>
      <c r="E39" s="64"/>
      <c r="F39" s="31"/>
      <c r="G39" s="614"/>
      <c r="H39" s="614"/>
      <c r="I39" s="614"/>
      <c r="J39" s="614"/>
      <c r="K39" s="64"/>
      <c r="L39" s="31"/>
    </row>
    <row r="40" spans="1:16" ht="12" customHeight="1">
      <c r="A40" s="614"/>
      <c r="B40" s="614"/>
      <c r="C40" s="614"/>
      <c r="D40" s="614"/>
      <c r="E40" s="64"/>
      <c r="F40" s="31"/>
      <c r="G40" s="614"/>
      <c r="H40" s="614"/>
      <c r="I40" s="614"/>
      <c r="J40" s="614"/>
      <c r="K40" s="64"/>
      <c r="L40" s="31"/>
    </row>
    <row r="41" spans="1:16" ht="12" customHeight="1">
      <c r="A41" s="614"/>
      <c r="B41" s="614"/>
      <c r="C41" s="614"/>
      <c r="D41" s="614"/>
      <c r="E41" s="64"/>
      <c r="F41" s="31"/>
      <c r="G41" s="614"/>
      <c r="H41" s="614"/>
      <c r="I41" s="614"/>
      <c r="J41" s="614"/>
      <c r="K41" s="64"/>
      <c r="L41" s="31"/>
    </row>
    <row r="42" spans="1:16" ht="12" customHeight="1">
      <c r="A42" s="614"/>
      <c r="B42" s="614"/>
      <c r="C42" s="614"/>
      <c r="D42" s="614"/>
      <c r="E42" s="64"/>
      <c r="F42" s="31"/>
      <c r="G42" s="614"/>
      <c r="H42" s="614"/>
      <c r="I42" s="614"/>
      <c r="J42" s="614"/>
      <c r="K42" s="64"/>
      <c r="L42" s="31"/>
    </row>
    <row r="43" spans="1:16" ht="12" customHeight="1">
      <c r="A43" s="614"/>
      <c r="B43" s="614"/>
      <c r="C43" s="614"/>
      <c r="D43" s="614"/>
      <c r="E43" s="64"/>
      <c r="F43" s="31"/>
      <c r="G43" s="614"/>
      <c r="H43" s="614"/>
      <c r="I43" s="614"/>
      <c r="J43" s="614"/>
      <c r="K43" s="64"/>
      <c r="L43" s="31"/>
    </row>
    <row r="44" spans="1:16" ht="12" customHeight="1">
      <c r="A44" s="614"/>
      <c r="B44" s="614"/>
      <c r="C44" s="614"/>
      <c r="D44" s="614"/>
      <c r="E44" s="64"/>
      <c r="F44" s="31"/>
      <c r="G44" s="614"/>
      <c r="H44" s="614"/>
      <c r="I44" s="614"/>
      <c r="J44" s="614"/>
      <c r="K44" s="64"/>
      <c r="L44" s="31"/>
    </row>
    <row r="45" spans="1:16" ht="12" customHeight="1">
      <c r="A45" s="614"/>
      <c r="B45" s="614"/>
      <c r="C45" s="614"/>
      <c r="D45" s="614"/>
      <c r="E45" s="64"/>
      <c r="F45" s="31"/>
      <c r="G45" s="614"/>
      <c r="H45" s="614"/>
      <c r="I45" s="614"/>
      <c r="J45" s="614"/>
      <c r="K45" s="64"/>
      <c r="L45" s="31"/>
    </row>
    <row r="46" spans="1:16" ht="12" customHeight="1">
      <c r="F46" s="128"/>
      <c r="L46" s="128"/>
    </row>
    <row r="47" spans="1:16" ht="12" customHeight="1"/>
    <row r="48" spans="1:16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115" spans="1:2">
      <c r="A115" s="127"/>
      <c r="B115" s="127"/>
    </row>
    <row r="116" spans="1:2">
      <c r="A116" s="127"/>
      <c r="B116" s="127"/>
    </row>
    <row r="137" spans="1:2">
      <c r="A137" s="127"/>
      <c r="B137" s="127"/>
    </row>
    <row r="138" spans="1:2" ht="12" customHeight="1">
      <c r="A138" s="135"/>
      <c r="B138" s="135"/>
    </row>
    <row r="139" spans="1:2">
      <c r="A139" s="135"/>
      <c r="B139" s="135"/>
    </row>
    <row r="140" spans="1:2" ht="12.75" customHeight="1">
      <c r="B140" s="135"/>
    </row>
    <row r="141" spans="1:2" ht="12.75" customHeight="1">
      <c r="B141" s="135"/>
    </row>
    <row r="142" spans="1:2">
      <c r="B142" s="135"/>
    </row>
    <row r="143" spans="1:2">
      <c r="B143" s="135"/>
    </row>
    <row r="144" spans="1:2">
      <c r="B144" s="135"/>
    </row>
    <row r="145" spans="1:2">
      <c r="B145" s="135"/>
    </row>
    <row r="146" spans="1:2">
      <c r="B146" s="135"/>
    </row>
    <row r="147" spans="1:2">
      <c r="B147" s="135"/>
    </row>
    <row r="148" spans="1:2">
      <c r="B148" s="135"/>
    </row>
    <row r="149" spans="1:2">
      <c r="B149" s="135"/>
    </row>
    <row r="150" spans="1:2">
      <c r="B150" s="135"/>
    </row>
    <row r="151" spans="1:2">
      <c r="B151" s="135"/>
    </row>
    <row r="152" spans="1:2">
      <c r="B152" s="135"/>
    </row>
    <row r="153" spans="1:2">
      <c r="B153" s="135"/>
    </row>
    <row r="154" spans="1:2">
      <c r="B154" s="135"/>
    </row>
    <row r="155" spans="1:2">
      <c r="B155" s="135"/>
    </row>
    <row r="156" spans="1:2">
      <c r="B156" s="135"/>
    </row>
    <row r="157" spans="1:2">
      <c r="B157" s="135"/>
    </row>
    <row r="158" spans="1:2">
      <c r="B158" s="127"/>
    </row>
    <row r="159" spans="1:2">
      <c r="B159" s="127"/>
    </row>
    <row r="160" spans="1:2" ht="12" customHeight="1">
      <c r="A160" s="135"/>
      <c r="B160" s="127"/>
    </row>
    <row r="161" spans="1:2">
      <c r="A161" s="135"/>
      <c r="B161" s="127"/>
    </row>
    <row r="162" spans="1:2">
      <c r="A162" s="135"/>
      <c r="B162" s="127"/>
    </row>
    <row r="163" spans="1:2" ht="90" customHeight="1">
      <c r="B163" s="127"/>
    </row>
    <row r="164" spans="1:2">
      <c r="B164" s="127"/>
    </row>
    <row r="165" spans="1:2">
      <c r="B165" s="127"/>
    </row>
    <row r="166" spans="1:2">
      <c r="B166" s="127"/>
    </row>
    <row r="167" spans="1:2">
      <c r="B167" s="127"/>
    </row>
    <row r="168" spans="1:2">
      <c r="B168" s="127"/>
    </row>
    <row r="169" spans="1:2">
      <c r="B169" s="127"/>
    </row>
    <row r="170" spans="1:2">
      <c r="B170" s="127"/>
    </row>
    <row r="171" spans="1:2">
      <c r="B171" s="127"/>
    </row>
    <row r="172" spans="1:2">
      <c r="B172" s="127"/>
    </row>
    <row r="173" spans="1:2">
      <c r="B173" s="127"/>
    </row>
    <row r="174" spans="1:2">
      <c r="B174" s="127"/>
    </row>
    <row r="175" spans="1:2">
      <c r="B175" s="127"/>
    </row>
    <row r="176" spans="1:2">
      <c r="A176" s="135"/>
      <c r="B176" s="127"/>
    </row>
    <row r="177" spans="1:2">
      <c r="A177" s="135"/>
      <c r="B177" s="127"/>
    </row>
    <row r="178" spans="1:2">
      <c r="A178" s="135"/>
      <c r="B178" s="127"/>
    </row>
    <row r="179" spans="1:2">
      <c r="A179" s="127"/>
      <c r="B179" s="127"/>
    </row>
    <row r="180" spans="1:2">
      <c r="A180" s="127"/>
      <c r="B180" s="127"/>
    </row>
    <row r="181" spans="1:2">
      <c r="A181" s="127"/>
      <c r="B181" s="127"/>
    </row>
    <row r="182" spans="1:2">
      <c r="B182" s="127"/>
    </row>
    <row r="183" spans="1:2">
      <c r="B183" s="127"/>
    </row>
    <row r="184" spans="1:2">
      <c r="B184" s="127"/>
    </row>
    <row r="185" spans="1:2">
      <c r="B185" s="127"/>
    </row>
    <row r="186" spans="1:2">
      <c r="B186" s="127"/>
    </row>
    <row r="187" spans="1:2">
      <c r="B187" s="127"/>
    </row>
    <row r="188" spans="1:2">
      <c r="B188" s="127"/>
    </row>
    <row r="189" spans="1:2">
      <c r="B189" s="127"/>
    </row>
    <row r="190" spans="1:2">
      <c r="B190" s="127"/>
    </row>
    <row r="191" spans="1:2">
      <c r="B191" s="127"/>
    </row>
    <row r="192" spans="1:2">
      <c r="B192" s="127"/>
    </row>
    <row r="193" spans="1:2">
      <c r="B193" s="127"/>
    </row>
    <row r="194" spans="1:2">
      <c r="B194" s="127"/>
    </row>
    <row r="195" spans="1:2">
      <c r="B195" s="127"/>
    </row>
    <row r="196" spans="1:2">
      <c r="B196" s="127"/>
    </row>
    <row r="197" spans="1:2">
      <c r="B197" s="127"/>
    </row>
    <row r="198" spans="1:2">
      <c r="B198" s="127"/>
    </row>
    <row r="199" spans="1:2">
      <c r="B199" s="127"/>
    </row>
    <row r="200" spans="1:2">
      <c r="B200" s="127"/>
    </row>
    <row r="201" spans="1:2">
      <c r="A201" s="127"/>
      <c r="B201" s="127"/>
    </row>
    <row r="202" spans="1:2">
      <c r="A202" s="127"/>
      <c r="B202" s="127"/>
    </row>
    <row r="203" spans="1:2" ht="12.75" customHeight="1">
      <c r="B203" s="127"/>
    </row>
    <row r="204" spans="1:2" ht="12" customHeight="1">
      <c r="B204" s="127"/>
    </row>
    <row r="205" spans="1:2">
      <c r="B205" s="127"/>
    </row>
    <row r="206" spans="1:2">
      <c r="B206" s="127"/>
    </row>
    <row r="207" spans="1:2">
      <c r="B207" s="127"/>
    </row>
    <row r="208" spans="1:2">
      <c r="B208" s="127"/>
    </row>
    <row r="209" spans="1:2">
      <c r="B209" s="127"/>
    </row>
    <row r="210" spans="1:2">
      <c r="B210" s="127"/>
    </row>
    <row r="211" spans="1:2">
      <c r="B211" s="127"/>
    </row>
    <row r="212" spans="1:2">
      <c r="B212" s="127"/>
    </row>
    <row r="213" spans="1:2">
      <c r="B213" s="127"/>
    </row>
    <row r="214" spans="1:2">
      <c r="B214" s="127"/>
    </row>
    <row r="215" spans="1:2">
      <c r="B215" s="127"/>
    </row>
    <row r="216" spans="1:2">
      <c r="B216" s="127"/>
    </row>
    <row r="217" spans="1:2">
      <c r="B217" s="127"/>
    </row>
    <row r="218" spans="1:2">
      <c r="B218" s="127"/>
    </row>
    <row r="219" spans="1:2">
      <c r="B219" s="127"/>
    </row>
    <row r="220" spans="1:2">
      <c r="B220" s="127"/>
    </row>
    <row r="221" spans="1:2">
      <c r="B221" s="127"/>
    </row>
    <row r="222" spans="1:2">
      <c r="A222" s="135"/>
      <c r="B222" s="127"/>
    </row>
    <row r="223" spans="1:2">
      <c r="A223" s="135"/>
      <c r="B223" s="127"/>
    </row>
    <row r="224" spans="1:2">
      <c r="A224" s="135"/>
      <c r="B224" s="127"/>
    </row>
    <row r="225" spans="1:2">
      <c r="A225" s="135"/>
      <c r="B225" s="127"/>
    </row>
    <row r="226" spans="1:2">
      <c r="A226" s="135"/>
      <c r="B226" s="127"/>
    </row>
    <row r="227" spans="1:2">
      <c r="A227" s="135"/>
      <c r="B227" s="127"/>
    </row>
    <row r="228" spans="1:2">
      <c r="A228" s="135"/>
      <c r="B228" s="127"/>
    </row>
    <row r="229" spans="1:2">
      <c r="A229" s="127"/>
      <c r="B229" s="127"/>
    </row>
  </sheetData>
  <mergeCells count="28">
    <mergeCell ref="A5:A6"/>
    <mergeCell ref="P5:P6"/>
    <mergeCell ref="B6:M6"/>
    <mergeCell ref="Q6:AB6"/>
    <mergeCell ref="A34:D34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G41:J41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CA0AB-89D5-4E12-8A20-87358A4023EC}">
  <dimension ref="A25:F50"/>
  <sheetViews>
    <sheetView showGridLines="0" zoomScaleNormal="100" workbookViewId="0"/>
  </sheetViews>
  <sheetFormatPr defaultRowHeight="12.75"/>
  <cols>
    <col min="1" max="16384" width="9.140625" style="408"/>
  </cols>
  <sheetData>
    <row r="25" spans="6:6">
      <c r="F25" s="407"/>
    </row>
    <row r="26" spans="6:6">
      <c r="F26" s="407"/>
    </row>
    <row r="27" spans="6:6">
      <c r="F27" s="407"/>
    </row>
    <row r="28" spans="6:6">
      <c r="F28" s="407"/>
    </row>
    <row r="47" spans="1:3" ht="15">
      <c r="A47" s="409" t="s">
        <v>407</v>
      </c>
    </row>
    <row r="48" spans="1:3" ht="14.25">
      <c r="A48" s="410" t="s">
        <v>426</v>
      </c>
      <c r="B48" s="411"/>
      <c r="C48" s="411"/>
    </row>
    <row r="50" spans="1:2" ht="14.25">
      <c r="A50" s="438" t="s">
        <v>415</v>
      </c>
      <c r="B50" s="439">
        <f ca="1">TODAY()</f>
        <v>45979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L62"/>
  <sheetViews>
    <sheetView showGridLines="0" zoomScaleNormal="100" zoomScaleSheetLayoutView="100" workbookViewId="0"/>
  </sheetViews>
  <sheetFormatPr defaultColWidth="9.140625" defaultRowHeight="12"/>
  <cols>
    <col min="1" max="1" width="15.5703125" style="9" customWidth="1"/>
    <col min="2" max="2" width="11.28515625" style="9" customWidth="1"/>
    <col min="3" max="8" width="9.140625" style="9" customWidth="1"/>
    <col min="9" max="9" width="7.7109375" style="9" customWidth="1"/>
    <col min="10" max="10" width="9.140625" style="9" customWidth="1"/>
    <col min="11" max="16384" width="9.140625" style="9"/>
  </cols>
  <sheetData>
    <row r="1" spans="1:12" s="40" customFormat="1" ht="20.25">
      <c r="A1" s="208" t="s">
        <v>372</v>
      </c>
    </row>
    <row r="2" spans="1:12" s="41" customFormat="1" ht="6" customHeight="1"/>
    <row r="3" spans="1:12" s="41" customFormat="1" ht="24.75" customHeight="1">
      <c r="A3" s="124" t="s">
        <v>172</v>
      </c>
      <c r="B3" s="49" t="s">
        <v>173</v>
      </c>
      <c r="D3" s="122"/>
      <c r="E3" s="122"/>
      <c r="F3" s="122"/>
      <c r="G3" s="123"/>
      <c r="H3" s="123"/>
      <c r="I3" s="123"/>
    </row>
    <row r="4" spans="1:12" s="41" customFormat="1" ht="24.75" customHeight="1">
      <c r="A4" s="124" t="s">
        <v>104</v>
      </c>
      <c r="B4" s="49" t="s">
        <v>105</v>
      </c>
      <c r="D4" s="123"/>
      <c r="E4" s="123"/>
      <c r="F4" s="123"/>
      <c r="G4" s="123"/>
      <c r="H4" s="123"/>
      <c r="I4" s="123"/>
      <c r="J4" s="42"/>
    </row>
    <row r="5" spans="1:12" s="41" customFormat="1" ht="24.75" customHeight="1">
      <c r="A5" s="124" t="s">
        <v>46</v>
      </c>
      <c r="B5" s="49" t="s">
        <v>116</v>
      </c>
      <c r="D5" s="123"/>
      <c r="E5" s="123"/>
      <c r="F5" s="123"/>
      <c r="G5" s="123"/>
      <c r="H5" s="123"/>
      <c r="I5" s="123"/>
      <c r="J5" s="42"/>
    </row>
    <row r="6" spans="1:12" s="41" customFormat="1" ht="24.75" customHeight="1">
      <c r="A6" s="124" t="s">
        <v>7</v>
      </c>
      <c r="B6" s="49" t="s">
        <v>113</v>
      </c>
      <c r="D6" s="123"/>
      <c r="E6" s="123"/>
      <c r="F6" s="123"/>
      <c r="G6" s="123"/>
      <c r="H6" s="123"/>
      <c r="I6" s="123"/>
      <c r="J6" s="42"/>
    </row>
    <row r="7" spans="1:12" s="41" customFormat="1" ht="24.75" customHeight="1">
      <c r="A7" s="124" t="s">
        <v>118</v>
      </c>
      <c r="B7" s="49" t="s">
        <v>119</v>
      </c>
      <c r="D7" s="123"/>
      <c r="E7" s="123"/>
      <c r="F7" s="123"/>
      <c r="G7" s="123"/>
      <c r="H7" s="123"/>
      <c r="I7" s="123"/>
      <c r="J7" s="42"/>
      <c r="K7" s="43"/>
    </row>
    <row r="8" spans="1:12" s="41" customFormat="1" ht="24.75" customHeight="1">
      <c r="A8" s="124" t="s">
        <v>126</v>
      </c>
      <c r="B8" s="49" t="s">
        <v>127</v>
      </c>
      <c r="D8" s="123"/>
      <c r="E8" s="123"/>
      <c r="F8" s="123"/>
      <c r="G8" s="123"/>
      <c r="H8" s="123"/>
      <c r="I8" s="123"/>
      <c r="J8" s="44"/>
    </row>
    <row r="9" spans="1:12" s="41" customFormat="1" ht="24.75" customHeight="1">
      <c r="A9" s="124" t="s">
        <v>130</v>
      </c>
      <c r="B9" s="49" t="s">
        <v>131</v>
      </c>
      <c r="D9" s="123"/>
      <c r="E9" s="123"/>
      <c r="F9" s="123"/>
      <c r="G9" s="123"/>
      <c r="H9" s="123"/>
      <c r="I9" s="123"/>
    </row>
    <row r="10" spans="1:12" s="41" customFormat="1" ht="24.75" customHeight="1">
      <c r="A10" s="124" t="s">
        <v>132</v>
      </c>
      <c r="B10" s="49" t="s">
        <v>133</v>
      </c>
      <c r="D10" s="123"/>
      <c r="E10" s="123"/>
      <c r="F10" s="123"/>
      <c r="G10" s="123"/>
      <c r="H10" s="123"/>
      <c r="I10" s="123"/>
    </row>
    <row r="11" spans="1:12" s="41" customFormat="1" ht="24.75" customHeight="1">
      <c r="A11" s="124" t="s">
        <v>162</v>
      </c>
      <c r="B11" s="49" t="s">
        <v>163</v>
      </c>
      <c r="D11" s="123"/>
      <c r="E11" s="123"/>
      <c r="F11" s="123"/>
      <c r="G11" s="123"/>
      <c r="H11" s="123"/>
      <c r="I11" s="123"/>
    </row>
    <row r="12" spans="1:12" s="41" customFormat="1" ht="24.75" customHeight="1">
      <c r="A12" s="124" t="s">
        <v>106</v>
      </c>
      <c r="B12" s="49" t="s">
        <v>107</v>
      </c>
      <c r="D12" s="123"/>
      <c r="E12" s="123"/>
      <c r="F12" s="123"/>
      <c r="G12" s="123"/>
      <c r="H12" s="123"/>
      <c r="I12" s="123"/>
    </row>
    <row r="13" spans="1:12" s="41" customFormat="1" ht="24.75" customHeight="1">
      <c r="A13" s="124" t="s">
        <v>108</v>
      </c>
      <c r="B13" s="49" t="s">
        <v>109</v>
      </c>
      <c r="D13" s="123"/>
      <c r="E13" s="123"/>
      <c r="F13" s="123"/>
      <c r="G13" s="123"/>
      <c r="H13" s="123"/>
      <c r="I13" s="123"/>
    </row>
    <row r="14" spans="1:12" s="41" customFormat="1" ht="24.75" customHeight="1">
      <c r="A14" s="124" t="s">
        <v>122</v>
      </c>
      <c r="B14" s="49" t="s">
        <v>123</v>
      </c>
      <c r="D14" s="123"/>
      <c r="E14" s="123"/>
      <c r="F14" s="123"/>
      <c r="G14" s="123"/>
      <c r="H14" s="123"/>
      <c r="I14" s="123"/>
    </row>
    <row r="15" spans="1:12" s="41" customFormat="1" ht="24.75" customHeight="1">
      <c r="A15" s="124" t="s">
        <v>120</v>
      </c>
      <c r="B15" s="49" t="s">
        <v>121</v>
      </c>
      <c r="D15" s="123"/>
      <c r="E15" s="123"/>
      <c r="F15" s="123"/>
      <c r="G15" s="123"/>
      <c r="H15" s="123"/>
      <c r="I15" s="123"/>
      <c r="K15" s="44"/>
      <c r="L15" s="44"/>
    </row>
    <row r="16" spans="1:12" s="41" customFormat="1" ht="24.75" customHeight="1">
      <c r="A16" s="124" t="s">
        <v>22</v>
      </c>
      <c r="B16" s="49" t="s">
        <v>110</v>
      </c>
      <c r="D16" s="123"/>
      <c r="E16" s="123"/>
      <c r="F16" s="123"/>
      <c r="G16" s="123"/>
      <c r="H16" s="123"/>
      <c r="I16" s="123"/>
      <c r="K16" s="44"/>
      <c r="L16" s="44"/>
    </row>
    <row r="17" spans="1:12" s="41" customFormat="1" ht="24.75" customHeight="1">
      <c r="A17" s="124" t="s">
        <v>44</v>
      </c>
      <c r="B17" s="49" t="s">
        <v>117</v>
      </c>
      <c r="D17" s="123"/>
      <c r="E17" s="123"/>
      <c r="F17" s="123"/>
      <c r="G17" s="123"/>
      <c r="H17" s="123"/>
      <c r="I17" s="123"/>
      <c r="K17" s="44"/>
      <c r="L17" s="44"/>
    </row>
    <row r="18" spans="1:12" s="41" customFormat="1" ht="24.75" customHeight="1">
      <c r="A18" s="124" t="s">
        <v>124</v>
      </c>
      <c r="B18" s="49" t="s">
        <v>125</v>
      </c>
      <c r="D18" s="123"/>
      <c r="E18" s="123"/>
      <c r="F18" s="123"/>
      <c r="G18" s="123"/>
      <c r="H18" s="123"/>
      <c r="I18" s="123"/>
      <c r="K18" s="44"/>
      <c r="L18" s="44"/>
    </row>
    <row r="19" spans="1:12" s="41" customFormat="1" ht="24.75" customHeight="1">
      <c r="A19" s="124" t="s">
        <v>111</v>
      </c>
      <c r="B19" s="49" t="s">
        <v>112</v>
      </c>
      <c r="D19" s="123"/>
      <c r="E19" s="123"/>
      <c r="F19" s="123"/>
      <c r="G19" s="123"/>
      <c r="H19" s="123"/>
      <c r="I19" s="123"/>
      <c r="K19" s="44"/>
      <c r="L19" s="44"/>
    </row>
    <row r="20" spans="1:12" s="41" customFormat="1" ht="24.75" customHeight="1">
      <c r="A20" s="124" t="s">
        <v>136</v>
      </c>
      <c r="B20" s="49" t="s">
        <v>134</v>
      </c>
      <c r="D20" s="123"/>
      <c r="E20" s="123"/>
      <c r="F20" s="123"/>
      <c r="G20" s="123"/>
      <c r="H20" s="123"/>
      <c r="I20" s="123"/>
      <c r="K20" s="44"/>
      <c r="L20" s="44"/>
    </row>
    <row r="21" spans="1:12" s="41" customFormat="1" ht="24.75" customHeight="1">
      <c r="A21" s="124" t="s">
        <v>128</v>
      </c>
      <c r="B21" s="49" t="s">
        <v>129</v>
      </c>
      <c r="D21" s="123"/>
      <c r="E21" s="123"/>
      <c r="F21" s="123"/>
      <c r="G21" s="123"/>
      <c r="H21" s="123"/>
      <c r="I21" s="123"/>
      <c r="K21" s="44"/>
      <c r="L21" s="44"/>
    </row>
    <row r="22" spans="1:12" s="41" customFormat="1" ht="24.75" customHeight="1">
      <c r="A22" s="124" t="s">
        <v>114</v>
      </c>
      <c r="B22" s="49" t="s">
        <v>115</v>
      </c>
      <c r="D22" s="123"/>
      <c r="E22" s="123"/>
      <c r="F22" s="123"/>
      <c r="G22" s="123"/>
      <c r="H22" s="123"/>
      <c r="I22" s="123"/>
    </row>
    <row r="23" spans="1:12" s="41" customFormat="1" ht="24.75" customHeight="1">
      <c r="A23" s="124" t="s">
        <v>137</v>
      </c>
      <c r="B23" s="49" t="s">
        <v>135</v>
      </c>
    </row>
    <row r="24" spans="1:12" s="41" customFormat="1" ht="24.75" customHeight="1">
      <c r="A24" s="124"/>
      <c r="B24" s="49"/>
    </row>
    <row r="25" spans="1:12" s="41" customFormat="1" ht="24.75" customHeight="1">
      <c r="A25" s="124"/>
      <c r="B25" s="49"/>
    </row>
    <row r="26" spans="1:12" s="41" customFormat="1" ht="24.75" customHeight="1">
      <c r="A26" s="124"/>
      <c r="B26" s="49"/>
    </row>
    <row r="27" spans="1:12" s="41" customFormat="1" ht="24.75" customHeight="1">
      <c r="A27" s="124"/>
      <c r="B27" s="49"/>
    </row>
    <row r="28" spans="1:12" s="41" customFormat="1" ht="24.75" customHeight="1">
      <c r="A28" s="124"/>
      <c r="B28" s="49"/>
    </row>
    <row r="29" spans="1:12" s="41" customFormat="1" ht="24.75" customHeight="1">
      <c r="A29" s="124"/>
      <c r="B29" s="49"/>
    </row>
    <row r="30" spans="1:12" s="41" customFormat="1" ht="24.75" customHeight="1">
      <c r="A30" s="124"/>
      <c r="B30" s="49"/>
    </row>
    <row r="31" spans="1:12" s="41" customFormat="1" ht="24.75" customHeight="1">
      <c r="A31" s="124"/>
      <c r="B31" s="49"/>
    </row>
    <row r="32" spans="1:12" s="41" customFormat="1" ht="24.75" customHeight="1">
      <c r="A32" s="124"/>
      <c r="B32" s="49"/>
    </row>
    <row r="33" spans="1:10" s="41" customFormat="1" ht="24.75" customHeight="1">
      <c r="A33" s="124"/>
      <c r="B33" s="49"/>
    </row>
    <row r="34" spans="1:10" s="41" customFormat="1" ht="22.5" customHeight="1">
      <c r="A34" s="124"/>
      <c r="B34" s="49"/>
    </row>
    <row r="35" spans="1:10" s="41" customFormat="1" ht="15">
      <c r="A35" s="42" t="s">
        <v>251</v>
      </c>
    </row>
    <row r="36" spans="1:10" s="49" customFormat="1" ht="24.75" customHeight="1">
      <c r="A36" s="125" t="s">
        <v>252</v>
      </c>
    </row>
    <row r="37" spans="1:10" s="41" customFormat="1" ht="15">
      <c r="A37" s="42" t="s">
        <v>176</v>
      </c>
    </row>
    <row r="38" spans="1:10" s="49" customFormat="1" ht="24.75" customHeight="1">
      <c r="A38" s="125" t="s">
        <v>177</v>
      </c>
    </row>
    <row r="39" spans="1:10" s="41" customFormat="1" ht="15">
      <c r="A39" s="42" t="s">
        <v>139</v>
      </c>
    </row>
    <row r="40" spans="1:10" s="49" customFormat="1" ht="39.75" customHeight="1">
      <c r="A40" s="477" t="s">
        <v>294</v>
      </c>
      <c r="B40" s="477"/>
      <c r="C40" s="477"/>
      <c r="D40" s="477"/>
      <c r="E40" s="477"/>
      <c r="F40" s="477"/>
      <c r="G40" s="477"/>
      <c r="H40" s="477"/>
      <c r="I40" s="477"/>
      <c r="J40" s="477"/>
    </row>
    <row r="41" spans="1:10" s="41" customFormat="1" ht="15">
      <c r="A41" s="42" t="s">
        <v>160</v>
      </c>
    </row>
    <row r="42" spans="1:10" s="49" customFormat="1" ht="39.75" customHeight="1">
      <c r="A42" s="478" t="s">
        <v>425</v>
      </c>
      <c r="B42" s="478"/>
      <c r="C42" s="478"/>
      <c r="D42" s="478"/>
      <c r="E42" s="478"/>
      <c r="F42" s="478"/>
      <c r="G42" s="478"/>
      <c r="H42" s="478"/>
      <c r="I42" s="478"/>
      <c r="J42" s="478"/>
    </row>
    <row r="43" spans="1:10" s="41" customFormat="1" ht="15">
      <c r="A43" s="42" t="s">
        <v>417</v>
      </c>
    </row>
    <row r="44" spans="1:10" s="49" customFormat="1" ht="54.75" customHeight="1">
      <c r="A44" s="476" t="s">
        <v>267</v>
      </c>
      <c r="B44" s="476"/>
      <c r="C44" s="476"/>
      <c r="D44" s="476"/>
      <c r="E44" s="476"/>
      <c r="F44" s="476"/>
      <c r="G44" s="476"/>
      <c r="H44" s="476"/>
      <c r="I44" s="476"/>
      <c r="J44" s="476"/>
    </row>
    <row r="45" spans="1:10" s="41" customFormat="1" ht="15">
      <c r="A45" s="42" t="s">
        <v>418</v>
      </c>
    </row>
    <row r="46" spans="1:10" s="49" customFormat="1" ht="24.75" customHeight="1">
      <c r="A46" s="125" t="s">
        <v>265</v>
      </c>
    </row>
    <row r="47" spans="1:10" s="41" customFormat="1" ht="16.5">
      <c r="A47" s="42" t="s">
        <v>260</v>
      </c>
    </row>
    <row r="48" spans="1:10" s="41" customFormat="1" ht="69.75" customHeight="1">
      <c r="A48" s="476" t="s">
        <v>422</v>
      </c>
      <c r="B48" s="476"/>
      <c r="C48" s="476"/>
      <c r="D48" s="476"/>
      <c r="E48" s="476"/>
      <c r="F48" s="476"/>
      <c r="G48" s="476"/>
      <c r="H48" s="476"/>
      <c r="I48" s="476"/>
      <c r="J48" s="476"/>
    </row>
    <row r="49" spans="1:10" s="41" customFormat="1" ht="16.5">
      <c r="A49" s="42" t="s">
        <v>261</v>
      </c>
    </row>
    <row r="50" spans="1:10" s="49" customFormat="1" ht="24.75" customHeight="1">
      <c r="A50" s="125" t="s">
        <v>262</v>
      </c>
    </row>
    <row r="51" spans="1:10" s="41" customFormat="1" ht="15">
      <c r="A51" s="42" t="s">
        <v>419</v>
      </c>
    </row>
    <row r="52" spans="1:10" s="49" customFormat="1" ht="24.75" customHeight="1">
      <c r="A52" s="125" t="s">
        <v>263</v>
      </c>
    </row>
    <row r="53" spans="1:10" s="41" customFormat="1" ht="15">
      <c r="A53" s="42" t="s">
        <v>420</v>
      </c>
    </row>
    <row r="54" spans="1:10" s="49" customFormat="1" ht="24.75" customHeight="1">
      <c r="A54" s="125" t="s">
        <v>264</v>
      </c>
    </row>
    <row r="55" spans="1:10" s="41" customFormat="1" ht="15">
      <c r="A55" s="42" t="s">
        <v>138</v>
      </c>
    </row>
    <row r="56" spans="1:10" s="49" customFormat="1" ht="24.75" customHeight="1">
      <c r="A56" s="125" t="s">
        <v>174</v>
      </c>
    </row>
    <row r="57" spans="1:10" s="41" customFormat="1" ht="15">
      <c r="A57" s="42" t="s">
        <v>421</v>
      </c>
    </row>
    <row r="58" spans="1:10" s="49" customFormat="1" ht="24.75" customHeight="1">
      <c r="A58" s="125" t="s">
        <v>266</v>
      </c>
    </row>
    <row r="59" spans="1:10" s="41" customFormat="1" ht="15">
      <c r="A59" s="42" t="s">
        <v>178</v>
      </c>
    </row>
    <row r="60" spans="1:10" s="41" customFormat="1" ht="39.75" customHeight="1">
      <c r="A60" s="476" t="s">
        <v>299</v>
      </c>
      <c r="B60" s="476"/>
      <c r="C60" s="476"/>
      <c r="D60" s="476"/>
      <c r="E60" s="476"/>
      <c r="F60" s="476"/>
      <c r="G60" s="476"/>
      <c r="H60" s="476"/>
      <c r="I60" s="476"/>
      <c r="J60" s="476"/>
    </row>
    <row r="61" spans="1:10" ht="18" customHeight="1">
      <c r="A61" s="42" t="s">
        <v>300</v>
      </c>
    </row>
    <row r="62" spans="1:10" ht="24.75" customHeight="1">
      <c r="A62" s="125" t="s">
        <v>301</v>
      </c>
    </row>
  </sheetData>
  <sortState ref="A3:B29">
    <sortCondition ref="A3"/>
  </sortState>
  <mergeCells count="5">
    <mergeCell ref="A48:J48"/>
    <mergeCell ref="A44:J44"/>
    <mergeCell ref="A60:J60"/>
    <mergeCell ref="A40:J40"/>
    <mergeCell ref="A42:J42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D450C-8CF2-46DA-AC62-1F5ECF29BD18}">
  <dimension ref="A1:P53"/>
  <sheetViews>
    <sheetView showGridLines="0" zoomScaleNormal="100" workbookViewId="0"/>
  </sheetViews>
  <sheetFormatPr defaultRowHeight="14.25"/>
  <cols>
    <col min="1" max="2" width="11" style="148" customWidth="1"/>
    <col min="3" max="3" width="21" style="148" customWidth="1"/>
    <col min="4" max="4" width="14.7109375" style="148" customWidth="1"/>
    <col min="5" max="5" width="17.7109375" style="150" customWidth="1"/>
    <col min="6" max="7" width="12" style="150" customWidth="1"/>
    <col min="8" max="16384" width="9.140625" style="148"/>
  </cols>
  <sheetData>
    <row r="1" spans="1:16" ht="20.25">
      <c r="A1" s="208" t="str">
        <f>"2 STRUČNÝ PŘEHLED DAT ZA "&amp;UPPER('3.1'!N1)</f>
        <v>2 STRUČNÝ PŘEHLED DAT ZA III. ČTVRTLETÍ 2025</v>
      </c>
      <c r="B1" s="146"/>
      <c r="C1" s="146"/>
      <c r="D1" s="146"/>
      <c r="E1" s="147"/>
      <c r="F1" s="147"/>
      <c r="G1" s="209" t="str">
        <f>'3.1'!N1</f>
        <v>III. čtvrtletí 2025</v>
      </c>
      <c r="H1" s="116"/>
    </row>
    <row r="2" spans="1:16" ht="15">
      <c r="A2" s="146"/>
      <c r="B2" s="146"/>
      <c r="C2" s="146"/>
      <c r="D2" s="146"/>
      <c r="E2" s="147"/>
      <c r="F2" s="147"/>
      <c r="G2" s="147"/>
    </row>
    <row r="3" spans="1:16" ht="15">
      <c r="A3" s="151"/>
      <c r="B3" s="151"/>
      <c r="C3" s="151"/>
      <c r="D3" s="151"/>
      <c r="E3" s="152"/>
      <c r="F3" s="153" t="s">
        <v>303</v>
      </c>
      <c r="G3" s="153"/>
    </row>
    <row r="4" spans="1:16" ht="15">
      <c r="A4" s="481" t="s">
        <v>412</v>
      </c>
      <c r="B4" s="481"/>
      <c r="C4" s="481"/>
      <c r="D4" s="481"/>
      <c r="E4" s="154">
        <f>SUM(E5:E7)</f>
        <v>17006.184131104779</v>
      </c>
      <c r="F4" s="155">
        <f>SUM(F5:F7)</f>
        <v>-495.04950961702525</v>
      </c>
      <c r="G4" s="156">
        <v>-2.8286549381590115E-2</v>
      </c>
    </row>
    <row r="5" spans="1:16">
      <c r="A5" s="480" t="str">
        <f>'4.1'!B6</f>
        <v>Červenec</v>
      </c>
      <c r="B5" s="480"/>
      <c r="C5" s="480"/>
      <c r="D5" s="480"/>
      <c r="E5" s="157">
        <f>INDEX('3.1'!$B$7:$M$7,,MATCH('2'!$A5,'3.1'!$B$5:$M$5,0))</f>
        <v>5552.2492875582593</v>
      </c>
      <c r="F5" s="158">
        <v>-128.78036404343584</v>
      </c>
      <c r="G5" s="159">
        <v>-2.2668490034571078E-2</v>
      </c>
    </row>
    <row r="6" spans="1:16">
      <c r="A6" s="480" t="str">
        <f>'4.1'!C6</f>
        <v>Srpen</v>
      </c>
      <c r="B6" s="480"/>
      <c r="C6" s="480"/>
      <c r="D6" s="480"/>
      <c r="E6" s="157">
        <f>INDEX('3.1'!$B$7:$M$7,,MATCH('2'!$A6,'3.1'!$B$5:$M$5,0))</f>
        <v>5991.2756300472674</v>
      </c>
      <c r="F6" s="158">
        <v>198.99467269908109</v>
      </c>
      <c r="G6" s="159">
        <v>3.4355148544138396E-2</v>
      </c>
    </row>
    <row r="7" spans="1:16">
      <c r="A7" s="480" t="str">
        <f>'4.1'!D6</f>
        <v>Září</v>
      </c>
      <c r="B7" s="480"/>
      <c r="C7" s="480"/>
      <c r="D7" s="480"/>
      <c r="E7" s="157">
        <f>INDEX('3.1'!$B$7:$M$7,,MATCH('2'!$A7,'3.1'!$B$5:$M$5,0))</f>
        <v>5462.6592134992525</v>
      </c>
      <c r="F7" s="158">
        <v>-565.26381827267051</v>
      </c>
      <c r="G7" s="159">
        <v>-9.3774226262227145E-2</v>
      </c>
    </row>
    <row r="8" spans="1:16">
      <c r="A8" s="160"/>
      <c r="B8" s="160"/>
      <c r="C8" s="160"/>
      <c r="D8" s="160"/>
      <c r="E8" s="157"/>
      <c r="F8" s="158"/>
      <c r="G8" s="159"/>
    </row>
    <row r="9" spans="1:16">
      <c r="A9" s="482" t="s">
        <v>410</v>
      </c>
      <c r="B9" s="483"/>
      <c r="C9" s="483"/>
      <c r="D9" s="483"/>
      <c r="E9" s="157"/>
      <c r="F9" s="158"/>
      <c r="G9" s="161"/>
    </row>
    <row r="10" spans="1:16">
      <c r="A10" s="480" t="s">
        <v>304</v>
      </c>
      <c r="B10" s="480"/>
      <c r="C10" s="480"/>
      <c r="D10" s="480"/>
      <c r="E10" s="157">
        <f>'4.1'!B7</f>
        <v>7959.3844399999998</v>
      </c>
      <c r="F10" s="158">
        <v>264.89659999999913</v>
      </c>
      <c r="G10" s="161">
        <v>3.4426800783663218E-2</v>
      </c>
    </row>
    <row r="11" spans="1:16">
      <c r="A11" s="480" t="s">
        <v>305</v>
      </c>
      <c r="B11" s="480"/>
      <c r="C11" s="480"/>
      <c r="D11" s="480"/>
      <c r="E11" s="157">
        <f>'4.1'!B9</f>
        <v>5778.1841280000008</v>
      </c>
      <c r="F11" s="158">
        <v>-688.42448999999942</v>
      </c>
      <c r="G11" s="161">
        <v>-0.10645835099463868</v>
      </c>
    </row>
    <row r="12" spans="1:16">
      <c r="A12" s="480" t="s">
        <v>306</v>
      </c>
      <c r="B12" s="480"/>
      <c r="C12" s="480"/>
      <c r="D12" s="480"/>
      <c r="E12" s="157">
        <f>'4.2'!B6</f>
        <v>286.46082999999999</v>
      </c>
      <c r="F12" s="158">
        <v>-58.618832000000054</v>
      </c>
      <c r="G12" s="161">
        <v>-0.16987043414920247</v>
      </c>
    </row>
    <row r="13" spans="1:16">
      <c r="A13" s="480" t="s">
        <v>307</v>
      </c>
      <c r="B13" s="480"/>
      <c r="C13" s="480"/>
      <c r="D13" s="480"/>
      <c r="E13" s="157">
        <f>'4.2'!B20</f>
        <v>848.60771000000022</v>
      </c>
      <c r="F13" s="158">
        <v>40.824321000000964</v>
      </c>
      <c r="G13" s="161">
        <v>5.0538698314333594E-2</v>
      </c>
    </row>
    <row r="14" spans="1:16">
      <c r="A14" s="480" t="s">
        <v>308</v>
      </c>
      <c r="B14" s="480"/>
      <c r="C14" s="480"/>
      <c r="D14" s="480"/>
      <c r="E14" s="157">
        <f>'4.3'!E6/1000</f>
        <v>294.54126105532742</v>
      </c>
      <c r="F14" s="158">
        <v>-230.8190887425443</v>
      </c>
      <c r="G14" s="161">
        <v>-0.43935384318849008</v>
      </c>
      <c r="P14" s="149"/>
    </row>
    <row r="15" spans="1:16">
      <c r="A15" s="480" t="s">
        <v>309</v>
      </c>
      <c r="B15" s="480"/>
      <c r="C15" s="480"/>
      <c r="D15" s="480"/>
      <c r="E15" s="157">
        <f>'4.3'!E16/1000</f>
        <v>272.46805000000001</v>
      </c>
      <c r="F15" s="158">
        <v>55.171440000000018</v>
      </c>
      <c r="G15" s="161">
        <v>0.25389922097726247</v>
      </c>
    </row>
    <row r="16" spans="1:16">
      <c r="A16" s="480" t="s">
        <v>310</v>
      </c>
      <c r="B16" s="480"/>
      <c r="C16" s="480"/>
      <c r="D16" s="480"/>
      <c r="E16" s="157">
        <f>'4.4'!E30/1000</f>
        <v>130.62042522400597</v>
      </c>
      <c r="F16" s="158">
        <v>-0.353568598087179</v>
      </c>
      <c r="G16" s="161">
        <v>-2.6995328444167663E-3</v>
      </c>
    </row>
    <row r="17" spans="1:7">
      <c r="A17" s="480" t="s">
        <v>311</v>
      </c>
      <c r="B17" s="480"/>
      <c r="C17" s="480"/>
      <c r="D17" s="480"/>
      <c r="E17" s="157">
        <f>'4.4'!E6/1000</f>
        <v>1435.9172868254459</v>
      </c>
      <c r="F17" s="158">
        <v>122.27410872360406</v>
      </c>
      <c r="G17" s="161">
        <v>9.3080153546935718E-2</v>
      </c>
    </row>
    <row r="18" spans="1:7">
      <c r="A18" s="160"/>
      <c r="B18" s="160"/>
      <c r="C18" s="160"/>
      <c r="D18" s="160"/>
      <c r="E18" s="157"/>
      <c r="F18" s="158"/>
      <c r="G18" s="161"/>
    </row>
    <row r="19" spans="1:7" ht="15">
      <c r="A19" s="481" t="s">
        <v>413</v>
      </c>
      <c r="B19" s="481"/>
      <c r="C19" s="481"/>
      <c r="D19" s="481"/>
      <c r="E19" s="162">
        <f>SUM(E20:E27)</f>
        <v>23369.184103100117</v>
      </c>
      <c r="F19" s="163">
        <v>614.13186930089432</v>
      </c>
      <c r="G19" s="164">
        <v>2.6988813868274095E-2</v>
      </c>
    </row>
    <row r="20" spans="1:7">
      <c r="A20" s="480" t="s">
        <v>304</v>
      </c>
      <c r="B20" s="480"/>
      <c r="C20" s="480"/>
      <c r="D20" s="480"/>
      <c r="E20" s="157">
        <f>'4.1'!N7</f>
        <v>4346</v>
      </c>
      <c r="F20" s="158">
        <v>56</v>
      </c>
      <c r="G20" s="161">
        <v>1.3053613053613054E-2</v>
      </c>
    </row>
    <row r="21" spans="1:7">
      <c r="A21" s="480" t="s">
        <v>305</v>
      </c>
      <c r="B21" s="480"/>
      <c r="C21" s="480"/>
      <c r="D21" s="480"/>
      <c r="E21" s="157">
        <f>'4.1'!N9</f>
        <v>9217.9595999999983</v>
      </c>
      <c r="F21" s="158">
        <v>-230.62200000000485</v>
      </c>
      <c r="G21" s="161">
        <v>-2.4408107985224445E-2</v>
      </c>
    </row>
    <row r="22" spans="1:7">
      <c r="A22" s="480" t="s">
        <v>306</v>
      </c>
      <c r="B22" s="480"/>
      <c r="C22" s="480"/>
      <c r="D22" s="480"/>
      <c r="E22" s="157">
        <f>'4.2'!N6</f>
        <v>1363.4</v>
      </c>
      <c r="F22" s="158">
        <v>0</v>
      </c>
      <c r="G22" s="161">
        <v>0</v>
      </c>
    </row>
    <row r="23" spans="1:7">
      <c r="A23" s="480" t="s">
        <v>307</v>
      </c>
      <c r="B23" s="480"/>
      <c r="C23" s="480"/>
      <c r="D23" s="480"/>
      <c r="E23" s="157">
        <f>'4.2'!N20</f>
        <v>1412.5874601000007</v>
      </c>
      <c r="F23" s="158">
        <v>218.04113509999979</v>
      </c>
      <c r="G23" s="161">
        <v>0.1825304975928829</v>
      </c>
    </row>
    <row r="24" spans="1:7">
      <c r="A24" s="480" t="s">
        <v>308</v>
      </c>
      <c r="B24" s="480"/>
      <c r="C24" s="480"/>
      <c r="D24" s="480"/>
      <c r="E24" s="157">
        <f>'4.3'!B6</f>
        <v>1113.8243400000006</v>
      </c>
      <c r="F24" s="158">
        <v>-4.2329999999992651</v>
      </c>
      <c r="G24" s="161">
        <v>-3.7860312244802014E-3</v>
      </c>
    </row>
    <row r="25" spans="1:7">
      <c r="A25" s="480" t="s">
        <v>309</v>
      </c>
      <c r="B25" s="480"/>
      <c r="C25" s="480"/>
      <c r="D25" s="480"/>
      <c r="E25" s="157">
        <f>'4.3'!B16</f>
        <v>1171.5</v>
      </c>
      <c r="F25" s="158">
        <v>0</v>
      </c>
      <c r="G25" s="161">
        <v>0</v>
      </c>
    </row>
    <row r="26" spans="1:7">
      <c r="A26" s="480" t="s">
        <v>310</v>
      </c>
      <c r="B26" s="480"/>
      <c r="C26" s="480"/>
      <c r="D26" s="480"/>
      <c r="E26" s="157">
        <f>'4.4'!B30</f>
        <v>371.54998500000005</v>
      </c>
      <c r="F26" s="158">
        <v>8.4493800000000192</v>
      </c>
      <c r="G26" s="161">
        <v>2.3270079651891571E-2</v>
      </c>
    </row>
    <row r="27" spans="1:7">
      <c r="A27" s="480" t="s">
        <v>311</v>
      </c>
      <c r="B27" s="480"/>
      <c r="C27" s="480"/>
      <c r="D27" s="480"/>
      <c r="E27" s="157">
        <f>'4.4'!B6</f>
        <v>4372.3627180001149</v>
      </c>
      <c r="F27" s="158">
        <v>566.49635420089544</v>
      </c>
      <c r="G27" s="161">
        <v>0.14884819908264185</v>
      </c>
    </row>
    <row r="28" spans="1:7">
      <c r="A28" s="160"/>
      <c r="B28" s="160"/>
      <c r="C28" s="160"/>
      <c r="D28" s="160"/>
      <c r="E28" s="157"/>
      <c r="F28" s="158"/>
      <c r="G28" s="161"/>
    </row>
    <row r="29" spans="1:7" ht="15">
      <c r="A29" s="481" t="s">
        <v>414</v>
      </c>
      <c r="B29" s="481"/>
      <c r="C29" s="481"/>
      <c r="D29" s="481"/>
      <c r="E29" s="154">
        <f>SUM(E30:E32)</f>
        <v>15319.06144137479</v>
      </c>
      <c r="F29" s="155">
        <f>SUM(F30:F32)</f>
        <v>56.040634656345901</v>
      </c>
      <c r="G29" s="156">
        <v>3.6716607653234225E-3</v>
      </c>
    </row>
    <row r="30" spans="1:7">
      <c r="A30" s="480" t="str">
        <f>'4.1'!B6</f>
        <v>Červenec</v>
      </c>
      <c r="B30" s="480"/>
      <c r="C30" s="480"/>
      <c r="D30" s="480"/>
      <c r="E30" s="157">
        <f>INDEX('3.2'!$B$27:$M$27,,MATCH('2'!$A30,'3.2'!$B$4:$M$4,0))</f>
        <v>5093.1311882782602</v>
      </c>
      <c r="F30" s="158">
        <v>11.036092594816182</v>
      </c>
      <c r="G30" s="161">
        <v>2.1715635750676641E-3</v>
      </c>
    </row>
    <row r="31" spans="1:7">
      <c r="A31" s="480" t="str">
        <f>'4.1'!C6</f>
        <v>Srpen</v>
      </c>
      <c r="B31" s="480"/>
      <c r="C31" s="480"/>
      <c r="D31" s="480"/>
      <c r="E31" s="157">
        <f>INDEX('3.2'!$B$27:$M$27,,MATCH('2'!$A31,'3.2'!$B$4:$M$4,0))</f>
        <v>5090.4263281172734</v>
      </c>
      <c r="F31" s="158">
        <v>-19.24640104179889</v>
      </c>
      <c r="G31" s="161">
        <v>-3.7666602269782511E-3</v>
      </c>
    </row>
    <row r="32" spans="1:7">
      <c r="A32" s="480" t="str">
        <f>'4.1'!D6</f>
        <v>Září</v>
      </c>
      <c r="B32" s="480"/>
      <c r="C32" s="480"/>
      <c r="D32" s="480"/>
      <c r="E32" s="157">
        <f>INDEX('3.2'!$B$27:$M$27,,MATCH('2'!$A32,'3.2'!$B$4:$M$4,0))</f>
        <v>5135.503924979258</v>
      </c>
      <c r="F32" s="158">
        <v>64.250943103328609</v>
      </c>
      <c r="G32" s="161">
        <v>1.2669638713145259E-2</v>
      </c>
    </row>
    <row r="33" spans="1:7">
      <c r="A33" s="431"/>
      <c r="B33" s="431"/>
      <c r="C33" s="431"/>
      <c r="D33" s="431"/>
      <c r="E33" s="157"/>
      <c r="F33" s="158"/>
      <c r="G33" s="161"/>
    </row>
    <row r="34" spans="1:7">
      <c r="A34" s="484" t="s">
        <v>411</v>
      </c>
      <c r="B34" s="484"/>
      <c r="C34" s="484"/>
      <c r="D34" s="484"/>
      <c r="E34" s="157"/>
      <c r="F34" s="158"/>
      <c r="G34" s="161"/>
    </row>
    <row r="35" spans="1:7">
      <c r="A35" s="484" t="s">
        <v>312</v>
      </c>
      <c r="B35" s="480"/>
      <c r="C35" s="480"/>
      <c r="D35" s="480"/>
      <c r="E35" s="157">
        <v>1855.7984440000002</v>
      </c>
      <c r="F35" s="158">
        <v>-118.863831</v>
      </c>
      <c r="G35" s="161">
        <v>-6.0194511489312777E-2</v>
      </c>
    </row>
    <row r="36" spans="1:7">
      <c r="A36" s="484" t="s">
        <v>313</v>
      </c>
      <c r="B36" s="480"/>
      <c r="C36" s="480"/>
      <c r="D36" s="480"/>
      <c r="E36" s="157">
        <v>5377.4652269999997</v>
      </c>
      <c r="F36" s="158">
        <v>-61.517405999999724</v>
      </c>
      <c r="G36" s="161">
        <v>-1.1310461928441262E-2</v>
      </c>
    </row>
    <row r="37" spans="1:7">
      <c r="A37" s="484" t="s">
        <v>314</v>
      </c>
      <c r="B37" s="480"/>
      <c r="C37" s="480"/>
      <c r="D37" s="480"/>
      <c r="E37" s="157">
        <v>1641.8775077821365</v>
      </c>
      <c r="F37" s="158">
        <v>6.2624429356015749</v>
      </c>
      <c r="G37" s="161">
        <v>3.8287999849091394E-3</v>
      </c>
    </row>
    <row r="38" spans="1:7">
      <c r="A38" s="484" t="s">
        <v>315</v>
      </c>
      <c r="B38" s="480"/>
      <c r="C38" s="480"/>
      <c r="D38" s="480"/>
      <c r="E38" s="157">
        <v>3096.5037334426479</v>
      </c>
      <c r="F38" s="158">
        <v>78.984897018376856</v>
      </c>
      <c r="G38" s="161">
        <v>2.6175444562252723E-2</v>
      </c>
    </row>
    <row r="39" spans="1:7">
      <c r="A39" s="160"/>
      <c r="B39" s="160"/>
      <c r="C39" s="160"/>
      <c r="D39" s="160"/>
      <c r="E39" s="157"/>
      <c r="F39" s="157"/>
      <c r="G39" s="161"/>
    </row>
    <row r="40" spans="1:7" ht="15">
      <c r="A40" s="485" t="s">
        <v>408</v>
      </c>
      <c r="B40" s="485"/>
      <c r="C40" s="485"/>
      <c r="D40" s="485"/>
      <c r="E40" s="165"/>
      <c r="F40" s="157"/>
      <c r="G40" s="159"/>
    </row>
    <row r="41" spans="1:7">
      <c r="A41" s="480" t="s">
        <v>42</v>
      </c>
      <c r="B41" s="480"/>
      <c r="C41" s="480"/>
      <c r="D41" s="480"/>
      <c r="E41" s="158">
        <v>-1699.5763921868445</v>
      </c>
      <c r="F41" s="158">
        <v>553.27809730525428</v>
      </c>
      <c r="G41" s="159">
        <v>-0.24558980612635556</v>
      </c>
    </row>
    <row r="42" spans="1:7">
      <c r="A42" s="480" t="s">
        <v>316</v>
      </c>
      <c r="B42" s="480"/>
      <c r="C42" s="480"/>
      <c r="D42" s="480"/>
      <c r="E42" s="158">
        <v>3395.8139621238761</v>
      </c>
      <c r="F42" s="158">
        <v>134.22761812820045</v>
      </c>
      <c r="G42" s="159">
        <v>4.1154090056607869E-2</v>
      </c>
    </row>
    <row r="43" spans="1:7">
      <c r="A43" s="480" t="s">
        <v>317</v>
      </c>
      <c r="B43" s="480"/>
      <c r="C43" s="480"/>
      <c r="D43" s="480"/>
      <c r="E43" s="158">
        <v>-5095.3903543107208</v>
      </c>
      <c r="F43" s="158">
        <v>419.05047917705451</v>
      </c>
      <c r="G43" s="159">
        <v>-7.5991472541017971E-2</v>
      </c>
    </row>
    <row r="44" spans="1:7">
      <c r="A44" s="160"/>
      <c r="B44" s="160"/>
      <c r="C44" s="160"/>
      <c r="D44" s="160"/>
      <c r="E44" s="165"/>
      <c r="F44" s="165"/>
      <c r="G44" s="159"/>
    </row>
    <row r="45" spans="1:7" ht="30">
      <c r="A45" s="485" t="s">
        <v>409</v>
      </c>
      <c r="B45" s="485"/>
      <c r="C45" s="485"/>
      <c r="D45" s="485"/>
      <c r="E45" s="166" t="s">
        <v>318</v>
      </c>
      <c r="F45" s="166" t="s">
        <v>321</v>
      </c>
      <c r="G45" s="167" t="s">
        <v>257</v>
      </c>
    </row>
    <row r="46" spans="1:7">
      <c r="A46" s="480" t="s">
        <v>319</v>
      </c>
      <c r="B46" s="480"/>
      <c r="C46" s="480"/>
      <c r="D46" s="480"/>
      <c r="E46" s="168">
        <v>45910</v>
      </c>
      <c r="F46" s="169" t="s">
        <v>435</v>
      </c>
      <c r="G46" s="157">
        <v>9227.7179999999898</v>
      </c>
    </row>
    <row r="47" spans="1:7">
      <c r="A47" s="480" t="s">
        <v>320</v>
      </c>
      <c r="B47" s="480"/>
      <c r="C47" s="480"/>
      <c r="D47" s="480"/>
      <c r="E47" s="168">
        <v>45872</v>
      </c>
      <c r="F47" s="169" t="s">
        <v>439</v>
      </c>
      <c r="G47" s="157">
        <v>4466.857</v>
      </c>
    </row>
    <row r="49" spans="1:7" ht="14.25" customHeight="1">
      <c r="A49" s="440"/>
    </row>
    <row r="50" spans="1:7">
      <c r="A50" s="479"/>
      <c r="B50" s="479"/>
      <c r="C50" s="479"/>
      <c r="D50" s="479"/>
      <c r="E50" s="479"/>
      <c r="F50" s="479"/>
      <c r="G50" s="479"/>
    </row>
    <row r="51" spans="1:7">
      <c r="A51" s="479"/>
      <c r="B51" s="479"/>
      <c r="C51" s="479"/>
      <c r="D51" s="479"/>
      <c r="E51" s="479"/>
      <c r="F51" s="479"/>
      <c r="G51" s="479"/>
    </row>
    <row r="52" spans="1:7">
      <c r="A52" s="479"/>
      <c r="B52" s="479"/>
      <c r="C52" s="479"/>
      <c r="D52" s="479"/>
      <c r="E52" s="479"/>
      <c r="F52" s="479"/>
      <c r="G52" s="479"/>
    </row>
    <row r="53" spans="1:7">
      <c r="A53" s="479"/>
      <c r="B53" s="479"/>
      <c r="C53" s="479"/>
      <c r="D53" s="479"/>
      <c r="E53" s="479"/>
      <c r="F53" s="479"/>
      <c r="G53" s="479"/>
    </row>
  </sheetData>
  <mergeCells count="39">
    <mergeCell ref="A47:D47"/>
    <mergeCell ref="A40:D40"/>
    <mergeCell ref="A41:D41"/>
    <mergeCell ref="A42:D42"/>
    <mergeCell ref="A43:D43"/>
    <mergeCell ref="A45:D45"/>
    <mergeCell ref="A46:D46"/>
    <mergeCell ref="A20:D20"/>
    <mergeCell ref="A21:D21"/>
    <mergeCell ref="A22:D22"/>
    <mergeCell ref="A38:D38"/>
    <mergeCell ref="A24:D24"/>
    <mergeCell ref="A25:D25"/>
    <mergeCell ref="A26:D26"/>
    <mergeCell ref="A27:D27"/>
    <mergeCell ref="A29:D29"/>
    <mergeCell ref="A30:D30"/>
    <mergeCell ref="A31:D31"/>
    <mergeCell ref="A32:D32"/>
    <mergeCell ref="A35:D35"/>
    <mergeCell ref="A36:D36"/>
    <mergeCell ref="A37:D37"/>
    <mergeCell ref="A34:D34"/>
    <mergeCell ref="A50:G53"/>
    <mergeCell ref="A10:D10"/>
    <mergeCell ref="A4:D4"/>
    <mergeCell ref="A5:D5"/>
    <mergeCell ref="A6:D6"/>
    <mergeCell ref="A7:D7"/>
    <mergeCell ref="A9:D9"/>
    <mergeCell ref="A23:D23"/>
    <mergeCell ref="A11:D11"/>
    <mergeCell ref="A12:D12"/>
    <mergeCell ref="A13:D13"/>
    <mergeCell ref="A14:D14"/>
    <mergeCell ref="A15:D15"/>
    <mergeCell ref="A16:D16"/>
    <mergeCell ref="A17:D17"/>
    <mergeCell ref="A19:D19"/>
  </mergeCells>
  <pageMargins left="0.31496062992125984" right="0.31496062992125984" top="0.35433070866141736" bottom="0.35433070866141736" header="0.31496062992125984" footer="0.19685039370078741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Q46"/>
  <sheetViews>
    <sheetView showGridLines="0" zoomScaleNormal="100" zoomScaleSheetLayoutView="100" workbookViewId="0"/>
  </sheetViews>
  <sheetFormatPr defaultColWidth="9.140625" defaultRowHeight="1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7" ht="20.25">
      <c r="A1" s="211" t="s">
        <v>373</v>
      </c>
      <c r="N1" s="209" t="str">
        <f>Titulní!A35</f>
        <v>III. čtvrtletí 2025</v>
      </c>
    </row>
    <row r="2" spans="1:17" s="46" customFormat="1" ht="18">
      <c r="A2" s="210" t="s">
        <v>377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</row>
    <row r="3" spans="1:17" ht="6" customHeight="1">
      <c r="A3" s="6"/>
      <c r="B3" s="6"/>
      <c r="C3" s="6"/>
      <c r="D3" s="6"/>
      <c r="E3" s="6"/>
      <c r="F3" s="6"/>
      <c r="G3" s="6"/>
      <c r="H3" s="51"/>
      <c r="I3" s="51"/>
      <c r="J3" s="51"/>
      <c r="K3" s="51"/>
      <c r="L3" s="51"/>
      <c r="M3" s="51"/>
      <c r="N3" s="6"/>
    </row>
    <row r="4" spans="1:17">
      <c r="A4" s="491" t="str">
        <f>RIGHT(N1,4)</f>
        <v>2025</v>
      </c>
      <c r="B4" s="493" t="s">
        <v>179</v>
      </c>
      <c r="C4" s="493"/>
      <c r="D4" s="494"/>
      <c r="E4" s="493" t="s">
        <v>181</v>
      </c>
      <c r="F4" s="493"/>
      <c r="G4" s="494"/>
      <c r="H4" s="493" t="s">
        <v>182</v>
      </c>
      <c r="I4" s="493"/>
      <c r="J4" s="494"/>
      <c r="K4" s="493" t="s">
        <v>183</v>
      </c>
      <c r="L4" s="493"/>
      <c r="M4" s="493"/>
      <c r="N4" s="495" t="s">
        <v>53</v>
      </c>
      <c r="O4" s="212"/>
      <c r="P4" s="212"/>
      <c r="Q4" s="212"/>
    </row>
    <row r="5" spans="1:17">
      <c r="A5" s="492"/>
      <c r="B5" s="412" t="s">
        <v>60</v>
      </c>
      <c r="C5" s="412" t="s">
        <v>61</v>
      </c>
      <c r="D5" s="413" t="s">
        <v>62</v>
      </c>
      <c r="E5" s="412" t="s">
        <v>63</v>
      </c>
      <c r="F5" s="412" t="s">
        <v>64</v>
      </c>
      <c r="G5" s="413" t="s">
        <v>65</v>
      </c>
      <c r="H5" s="412" t="s">
        <v>66</v>
      </c>
      <c r="I5" s="412" t="s">
        <v>67</v>
      </c>
      <c r="J5" s="413" t="s">
        <v>68</v>
      </c>
      <c r="K5" s="412" t="s">
        <v>69</v>
      </c>
      <c r="L5" s="412" t="s">
        <v>70</v>
      </c>
      <c r="M5" s="412" t="s">
        <v>71</v>
      </c>
      <c r="N5" s="496"/>
      <c r="O5" s="212"/>
      <c r="P5" s="212"/>
      <c r="Q5" s="212"/>
    </row>
    <row r="6" spans="1:17" s="32" customFormat="1" ht="14.25" customHeight="1">
      <c r="A6" s="486" t="s">
        <v>19</v>
      </c>
      <c r="B6" s="488">
        <f>SUM(B7:D7)</f>
        <v>22176.702990472892</v>
      </c>
      <c r="C6" s="489"/>
      <c r="D6" s="490"/>
      <c r="E6" s="488">
        <f>SUM(E7:G7)</f>
        <v>16655.497550012038</v>
      </c>
      <c r="F6" s="489"/>
      <c r="G6" s="490"/>
      <c r="H6" s="488">
        <f>SUM(H7:J7)</f>
        <v>17006.184131104779</v>
      </c>
      <c r="I6" s="489"/>
      <c r="J6" s="490"/>
      <c r="K6" s="489">
        <f>SUM(K7:M7)</f>
        <v>0</v>
      </c>
      <c r="L6" s="489"/>
      <c r="M6" s="490"/>
      <c r="N6" s="497">
        <f>SUM(N8:N15)</f>
        <v>55838.384671589709</v>
      </c>
      <c r="O6" s="213"/>
      <c r="P6" s="213"/>
      <c r="Q6" s="213"/>
    </row>
    <row r="7" spans="1:17" s="32" customFormat="1" ht="14.25" customHeight="1">
      <c r="A7" s="487"/>
      <c r="B7" s="220">
        <f t="shared" ref="B7:M7" si="0">SUM(B8:B15)</f>
        <v>7656.2382532413994</v>
      </c>
      <c r="C7" s="216">
        <f t="shared" si="0"/>
        <v>7224.3954443611419</v>
      </c>
      <c r="D7" s="219">
        <f t="shared" si="0"/>
        <v>7296.0692928703502</v>
      </c>
      <c r="E7" s="220">
        <f t="shared" si="0"/>
        <v>6206.9783815106921</v>
      </c>
      <c r="F7" s="216">
        <f t="shared" si="0"/>
        <v>5761.799975159327</v>
      </c>
      <c r="G7" s="219">
        <f t="shared" si="0"/>
        <v>4686.7191933420181</v>
      </c>
      <c r="H7" s="220">
        <f t="shared" si="0"/>
        <v>5552.2492875582593</v>
      </c>
      <c r="I7" s="216">
        <f t="shared" si="0"/>
        <v>5991.2756300472674</v>
      </c>
      <c r="J7" s="219">
        <f t="shared" si="0"/>
        <v>5462.6592134992525</v>
      </c>
      <c r="K7" s="216">
        <f t="shared" si="0"/>
        <v>0</v>
      </c>
      <c r="L7" s="216">
        <f t="shared" si="0"/>
        <v>0</v>
      </c>
      <c r="M7" s="219">
        <f t="shared" si="0"/>
        <v>0</v>
      </c>
      <c r="N7" s="498"/>
      <c r="O7" s="213"/>
      <c r="P7" s="213"/>
      <c r="Q7" s="213"/>
    </row>
    <row r="8" spans="1:17">
      <c r="A8" s="221" t="s">
        <v>0</v>
      </c>
      <c r="B8" s="222">
        <v>2701.6986499999998</v>
      </c>
      <c r="C8" s="223">
        <v>2500.2061899999999</v>
      </c>
      <c r="D8" s="224">
        <v>2754.1832400000003</v>
      </c>
      <c r="E8" s="223">
        <v>2518.8992899999998</v>
      </c>
      <c r="F8" s="223">
        <v>2742.4028899999998</v>
      </c>
      <c r="G8" s="224">
        <v>2246.7362599999997</v>
      </c>
      <c r="H8" s="223">
        <v>2283.1923199999997</v>
      </c>
      <c r="I8" s="223">
        <v>3030.6519399999997</v>
      </c>
      <c r="J8" s="224">
        <v>2645.54018</v>
      </c>
      <c r="K8" s="223">
        <v>0</v>
      </c>
      <c r="L8" s="223">
        <v>0</v>
      </c>
      <c r="M8" s="224">
        <v>0</v>
      </c>
      <c r="N8" s="225">
        <f t="shared" ref="N8:N15" si="1">SUM(B8:M8)</f>
        <v>23423.510959999996</v>
      </c>
      <c r="O8" s="212"/>
      <c r="P8" s="212"/>
      <c r="Q8" s="212"/>
    </row>
    <row r="9" spans="1:17" ht="12.75" customHeight="1">
      <c r="A9" s="221" t="s">
        <v>15</v>
      </c>
      <c r="B9" s="222">
        <v>3814.7268249999997</v>
      </c>
      <c r="C9" s="223">
        <v>3585.2841569999991</v>
      </c>
      <c r="D9" s="224">
        <v>3237.6678280000001</v>
      </c>
      <c r="E9" s="223">
        <v>2363.504664000001</v>
      </c>
      <c r="F9" s="223">
        <v>1756.6662719999995</v>
      </c>
      <c r="G9" s="224">
        <v>1214.7053879999996</v>
      </c>
      <c r="H9" s="223">
        <v>2065.6313749999999</v>
      </c>
      <c r="I9" s="223">
        <v>1813.5360089999999</v>
      </c>
      <c r="J9" s="224">
        <v>1899.0167440000005</v>
      </c>
      <c r="K9" s="223">
        <v>0</v>
      </c>
      <c r="L9" s="223">
        <v>0</v>
      </c>
      <c r="M9" s="224">
        <v>0</v>
      </c>
      <c r="N9" s="225">
        <f t="shared" si="1"/>
        <v>21750.739261999999</v>
      </c>
      <c r="O9" s="212"/>
      <c r="P9" s="212"/>
      <c r="Q9" s="212"/>
    </row>
    <row r="10" spans="1:17">
      <c r="A10" s="221" t="s">
        <v>16</v>
      </c>
      <c r="B10" s="222">
        <v>278.28093000000001</v>
      </c>
      <c r="C10" s="223">
        <v>267.50252999999998</v>
      </c>
      <c r="D10" s="224">
        <v>235.08686800000001</v>
      </c>
      <c r="E10" s="223">
        <v>229.65503000000001</v>
      </c>
      <c r="F10" s="223">
        <v>185.55563499999997</v>
      </c>
      <c r="G10" s="224">
        <v>129.48113800000002</v>
      </c>
      <c r="H10" s="223">
        <v>195.80183</v>
      </c>
      <c r="I10" s="223">
        <v>61.138690000000004</v>
      </c>
      <c r="J10" s="224">
        <v>29.520309999999998</v>
      </c>
      <c r="K10" s="223">
        <v>0</v>
      </c>
      <c r="L10" s="223">
        <v>0</v>
      </c>
      <c r="M10" s="224">
        <v>0</v>
      </c>
      <c r="N10" s="225">
        <f t="shared" si="1"/>
        <v>1612.0229610000001</v>
      </c>
      <c r="O10" s="212"/>
      <c r="P10" s="212"/>
      <c r="Q10" s="212"/>
    </row>
    <row r="11" spans="1:17" ht="12.75" customHeight="1">
      <c r="A11" s="221" t="s">
        <v>17</v>
      </c>
      <c r="B11" s="222">
        <v>387.26784799999984</v>
      </c>
      <c r="C11" s="223">
        <v>353.83376799999928</v>
      </c>
      <c r="D11" s="224">
        <v>361.04218499999956</v>
      </c>
      <c r="E11" s="223">
        <v>310.60920024999939</v>
      </c>
      <c r="F11" s="223">
        <v>300.75094100000007</v>
      </c>
      <c r="G11" s="224">
        <v>272.74280099999982</v>
      </c>
      <c r="H11" s="223">
        <v>283.04579799999988</v>
      </c>
      <c r="I11" s="223">
        <v>283.14430400000083</v>
      </c>
      <c r="J11" s="224">
        <v>282.41760799999992</v>
      </c>
      <c r="K11" s="223">
        <v>0</v>
      </c>
      <c r="L11" s="223">
        <v>0</v>
      </c>
      <c r="M11" s="224">
        <v>0</v>
      </c>
      <c r="N11" s="225">
        <f t="shared" si="1"/>
        <v>2834.8544532499986</v>
      </c>
      <c r="O11" s="212"/>
      <c r="P11" s="212"/>
      <c r="Q11" s="212"/>
    </row>
    <row r="12" spans="1:17" ht="12.75" customHeight="1">
      <c r="A12" s="221" t="s">
        <v>3</v>
      </c>
      <c r="B12" s="222">
        <v>203.12850986652631</v>
      </c>
      <c r="C12" s="223">
        <v>157.58636230936671</v>
      </c>
      <c r="D12" s="224">
        <v>158.71230304768144</v>
      </c>
      <c r="E12" s="223">
        <v>145.03240988274845</v>
      </c>
      <c r="F12" s="223">
        <v>111.17071398186346</v>
      </c>
      <c r="G12" s="224">
        <v>108.92206543265974</v>
      </c>
      <c r="H12" s="223">
        <v>96.478949510507789</v>
      </c>
      <c r="I12" s="223">
        <v>94.400163639476517</v>
      </c>
      <c r="J12" s="224">
        <v>103.66214790534281</v>
      </c>
      <c r="K12" s="223">
        <v>0</v>
      </c>
      <c r="L12" s="223">
        <v>0</v>
      </c>
      <c r="M12" s="224">
        <v>0</v>
      </c>
      <c r="N12" s="225">
        <f t="shared" si="1"/>
        <v>1179.0936255761733</v>
      </c>
      <c r="O12" s="212"/>
      <c r="P12" s="212"/>
      <c r="Q12" s="212"/>
    </row>
    <row r="13" spans="1:17" ht="12.75" customHeight="1">
      <c r="A13" s="221" t="s">
        <v>18</v>
      </c>
      <c r="B13" s="222">
        <v>83.849710000000002</v>
      </c>
      <c r="C13" s="223">
        <v>88.240169999999992</v>
      </c>
      <c r="D13" s="224">
        <v>91.883579999999981</v>
      </c>
      <c r="E13" s="223">
        <v>90.725649999999987</v>
      </c>
      <c r="F13" s="223">
        <v>88.818160000000006</v>
      </c>
      <c r="G13" s="224">
        <v>70.530550000000005</v>
      </c>
      <c r="H13" s="223">
        <v>86.520250000000004</v>
      </c>
      <c r="I13" s="223">
        <v>113.81516999999999</v>
      </c>
      <c r="J13" s="224">
        <v>72.132630000000006</v>
      </c>
      <c r="K13" s="223">
        <v>0</v>
      </c>
      <c r="L13" s="223">
        <v>0</v>
      </c>
      <c r="M13" s="224">
        <v>0</v>
      </c>
      <c r="N13" s="225">
        <f t="shared" si="1"/>
        <v>786.51586999999995</v>
      </c>
      <c r="O13" s="212"/>
      <c r="P13" s="212"/>
      <c r="Q13" s="212"/>
    </row>
    <row r="14" spans="1:17" ht="12.75" customHeight="1">
      <c r="A14" s="221" t="s">
        <v>1</v>
      </c>
      <c r="B14" s="222">
        <v>89.553848025042569</v>
      </c>
      <c r="C14" s="223">
        <v>43.26850995537383</v>
      </c>
      <c r="D14" s="224">
        <v>48.865459076664038</v>
      </c>
      <c r="E14" s="223">
        <v>57.666720843122384</v>
      </c>
      <c r="F14" s="223">
        <v>47.797403531994298</v>
      </c>
      <c r="G14" s="224">
        <v>49.612549383171874</v>
      </c>
      <c r="H14" s="223">
        <v>40.214657797688375</v>
      </c>
      <c r="I14" s="223">
        <v>34.300943532365068</v>
      </c>
      <c r="J14" s="224">
        <v>56.104823893952506</v>
      </c>
      <c r="K14" s="223">
        <v>0</v>
      </c>
      <c r="L14" s="223">
        <v>0</v>
      </c>
      <c r="M14" s="224">
        <v>0</v>
      </c>
      <c r="N14" s="225">
        <f t="shared" si="1"/>
        <v>467.38491603937501</v>
      </c>
      <c r="O14" s="212"/>
      <c r="P14" s="212"/>
      <c r="Q14" s="212"/>
    </row>
    <row r="15" spans="1:17" ht="12.75" customHeight="1">
      <c r="A15" s="221" t="s">
        <v>2</v>
      </c>
      <c r="B15" s="222">
        <v>97.731932349830871</v>
      </c>
      <c r="C15" s="223">
        <v>228.47375709640369</v>
      </c>
      <c r="D15" s="224">
        <v>408.627829746006</v>
      </c>
      <c r="E15" s="223">
        <v>490.88541653481985</v>
      </c>
      <c r="F15" s="223">
        <v>528.63795964546944</v>
      </c>
      <c r="G15" s="224">
        <v>593.98844152618767</v>
      </c>
      <c r="H15" s="223">
        <v>501.36410725006385</v>
      </c>
      <c r="I15" s="223">
        <v>560.28840987542571</v>
      </c>
      <c r="J15" s="224">
        <v>374.26476969995633</v>
      </c>
      <c r="K15" s="223">
        <v>0</v>
      </c>
      <c r="L15" s="223">
        <v>0</v>
      </c>
      <c r="M15" s="224">
        <v>0</v>
      </c>
      <c r="N15" s="225">
        <f t="shared" si="1"/>
        <v>3784.2626237241639</v>
      </c>
      <c r="O15" s="212"/>
      <c r="P15" s="212"/>
      <c r="Q15" s="212"/>
    </row>
    <row r="16" spans="1:17" ht="18" customHeight="1">
      <c r="A16" s="499" t="s">
        <v>195</v>
      </c>
      <c r="B16" s="488">
        <f>SUM(B17:D17)</f>
        <v>1458.67012888</v>
      </c>
      <c r="C16" s="489"/>
      <c r="D16" s="490"/>
      <c r="E16" s="489">
        <f>SUM(E17:G17)</f>
        <v>1059.8750650500001</v>
      </c>
      <c r="F16" s="489"/>
      <c r="G16" s="490"/>
      <c r="H16" s="489">
        <f>SUM(H17:J17)</f>
        <v>1139.1224023199995</v>
      </c>
      <c r="I16" s="489"/>
      <c r="J16" s="490"/>
      <c r="K16" s="489">
        <f>SUM(K17:M17)</f>
        <v>0</v>
      </c>
      <c r="L16" s="489"/>
      <c r="M16" s="490"/>
      <c r="N16" s="500">
        <f>SUM(N18:N25)</f>
        <v>3657.6675962499994</v>
      </c>
      <c r="O16" s="212"/>
      <c r="P16" s="212"/>
      <c r="Q16" s="212"/>
    </row>
    <row r="17" spans="1:17" s="32" customFormat="1" ht="18" customHeight="1">
      <c r="A17" s="487"/>
      <c r="B17" s="220">
        <f t="shared" ref="B17:M17" si="2">SUM(B18:B25)</f>
        <v>507.55093922999993</v>
      </c>
      <c r="C17" s="216">
        <f t="shared" si="2"/>
        <v>473.46144390999996</v>
      </c>
      <c r="D17" s="219">
        <f t="shared" si="2"/>
        <v>477.65774574</v>
      </c>
      <c r="E17" s="216">
        <f t="shared" si="2"/>
        <v>400.51491004000007</v>
      </c>
      <c r="F17" s="216">
        <f t="shared" si="2"/>
        <v>360.72856956999993</v>
      </c>
      <c r="G17" s="219">
        <f t="shared" si="2"/>
        <v>298.63158543999998</v>
      </c>
      <c r="H17" s="216">
        <f t="shared" si="2"/>
        <v>381.98856305999988</v>
      </c>
      <c r="I17" s="216">
        <f t="shared" si="2"/>
        <v>389.19850640999982</v>
      </c>
      <c r="J17" s="219">
        <f t="shared" si="2"/>
        <v>367.9353328499999</v>
      </c>
      <c r="K17" s="216">
        <f t="shared" si="2"/>
        <v>0</v>
      </c>
      <c r="L17" s="216">
        <f t="shared" si="2"/>
        <v>0</v>
      </c>
      <c r="M17" s="219">
        <f t="shared" si="2"/>
        <v>0</v>
      </c>
      <c r="N17" s="498"/>
      <c r="O17" s="213"/>
      <c r="P17" s="213"/>
      <c r="Q17" s="213"/>
    </row>
    <row r="18" spans="1:17" ht="12.75" customHeight="1">
      <c r="A18" s="221" t="s">
        <v>0</v>
      </c>
      <c r="B18" s="222">
        <v>147.30242999999999</v>
      </c>
      <c r="C18" s="223">
        <v>132.81461999999999</v>
      </c>
      <c r="D18" s="224">
        <v>148.50862000000001</v>
      </c>
      <c r="E18" s="223">
        <v>136.40604999999999</v>
      </c>
      <c r="F18" s="223">
        <v>146.27307000000002</v>
      </c>
      <c r="G18" s="224">
        <v>129.34425999999999</v>
      </c>
      <c r="H18" s="223">
        <v>133.34735999999998</v>
      </c>
      <c r="I18" s="223">
        <v>168.57245</v>
      </c>
      <c r="J18" s="224">
        <v>142.86202</v>
      </c>
      <c r="K18" s="223">
        <v>0</v>
      </c>
      <c r="L18" s="223">
        <v>0</v>
      </c>
      <c r="M18" s="224">
        <v>0</v>
      </c>
      <c r="N18" s="225">
        <f t="shared" ref="N18:N25" si="3">SUM(B18:M18)</f>
        <v>1285.4308799999999</v>
      </c>
      <c r="O18" s="212"/>
      <c r="P18" s="212"/>
      <c r="Q18" s="212"/>
    </row>
    <row r="19" spans="1:17" ht="12.75" customHeight="1">
      <c r="A19" s="221" t="s">
        <v>15</v>
      </c>
      <c r="B19" s="222">
        <v>332.56638899999996</v>
      </c>
      <c r="C19" s="223">
        <v>314.24591599999991</v>
      </c>
      <c r="D19" s="224">
        <v>300.34214999999995</v>
      </c>
      <c r="E19" s="223">
        <v>236.00646100000006</v>
      </c>
      <c r="F19" s="223">
        <v>186.94912499999992</v>
      </c>
      <c r="G19" s="224">
        <v>142.71446999999998</v>
      </c>
      <c r="H19" s="223">
        <v>220.71096699999998</v>
      </c>
      <c r="I19" s="223">
        <v>193.53509899999989</v>
      </c>
      <c r="J19" s="224">
        <v>200.86848399999997</v>
      </c>
      <c r="K19" s="223">
        <v>0</v>
      </c>
      <c r="L19" s="223">
        <v>0</v>
      </c>
      <c r="M19" s="224">
        <v>0</v>
      </c>
      <c r="N19" s="225">
        <f t="shared" si="3"/>
        <v>2127.9390609999996</v>
      </c>
      <c r="O19" s="212"/>
      <c r="P19" s="212"/>
      <c r="Q19" s="212"/>
    </row>
    <row r="20" spans="1:17" ht="12.75" customHeight="1">
      <c r="A20" s="221" t="s">
        <v>16</v>
      </c>
      <c r="B20" s="222">
        <v>3.6570399999999998</v>
      </c>
      <c r="C20" s="223">
        <v>3.9917280000000002</v>
      </c>
      <c r="D20" s="224">
        <v>3.6537030000000001</v>
      </c>
      <c r="E20" s="223">
        <v>3.8399420000000002</v>
      </c>
      <c r="F20" s="223">
        <v>3.0879099999999999</v>
      </c>
      <c r="G20" s="224">
        <v>2.4137</v>
      </c>
      <c r="H20" s="223">
        <v>3.35215</v>
      </c>
      <c r="I20" s="223">
        <v>1.92561</v>
      </c>
      <c r="J20" s="224">
        <v>1.0585</v>
      </c>
      <c r="K20" s="223">
        <v>0</v>
      </c>
      <c r="L20" s="223">
        <v>0</v>
      </c>
      <c r="M20" s="224">
        <v>0</v>
      </c>
      <c r="N20" s="225">
        <f t="shared" si="3"/>
        <v>26.980282999999996</v>
      </c>
      <c r="O20" s="212"/>
      <c r="P20" s="212"/>
      <c r="Q20" s="212"/>
    </row>
    <row r="21" spans="1:17" ht="12.75" customHeight="1">
      <c r="A21" s="221" t="s">
        <v>17</v>
      </c>
      <c r="B21" s="222">
        <v>19.254461000000003</v>
      </c>
      <c r="C21" s="223">
        <v>17.301413000000007</v>
      </c>
      <c r="D21" s="224">
        <v>19.02852799999998</v>
      </c>
      <c r="E21" s="223">
        <v>18.137416999999964</v>
      </c>
      <c r="F21" s="223">
        <v>18.370630000000002</v>
      </c>
      <c r="G21" s="224">
        <v>18.013200999999963</v>
      </c>
      <c r="H21" s="223">
        <v>18.694434999999945</v>
      </c>
      <c r="I21" s="223">
        <v>19.161026999999955</v>
      </c>
      <c r="J21" s="224">
        <v>17.905564999999939</v>
      </c>
      <c r="K21" s="223">
        <v>0</v>
      </c>
      <c r="L21" s="223">
        <v>0</v>
      </c>
      <c r="M21" s="224">
        <v>0</v>
      </c>
      <c r="N21" s="225">
        <f t="shared" si="3"/>
        <v>165.86667699999978</v>
      </c>
      <c r="O21" s="212"/>
      <c r="P21" s="212"/>
      <c r="Q21" s="212"/>
    </row>
    <row r="22" spans="1:17" ht="12.75" customHeight="1">
      <c r="A22" s="221" t="s">
        <v>3</v>
      </c>
      <c r="B22" s="222">
        <v>1.7165234099999984</v>
      </c>
      <c r="C22" s="223">
        <v>1.3582956599999967</v>
      </c>
      <c r="D22" s="224">
        <v>1.3729750799999976</v>
      </c>
      <c r="E22" s="223">
        <v>1.2238248999999986</v>
      </c>
      <c r="F22" s="223">
        <v>1.0418160099999965</v>
      </c>
      <c r="G22" s="224">
        <v>1.0053712799999985</v>
      </c>
      <c r="H22" s="223">
        <v>0.95717105000000013</v>
      </c>
      <c r="I22" s="223">
        <v>0.8619475299999988</v>
      </c>
      <c r="J22" s="224">
        <v>0.97946138999999843</v>
      </c>
      <c r="K22" s="223">
        <v>0</v>
      </c>
      <c r="L22" s="223">
        <v>0</v>
      </c>
      <c r="M22" s="224">
        <v>0</v>
      </c>
      <c r="N22" s="225">
        <f t="shared" si="3"/>
        <v>10.517386309999983</v>
      </c>
      <c r="O22" s="212"/>
      <c r="P22" s="212"/>
      <c r="Q22" s="212"/>
    </row>
    <row r="23" spans="1:17" ht="12.75" customHeight="1">
      <c r="A23" s="221" t="s">
        <v>18</v>
      </c>
      <c r="B23" s="222">
        <v>0.37670999999999999</v>
      </c>
      <c r="C23" s="223">
        <v>1.1643600000000001</v>
      </c>
      <c r="D23" s="224">
        <v>1.1417200000000001</v>
      </c>
      <c r="E23" s="223">
        <v>1.1419900000000001</v>
      </c>
      <c r="F23" s="223">
        <v>1.0508000000000002</v>
      </c>
      <c r="G23" s="224">
        <v>0.74370999999999987</v>
      </c>
      <c r="H23" s="223">
        <v>1.05758</v>
      </c>
      <c r="I23" s="223">
        <v>1.3534999999999999</v>
      </c>
      <c r="J23" s="224">
        <v>0.76215999999999984</v>
      </c>
      <c r="K23" s="223">
        <v>0</v>
      </c>
      <c r="L23" s="223">
        <v>0</v>
      </c>
      <c r="M23" s="224">
        <v>0</v>
      </c>
      <c r="N23" s="225">
        <f t="shared" si="3"/>
        <v>8.7925299999999993</v>
      </c>
      <c r="O23" s="212"/>
      <c r="P23" s="212"/>
      <c r="Q23" s="212"/>
    </row>
    <row r="24" spans="1:17" ht="12.75" customHeight="1">
      <c r="A24" s="221" t="s">
        <v>1</v>
      </c>
      <c r="B24" s="222">
        <v>1.0461246499999994</v>
      </c>
      <c r="C24" s="223">
        <v>0.53824820999999989</v>
      </c>
      <c r="D24" s="224">
        <v>0.72765032000000052</v>
      </c>
      <c r="E24" s="223">
        <v>0.74024704000000063</v>
      </c>
      <c r="F24" s="223">
        <v>0.56428445999999988</v>
      </c>
      <c r="G24" s="224">
        <v>0.59331131999999998</v>
      </c>
      <c r="H24" s="223">
        <v>0.51642630999999983</v>
      </c>
      <c r="I24" s="223">
        <v>0.45793874000000001</v>
      </c>
      <c r="J24" s="224">
        <v>0.65474774999999985</v>
      </c>
      <c r="K24" s="223">
        <v>0</v>
      </c>
      <c r="L24" s="223">
        <v>0</v>
      </c>
      <c r="M24" s="224">
        <v>0</v>
      </c>
      <c r="N24" s="225">
        <f t="shared" si="3"/>
        <v>5.8389787999999996</v>
      </c>
      <c r="O24" s="212"/>
      <c r="P24" s="212"/>
      <c r="Q24" s="212"/>
    </row>
    <row r="25" spans="1:17" ht="12.75" customHeight="1">
      <c r="A25" s="221" t="s">
        <v>2</v>
      </c>
      <c r="B25" s="222">
        <v>1.6312611699999966</v>
      </c>
      <c r="C25" s="223">
        <v>2.0468630399999963</v>
      </c>
      <c r="D25" s="224">
        <v>2.8823993400000005</v>
      </c>
      <c r="E25" s="223">
        <v>3.0189781000000044</v>
      </c>
      <c r="F25" s="223">
        <v>3.3909340999999995</v>
      </c>
      <c r="G25" s="224">
        <v>3.8035618400000017</v>
      </c>
      <c r="H25" s="223">
        <v>3.3524737000000013</v>
      </c>
      <c r="I25" s="223">
        <v>3.3309341400000037</v>
      </c>
      <c r="J25" s="224">
        <v>2.8443947100000027</v>
      </c>
      <c r="K25" s="223">
        <v>0</v>
      </c>
      <c r="L25" s="223">
        <v>0</v>
      </c>
      <c r="M25" s="224">
        <v>0</v>
      </c>
      <c r="N25" s="225">
        <f t="shared" si="3"/>
        <v>26.301800140000005</v>
      </c>
      <c r="O25" s="212"/>
      <c r="P25" s="212"/>
      <c r="Q25" s="212"/>
    </row>
    <row r="26" spans="1:17" ht="12.75" customHeight="1">
      <c r="A26" s="499" t="s">
        <v>196</v>
      </c>
      <c r="B26" s="488">
        <f>SUM(B27:D27)</f>
        <v>298.36341500000003</v>
      </c>
      <c r="C26" s="489"/>
      <c r="D26" s="490"/>
      <c r="E26" s="488">
        <f>SUM(E27:G27)</f>
        <v>172.34102853000002</v>
      </c>
      <c r="F26" s="489"/>
      <c r="G26" s="490"/>
      <c r="H26" s="489">
        <f>SUM(H27:J27)</f>
        <v>142.911888</v>
      </c>
      <c r="I26" s="489"/>
      <c r="J26" s="490"/>
      <c r="K26" s="489">
        <f>SUM(K27:M27)</f>
        <v>0</v>
      </c>
      <c r="L26" s="489"/>
      <c r="M26" s="490"/>
      <c r="N26" s="500">
        <f>SUM(N28:N31)</f>
        <v>613.61633152999991</v>
      </c>
      <c r="O26" s="212"/>
      <c r="P26" s="212"/>
      <c r="Q26" s="212"/>
    </row>
    <row r="27" spans="1:17" s="32" customFormat="1" ht="13.5" customHeight="1">
      <c r="A27" s="487"/>
      <c r="B27" s="220">
        <f t="shared" ref="B27:M27" si="4">SUM(B28:B31)</f>
        <v>112.79218600000002</v>
      </c>
      <c r="C27" s="216">
        <f t="shared" si="4"/>
        <v>98.579584000000011</v>
      </c>
      <c r="D27" s="219">
        <f t="shared" si="4"/>
        <v>86.991645000000005</v>
      </c>
      <c r="E27" s="220">
        <f t="shared" si="4"/>
        <v>67.11023453</v>
      </c>
      <c r="F27" s="216">
        <f t="shared" si="4"/>
        <v>58.820727000000005</v>
      </c>
      <c r="G27" s="219">
        <f t="shared" si="4"/>
        <v>46.410067000000005</v>
      </c>
      <c r="H27" s="216">
        <f t="shared" si="4"/>
        <v>45.70929499999999</v>
      </c>
      <c r="I27" s="216">
        <f t="shared" si="4"/>
        <v>45.533330999999997</v>
      </c>
      <c r="J27" s="219">
        <f t="shared" si="4"/>
        <v>51.66926200000001</v>
      </c>
      <c r="K27" s="216">
        <f t="shared" si="4"/>
        <v>0</v>
      </c>
      <c r="L27" s="216">
        <f t="shared" si="4"/>
        <v>0</v>
      </c>
      <c r="M27" s="219">
        <f t="shared" si="4"/>
        <v>0</v>
      </c>
      <c r="N27" s="498"/>
      <c r="O27" s="213"/>
      <c r="P27" s="213"/>
      <c r="Q27" s="213"/>
    </row>
    <row r="28" spans="1:17" ht="12" customHeight="1">
      <c r="A28" s="221" t="s">
        <v>0</v>
      </c>
      <c r="B28" s="222">
        <v>0.97311999999999999</v>
      </c>
      <c r="C28" s="223">
        <v>0.82223999999999997</v>
      </c>
      <c r="D28" s="224">
        <v>0.52082000000000006</v>
      </c>
      <c r="E28" s="223">
        <v>0.38656999999999997</v>
      </c>
      <c r="F28" s="223">
        <v>0.33239999999999997</v>
      </c>
      <c r="G28" s="224">
        <v>0.18054000000000003</v>
      </c>
      <c r="H28" s="223">
        <v>0.15720000000000001</v>
      </c>
      <c r="I28" s="223">
        <v>0.16317000000000001</v>
      </c>
      <c r="J28" s="224">
        <v>0.22927</v>
      </c>
      <c r="K28" s="223">
        <v>0</v>
      </c>
      <c r="L28" s="223">
        <v>0</v>
      </c>
      <c r="M28" s="224">
        <v>0</v>
      </c>
      <c r="N28" s="225">
        <f>SUM(B28:M28)</f>
        <v>3.7653300000000001</v>
      </c>
      <c r="O28" s="212"/>
      <c r="P28" s="212"/>
      <c r="Q28" s="212"/>
    </row>
    <row r="29" spans="1:17" ht="12.75" customHeight="1">
      <c r="A29" s="221" t="s">
        <v>15</v>
      </c>
      <c r="B29" s="222">
        <v>106.89883800000001</v>
      </c>
      <c r="C29" s="223">
        <v>93.563439000000031</v>
      </c>
      <c r="D29" s="224">
        <v>82.143133000000006</v>
      </c>
      <c r="E29" s="223">
        <v>63.306031999999995</v>
      </c>
      <c r="F29" s="223">
        <v>55.814207000000003</v>
      </c>
      <c r="G29" s="224">
        <v>43.851724999999995</v>
      </c>
      <c r="H29" s="223">
        <v>42.963256999999984</v>
      </c>
      <c r="I29" s="223">
        <v>41.952297999999992</v>
      </c>
      <c r="J29" s="224">
        <v>48.966781000000005</v>
      </c>
      <c r="K29" s="223">
        <v>0</v>
      </c>
      <c r="L29" s="223">
        <v>0</v>
      </c>
      <c r="M29" s="224">
        <v>0</v>
      </c>
      <c r="N29" s="225">
        <f>SUM(B29:M29)</f>
        <v>579.45970999999997</v>
      </c>
      <c r="O29" s="212"/>
      <c r="P29" s="212"/>
      <c r="Q29" s="212"/>
    </row>
    <row r="30" spans="1:17" ht="12.75" customHeight="1">
      <c r="A30" s="221" t="s">
        <v>16</v>
      </c>
      <c r="B30" s="222">
        <v>0.90051899999999996</v>
      </c>
      <c r="C30" s="223">
        <v>0.82651799999999997</v>
      </c>
      <c r="D30" s="224">
        <v>0.83472299999999999</v>
      </c>
      <c r="E30" s="223">
        <v>0.40302699999999997</v>
      </c>
      <c r="F30" s="223">
        <v>3.2499999999999999E-3</v>
      </c>
      <c r="G30" s="224">
        <v>3.32E-3</v>
      </c>
      <c r="H30" s="223">
        <v>1.5100000000000001E-3</v>
      </c>
      <c r="I30" s="223">
        <v>5.2299999999999994E-3</v>
      </c>
      <c r="J30" s="224">
        <v>1.6729999999999998E-2</v>
      </c>
      <c r="K30" s="223">
        <v>0</v>
      </c>
      <c r="L30" s="223">
        <v>0</v>
      </c>
      <c r="M30" s="224">
        <v>0</v>
      </c>
      <c r="N30" s="225">
        <f>SUM(B30:M30)</f>
        <v>2.9948269999999999</v>
      </c>
      <c r="O30" s="212"/>
      <c r="P30" s="212"/>
      <c r="Q30" s="212"/>
    </row>
    <row r="31" spans="1:17" ht="12" customHeight="1">
      <c r="A31" s="221" t="s">
        <v>17</v>
      </c>
      <c r="B31" s="222">
        <v>4.0197090000000015</v>
      </c>
      <c r="C31" s="223">
        <v>3.3673869999999981</v>
      </c>
      <c r="D31" s="224">
        <v>3.4929689999999995</v>
      </c>
      <c r="E31" s="223">
        <v>3.0146055300000074</v>
      </c>
      <c r="F31" s="223">
        <v>2.6708699999999999</v>
      </c>
      <c r="G31" s="224">
        <v>2.3744820000000062</v>
      </c>
      <c r="H31" s="223">
        <v>2.5873280000000007</v>
      </c>
      <c r="I31" s="223">
        <v>3.412633000000004</v>
      </c>
      <c r="J31" s="224">
        <v>2.456481000000001</v>
      </c>
      <c r="K31" s="223">
        <v>0</v>
      </c>
      <c r="L31" s="223">
        <v>0</v>
      </c>
      <c r="M31" s="224">
        <v>0</v>
      </c>
      <c r="N31" s="225">
        <f>SUM(B31:M31)</f>
        <v>27.396464530000017</v>
      </c>
      <c r="O31" s="212"/>
      <c r="P31" s="212"/>
      <c r="Q31" s="212"/>
    </row>
    <row r="32" spans="1:17" ht="12" customHeight="1">
      <c r="A32" s="499" t="s">
        <v>6</v>
      </c>
      <c r="B32" s="488">
        <f>SUM(B33:D33)</f>
        <v>20718.032861592892</v>
      </c>
      <c r="C32" s="489"/>
      <c r="D32" s="490"/>
      <c r="E32" s="488">
        <f>SUM(E33:G33)</f>
        <v>15595.622484962036</v>
      </c>
      <c r="F32" s="489"/>
      <c r="G32" s="490"/>
      <c r="H32" s="489">
        <f>SUM(H33:J33)</f>
        <v>15867.061728784778</v>
      </c>
      <c r="I32" s="489"/>
      <c r="J32" s="490"/>
      <c r="K32" s="489">
        <f>SUM(K33:M33)</f>
        <v>0</v>
      </c>
      <c r="L32" s="489"/>
      <c r="M32" s="490"/>
      <c r="N32" s="500">
        <f>SUM(N34:N41)</f>
        <v>52180.7170753397</v>
      </c>
      <c r="O32" s="212"/>
      <c r="P32" s="212"/>
      <c r="Q32" s="212"/>
    </row>
    <row r="33" spans="1:17" s="32" customFormat="1">
      <c r="A33" s="487"/>
      <c r="B33" s="220">
        <f t="shared" ref="B33:M33" si="5">SUM(B34:B41)</f>
        <v>7148.6873140113985</v>
      </c>
      <c r="C33" s="216">
        <f t="shared" si="5"/>
        <v>6750.9340004511432</v>
      </c>
      <c r="D33" s="219">
        <f t="shared" si="5"/>
        <v>6818.4115471303512</v>
      </c>
      <c r="E33" s="220">
        <f t="shared" si="5"/>
        <v>5806.4634714706908</v>
      </c>
      <c r="F33" s="216">
        <f t="shared" si="5"/>
        <v>5401.0714055893268</v>
      </c>
      <c r="G33" s="219">
        <f t="shared" si="5"/>
        <v>4388.0876079020181</v>
      </c>
      <c r="H33" s="216">
        <f t="shared" si="5"/>
        <v>5170.2607244982592</v>
      </c>
      <c r="I33" s="216">
        <f t="shared" si="5"/>
        <v>5602.0771236372684</v>
      </c>
      <c r="J33" s="219">
        <f t="shared" si="5"/>
        <v>5094.7238806492505</v>
      </c>
      <c r="K33" s="216">
        <f t="shared" si="5"/>
        <v>0</v>
      </c>
      <c r="L33" s="216">
        <f t="shared" si="5"/>
        <v>0</v>
      </c>
      <c r="M33" s="219">
        <f t="shared" si="5"/>
        <v>0</v>
      </c>
      <c r="N33" s="498"/>
      <c r="O33" s="213"/>
      <c r="P33" s="213"/>
      <c r="Q33" s="213"/>
    </row>
    <row r="34" spans="1:17" ht="12" customHeight="1">
      <c r="A34" s="221" t="s">
        <v>0</v>
      </c>
      <c r="B34" s="222">
        <f t="shared" ref="B34:M34" si="6">B8-B18</f>
        <v>2554.3962199999996</v>
      </c>
      <c r="C34" s="223">
        <f t="shared" si="6"/>
        <v>2367.3915699999998</v>
      </c>
      <c r="D34" s="224">
        <f t="shared" si="6"/>
        <v>2605.6746200000002</v>
      </c>
      <c r="E34" s="223">
        <f t="shared" si="6"/>
        <v>2382.4932399999998</v>
      </c>
      <c r="F34" s="223">
        <f t="shared" si="6"/>
        <v>2596.1298199999997</v>
      </c>
      <c r="G34" s="224">
        <f t="shared" si="6"/>
        <v>2117.3919999999998</v>
      </c>
      <c r="H34" s="223">
        <f t="shared" si="6"/>
        <v>2149.8449599999994</v>
      </c>
      <c r="I34" s="223">
        <f t="shared" si="6"/>
        <v>2862.0794899999996</v>
      </c>
      <c r="J34" s="224">
        <f t="shared" si="6"/>
        <v>2502.6781599999999</v>
      </c>
      <c r="K34" s="223">
        <f t="shared" si="6"/>
        <v>0</v>
      </c>
      <c r="L34" s="223">
        <f t="shared" si="6"/>
        <v>0</v>
      </c>
      <c r="M34" s="224">
        <f t="shared" si="6"/>
        <v>0</v>
      </c>
      <c r="N34" s="225">
        <f>SUM(B34:M34)</f>
        <v>22138.08008</v>
      </c>
      <c r="O34" s="212"/>
      <c r="P34" s="212"/>
      <c r="Q34" s="212"/>
    </row>
    <row r="35" spans="1:17" ht="12" customHeight="1">
      <c r="A35" s="221" t="s">
        <v>15</v>
      </c>
      <c r="B35" s="222">
        <f t="shared" ref="B35:M35" si="7">B9-B19</f>
        <v>3482.1604359999997</v>
      </c>
      <c r="C35" s="223">
        <f t="shared" si="7"/>
        <v>3271.0382409999993</v>
      </c>
      <c r="D35" s="224">
        <f t="shared" si="7"/>
        <v>2937.3256780000002</v>
      </c>
      <c r="E35" s="223">
        <f t="shared" si="7"/>
        <v>2127.498203000001</v>
      </c>
      <c r="F35" s="223">
        <f t="shared" si="7"/>
        <v>1569.7171469999996</v>
      </c>
      <c r="G35" s="224">
        <f t="shared" si="7"/>
        <v>1071.9909179999997</v>
      </c>
      <c r="H35" s="223">
        <f t="shared" si="7"/>
        <v>1844.920408</v>
      </c>
      <c r="I35" s="223">
        <f t="shared" si="7"/>
        <v>1620.00091</v>
      </c>
      <c r="J35" s="224">
        <f t="shared" si="7"/>
        <v>1698.1482600000004</v>
      </c>
      <c r="K35" s="223">
        <f t="shared" si="7"/>
        <v>0</v>
      </c>
      <c r="L35" s="223">
        <f t="shared" si="7"/>
        <v>0</v>
      </c>
      <c r="M35" s="224">
        <f t="shared" si="7"/>
        <v>0</v>
      </c>
      <c r="N35" s="225">
        <f>SUM(B35:M35)</f>
        <v>19622.800200999998</v>
      </c>
      <c r="O35" s="212"/>
      <c r="P35" s="212"/>
      <c r="Q35" s="212"/>
    </row>
    <row r="36" spans="1:17" ht="12.75" customHeight="1">
      <c r="A36" s="221" t="s">
        <v>16</v>
      </c>
      <c r="B36" s="222">
        <f t="shared" ref="B36:M36" si="8">B10-B20</f>
        <v>274.62389000000002</v>
      </c>
      <c r="C36" s="223">
        <f t="shared" si="8"/>
        <v>263.51080199999996</v>
      </c>
      <c r="D36" s="224">
        <f t="shared" si="8"/>
        <v>231.433165</v>
      </c>
      <c r="E36" s="223">
        <f t="shared" si="8"/>
        <v>225.815088</v>
      </c>
      <c r="F36" s="223">
        <f t="shared" si="8"/>
        <v>182.46772499999997</v>
      </c>
      <c r="G36" s="224">
        <f t="shared" si="8"/>
        <v>127.06743800000001</v>
      </c>
      <c r="H36" s="223">
        <f t="shared" si="8"/>
        <v>192.44968</v>
      </c>
      <c r="I36" s="223">
        <f t="shared" si="8"/>
        <v>59.213080000000005</v>
      </c>
      <c r="J36" s="224">
        <f t="shared" si="8"/>
        <v>28.46181</v>
      </c>
      <c r="K36" s="223">
        <f t="shared" si="8"/>
        <v>0</v>
      </c>
      <c r="L36" s="223">
        <f t="shared" si="8"/>
        <v>0</v>
      </c>
      <c r="M36" s="224">
        <f t="shared" si="8"/>
        <v>0</v>
      </c>
      <c r="N36" s="225">
        <f t="shared" ref="N36:N41" si="9">SUM(B36:M36)</f>
        <v>1585.042678</v>
      </c>
      <c r="O36" s="212"/>
      <c r="P36" s="212"/>
      <c r="Q36" s="212"/>
    </row>
    <row r="37" spans="1:17" ht="12.75" customHeight="1">
      <c r="A37" s="221" t="s">
        <v>17</v>
      </c>
      <c r="B37" s="222">
        <f t="shared" ref="B37:M37" si="10">B11-B21</f>
        <v>368.01338699999985</v>
      </c>
      <c r="C37" s="223">
        <f t="shared" si="10"/>
        <v>336.53235499999926</v>
      </c>
      <c r="D37" s="224">
        <f t="shared" si="10"/>
        <v>342.01365699999957</v>
      </c>
      <c r="E37" s="223">
        <f t="shared" si="10"/>
        <v>292.47178324999942</v>
      </c>
      <c r="F37" s="223">
        <f t="shared" si="10"/>
        <v>282.38031100000006</v>
      </c>
      <c r="G37" s="224">
        <f t="shared" si="10"/>
        <v>254.72959999999986</v>
      </c>
      <c r="H37" s="223">
        <f t="shared" si="10"/>
        <v>264.35136299999994</v>
      </c>
      <c r="I37" s="223">
        <f t="shared" si="10"/>
        <v>263.9832770000009</v>
      </c>
      <c r="J37" s="224">
        <f t="shared" si="10"/>
        <v>264.51204299999995</v>
      </c>
      <c r="K37" s="223">
        <f t="shared" si="10"/>
        <v>0</v>
      </c>
      <c r="L37" s="223">
        <f t="shared" si="10"/>
        <v>0</v>
      </c>
      <c r="M37" s="224">
        <f t="shared" si="10"/>
        <v>0</v>
      </c>
      <c r="N37" s="225">
        <f t="shared" si="9"/>
        <v>2668.9877762499982</v>
      </c>
      <c r="O37" s="212"/>
      <c r="P37" s="212"/>
      <c r="Q37" s="212"/>
    </row>
    <row r="38" spans="1:17" ht="12.75" customHeight="1">
      <c r="A38" s="221" t="s">
        <v>3</v>
      </c>
      <c r="B38" s="222">
        <f t="shared" ref="B38:M38" si="11">B12-B22</f>
        <v>201.41198645652631</v>
      </c>
      <c r="C38" s="223">
        <f t="shared" si="11"/>
        <v>156.2280666493667</v>
      </c>
      <c r="D38" s="224">
        <f t="shared" si="11"/>
        <v>157.33932796768144</v>
      </c>
      <c r="E38" s="223">
        <f t="shared" si="11"/>
        <v>143.80858498274844</v>
      </c>
      <c r="F38" s="223">
        <f t="shared" si="11"/>
        <v>110.12889797186347</v>
      </c>
      <c r="G38" s="224">
        <f t="shared" si="11"/>
        <v>107.91669415265974</v>
      </c>
      <c r="H38" s="223">
        <f t="shared" si="11"/>
        <v>95.52177846050779</v>
      </c>
      <c r="I38" s="223">
        <f t="shared" si="11"/>
        <v>93.538216109476522</v>
      </c>
      <c r="J38" s="224">
        <f t="shared" si="11"/>
        <v>102.68268651534281</v>
      </c>
      <c r="K38" s="223">
        <f t="shared" si="11"/>
        <v>0</v>
      </c>
      <c r="L38" s="223">
        <f t="shared" si="11"/>
        <v>0</v>
      </c>
      <c r="M38" s="224">
        <f t="shared" si="11"/>
        <v>0</v>
      </c>
      <c r="N38" s="225">
        <f t="shared" si="9"/>
        <v>1168.5762392661732</v>
      </c>
      <c r="O38" s="212"/>
      <c r="P38" s="212"/>
      <c r="Q38" s="212"/>
    </row>
    <row r="39" spans="1:17" ht="12.75" customHeight="1">
      <c r="A39" s="221" t="s">
        <v>18</v>
      </c>
      <c r="B39" s="222">
        <f t="shared" ref="B39:M39" si="12">B13-B23</f>
        <v>83.472999999999999</v>
      </c>
      <c r="C39" s="223">
        <f t="shared" si="12"/>
        <v>87.07580999999999</v>
      </c>
      <c r="D39" s="224">
        <f t="shared" si="12"/>
        <v>90.741859999999974</v>
      </c>
      <c r="E39" s="223">
        <f t="shared" si="12"/>
        <v>89.583659999999981</v>
      </c>
      <c r="F39" s="223">
        <f t="shared" si="12"/>
        <v>87.767360000000011</v>
      </c>
      <c r="G39" s="224">
        <f t="shared" si="12"/>
        <v>69.786840000000012</v>
      </c>
      <c r="H39" s="223">
        <f t="shared" si="12"/>
        <v>85.462670000000003</v>
      </c>
      <c r="I39" s="223">
        <f t="shared" si="12"/>
        <v>112.46167</v>
      </c>
      <c r="J39" s="224">
        <f t="shared" si="12"/>
        <v>71.370470000000012</v>
      </c>
      <c r="K39" s="223">
        <f t="shared" si="12"/>
        <v>0</v>
      </c>
      <c r="L39" s="223">
        <f t="shared" si="12"/>
        <v>0</v>
      </c>
      <c r="M39" s="224">
        <f t="shared" si="12"/>
        <v>0</v>
      </c>
      <c r="N39" s="225">
        <f t="shared" si="9"/>
        <v>777.72334000000001</v>
      </c>
      <c r="O39" s="212"/>
      <c r="P39" s="212"/>
      <c r="Q39" s="212"/>
    </row>
    <row r="40" spans="1:17" ht="12.75" customHeight="1">
      <c r="A40" s="221" t="s">
        <v>1</v>
      </c>
      <c r="B40" s="222">
        <f t="shared" ref="B40:M40" si="13">B14-B24</f>
        <v>88.507723375042573</v>
      </c>
      <c r="C40" s="223">
        <f t="shared" si="13"/>
        <v>42.730261745373831</v>
      </c>
      <c r="D40" s="224">
        <f t="shared" si="13"/>
        <v>48.137808756664036</v>
      </c>
      <c r="E40" s="223">
        <f t="shared" si="13"/>
        <v>56.926473803122384</v>
      </c>
      <c r="F40" s="223">
        <f t="shared" si="13"/>
        <v>47.233119071994295</v>
      </c>
      <c r="G40" s="224">
        <f t="shared" si="13"/>
        <v>49.019238063171876</v>
      </c>
      <c r="H40" s="223">
        <f t="shared" si="13"/>
        <v>39.698231487688375</v>
      </c>
      <c r="I40" s="223">
        <f t="shared" si="13"/>
        <v>33.843004792365065</v>
      </c>
      <c r="J40" s="224">
        <f t="shared" si="13"/>
        <v>55.450076143952508</v>
      </c>
      <c r="K40" s="223">
        <f t="shared" si="13"/>
        <v>0</v>
      </c>
      <c r="L40" s="223">
        <f t="shared" si="13"/>
        <v>0</v>
      </c>
      <c r="M40" s="224">
        <f t="shared" si="13"/>
        <v>0</v>
      </c>
      <c r="N40" s="225">
        <f t="shared" si="9"/>
        <v>461.54593723937489</v>
      </c>
      <c r="O40" s="212"/>
      <c r="P40" s="212"/>
      <c r="Q40" s="212"/>
    </row>
    <row r="41" spans="1:17">
      <c r="A41" s="226" t="s">
        <v>2</v>
      </c>
      <c r="B41" s="227">
        <f t="shared" ref="B41:M41" si="14">B15-B25</f>
        <v>96.100671179830869</v>
      </c>
      <c r="C41" s="228">
        <f t="shared" si="14"/>
        <v>226.42689405640368</v>
      </c>
      <c r="D41" s="229">
        <f t="shared" si="14"/>
        <v>405.74543040600599</v>
      </c>
      <c r="E41" s="228">
        <f t="shared" si="14"/>
        <v>487.86643843481983</v>
      </c>
      <c r="F41" s="228">
        <f t="shared" si="14"/>
        <v>525.24702554546946</v>
      </c>
      <c r="G41" s="229">
        <f t="shared" si="14"/>
        <v>590.18487968618763</v>
      </c>
      <c r="H41" s="228">
        <f t="shared" si="14"/>
        <v>498.01163355006383</v>
      </c>
      <c r="I41" s="228">
        <f t="shared" si="14"/>
        <v>556.95747573542576</v>
      </c>
      <c r="J41" s="229">
        <f t="shared" si="14"/>
        <v>371.42037498995631</v>
      </c>
      <c r="K41" s="228">
        <f t="shared" si="14"/>
        <v>0</v>
      </c>
      <c r="L41" s="228">
        <f t="shared" si="14"/>
        <v>0</v>
      </c>
      <c r="M41" s="229">
        <f t="shared" si="14"/>
        <v>0</v>
      </c>
      <c r="N41" s="230">
        <f t="shared" si="9"/>
        <v>3757.9608235841633</v>
      </c>
      <c r="O41" s="212"/>
      <c r="P41" s="212"/>
      <c r="Q41" s="212"/>
    </row>
    <row r="42" spans="1:17" s="38" customFormat="1" ht="11.25">
      <c r="A42" s="114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4"/>
      <c r="O42" s="215"/>
      <c r="P42" s="215"/>
      <c r="Q42" s="215"/>
    </row>
    <row r="43" spans="1:17">
      <c r="A43" s="6"/>
      <c r="B43" s="6"/>
      <c r="C43" s="6"/>
      <c r="D43" s="6"/>
      <c r="E43" s="6"/>
      <c r="F43" s="6"/>
      <c r="G43" s="6"/>
      <c r="H43" s="51"/>
      <c r="I43" s="51"/>
      <c r="J43" s="51"/>
      <c r="K43" s="51"/>
      <c r="L43" s="51"/>
      <c r="M43" s="51"/>
    </row>
    <row r="45" spans="1:17">
      <c r="A45" s="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</row>
    <row r="46" spans="1:17">
      <c r="A46" s="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</row>
  </sheetData>
  <mergeCells count="30">
    <mergeCell ref="A32:A33"/>
    <mergeCell ref="B32:D32"/>
    <mergeCell ref="E32:G32"/>
    <mergeCell ref="H32:J32"/>
    <mergeCell ref="K32:M32"/>
    <mergeCell ref="N32:N33"/>
    <mergeCell ref="B26:D26"/>
    <mergeCell ref="E26:G26"/>
    <mergeCell ref="H26:J26"/>
    <mergeCell ref="K26:M26"/>
    <mergeCell ref="A26:A27"/>
    <mergeCell ref="N26:N27"/>
    <mergeCell ref="A16:A17"/>
    <mergeCell ref="B16:D16"/>
    <mergeCell ref="E16:G16"/>
    <mergeCell ref="H16:J16"/>
    <mergeCell ref="K16:M16"/>
    <mergeCell ref="N16:N17"/>
    <mergeCell ref="K6:M6"/>
    <mergeCell ref="N4:N5"/>
    <mergeCell ref="E6:G6"/>
    <mergeCell ref="H6:J6"/>
    <mergeCell ref="N6:N7"/>
    <mergeCell ref="H4:J4"/>
    <mergeCell ref="K4:M4"/>
    <mergeCell ref="A6:A7"/>
    <mergeCell ref="B6:D6"/>
    <mergeCell ref="A4:A5"/>
    <mergeCell ref="B4:D4"/>
    <mergeCell ref="E4:G4"/>
  </mergeCells>
  <phoneticPr fontId="9" type="noConversion"/>
  <conditionalFormatting sqref="B6:D41">
    <cfRule type="expression" dxfId="36" priority="4">
      <formula>SEARCH($B$4,$N$1)</formula>
    </cfRule>
  </conditionalFormatting>
  <conditionalFormatting sqref="B6:G41">
    <cfRule type="expression" dxfId="35" priority="3">
      <formula>SEARCH($E$4,$N$1)</formula>
    </cfRule>
  </conditionalFormatting>
  <conditionalFormatting sqref="B6:J41">
    <cfRule type="expression" dxfId="34" priority="2">
      <formula>SEARCH($H$4,$N$1)</formula>
    </cfRule>
  </conditionalFormatting>
  <conditionalFormatting sqref="B6:M41">
    <cfRule type="expression" dxfId="33" priority="1">
      <formula>SEARCH($K$4,$N$1)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4"/>
  <sheetViews>
    <sheetView showGridLines="0" zoomScaleNormal="100" zoomScaleSheetLayoutView="100" workbookViewId="0"/>
  </sheetViews>
  <sheetFormatPr defaultColWidth="9.140625" defaultRowHeight="12.75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8">
      <c r="A1" s="231" t="s">
        <v>374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209" t="str">
        <f>'3.1'!N1</f>
        <v>III. čtvrtletí 2025</v>
      </c>
    </row>
    <row r="2" spans="1:15" s="6" customFormat="1" ht="6" customHeight="1"/>
    <row r="3" spans="1:15" s="6" customFormat="1" ht="12">
      <c r="A3" s="501" t="str">
        <f>'3.1'!A4</f>
        <v>2025</v>
      </c>
      <c r="B3" s="495" t="s">
        <v>179</v>
      </c>
      <c r="C3" s="493"/>
      <c r="D3" s="494"/>
      <c r="E3" s="495" t="s">
        <v>181</v>
      </c>
      <c r="F3" s="493"/>
      <c r="G3" s="494"/>
      <c r="H3" s="495" t="s">
        <v>182</v>
      </c>
      <c r="I3" s="493"/>
      <c r="J3" s="494"/>
      <c r="K3" s="495" t="s">
        <v>183</v>
      </c>
      <c r="L3" s="493"/>
      <c r="M3" s="494"/>
      <c r="N3" s="493" t="s">
        <v>53</v>
      </c>
    </row>
    <row r="4" spans="1:15" s="6" customFormat="1" ht="12" customHeight="1">
      <c r="A4" s="502"/>
      <c r="B4" s="414" t="s">
        <v>60</v>
      </c>
      <c r="C4" s="415" t="s">
        <v>61</v>
      </c>
      <c r="D4" s="416" t="s">
        <v>62</v>
      </c>
      <c r="E4" s="414" t="s">
        <v>63</v>
      </c>
      <c r="F4" s="415" t="s">
        <v>64</v>
      </c>
      <c r="G4" s="416" t="s">
        <v>65</v>
      </c>
      <c r="H4" s="414" t="s">
        <v>66</v>
      </c>
      <c r="I4" s="415" t="s">
        <v>67</v>
      </c>
      <c r="J4" s="416" t="s">
        <v>68</v>
      </c>
      <c r="K4" s="414" t="s">
        <v>69</v>
      </c>
      <c r="L4" s="415" t="s">
        <v>70</v>
      </c>
      <c r="M4" s="416" t="s">
        <v>71</v>
      </c>
      <c r="N4" s="503"/>
    </row>
    <row r="5" spans="1:15" s="6" customFormat="1" ht="12" customHeight="1">
      <c r="A5" s="499" t="s">
        <v>282</v>
      </c>
      <c r="B5" s="504">
        <f>SUM(B6:D6)</f>
        <v>-2945.6829487409132</v>
      </c>
      <c r="C5" s="505"/>
      <c r="D5" s="506"/>
      <c r="E5" s="488">
        <f>SUM(E6:G6)</f>
        <v>-935.77588849215067</v>
      </c>
      <c r="F5" s="489"/>
      <c r="G5" s="490"/>
      <c r="H5" s="488">
        <f>SUM(H6:J6)</f>
        <v>-1699.5763921868445</v>
      </c>
      <c r="I5" s="489"/>
      <c r="J5" s="490"/>
      <c r="K5" s="488">
        <f>SUM(K6:M6)</f>
        <v>0</v>
      </c>
      <c r="L5" s="489"/>
      <c r="M5" s="490"/>
      <c r="N5" s="500">
        <f>SUM(B6:M6)</f>
        <v>-5581.0352294199083</v>
      </c>
    </row>
    <row r="6" spans="1:15" s="36" customFormat="1" ht="12" customHeight="1">
      <c r="A6" s="487"/>
      <c r="B6" s="220">
        <f t="shared" ref="B6:M6" si="0">B7+B8+B9+B10</f>
        <v>-879.72407309120194</v>
      </c>
      <c r="C6" s="216">
        <f t="shared" si="0"/>
        <v>-951.27025500206844</v>
      </c>
      <c r="D6" s="219">
        <f t="shared" si="0"/>
        <v>-1114.6886206476429</v>
      </c>
      <c r="E6" s="220">
        <f t="shared" si="0"/>
        <v>-797.8540358177097</v>
      </c>
      <c r="F6" s="216">
        <f t="shared" si="0"/>
        <v>-450.95451128988577</v>
      </c>
      <c r="G6" s="219">
        <f t="shared" si="0"/>
        <v>313.03265861544497</v>
      </c>
      <c r="H6" s="220">
        <f t="shared" si="0"/>
        <v>-485.38545101969237</v>
      </c>
      <c r="I6" s="216">
        <f t="shared" si="0"/>
        <v>-901.76107793723531</v>
      </c>
      <c r="J6" s="219">
        <f t="shared" si="0"/>
        <v>-312.42986322991669</v>
      </c>
      <c r="K6" s="220">
        <f t="shared" si="0"/>
        <v>0</v>
      </c>
      <c r="L6" s="216">
        <f t="shared" si="0"/>
        <v>0</v>
      </c>
      <c r="M6" s="219">
        <f t="shared" si="0"/>
        <v>0</v>
      </c>
      <c r="N6" s="498"/>
    </row>
    <row r="7" spans="1:15" s="6" customFormat="1" ht="12" customHeight="1">
      <c r="A7" s="221" t="s">
        <v>49</v>
      </c>
      <c r="B7" s="238">
        <v>1893.8420670748328</v>
      </c>
      <c r="C7" s="233">
        <v>1423.5297449255893</v>
      </c>
      <c r="D7" s="224">
        <v>1266.6138559241017</v>
      </c>
      <c r="E7" s="238">
        <v>999.57382606264582</v>
      </c>
      <c r="F7" s="233">
        <v>1297.3948158894898</v>
      </c>
      <c r="G7" s="224">
        <v>1626.3756730613402</v>
      </c>
      <c r="H7" s="238">
        <v>1240.8968242296773</v>
      </c>
      <c r="I7" s="233">
        <v>861.81014629773881</v>
      </c>
      <c r="J7" s="224">
        <v>1291.6981815964602</v>
      </c>
      <c r="K7" s="238">
        <v>0</v>
      </c>
      <c r="L7" s="233">
        <v>0</v>
      </c>
      <c r="M7" s="224">
        <v>0</v>
      </c>
      <c r="N7" s="234">
        <f>SUM(B7:M7)</f>
        <v>11901.735135061877</v>
      </c>
    </row>
    <row r="8" spans="1:15" s="6" customFormat="1" ht="12" customHeight="1">
      <c r="A8" s="221" t="s">
        <v>50</v>
      </c>
      <c r="B8" s="238">
        <v>46.272648000000004</v>
      </c>
      <c r="C8" s="233">
        <v>60.675967000000007</v>
      </c>
      <c r="D8" s="224">
        <v>12.627772999999999</v>
      </c>
      <c r="E8" s="238">
        <v>9.6838999999999995E-2</v>
      </c>
      <c r="F8" s="233">
        <v>0.146036</v>
      </c>
      <c r="G8" s="224">
        <v>0.19920199999999999</v>
      </c>
      <c r="H8" s="238">
        <v>1.2059999999999997</v>
      </c>
      <c r="I8" s="233">
        <v>0.11262900000000001</v>
      </c>
      <c r="J8" s="224">
        <v>9.0180999999999997E-2</v>
      </c>
      <c r="K8" s="238">
        <v>0</v>
      </c>
      <c r="L8" s="233">
        <v>0</v>
      </c>
      <c r="M8" s="224">
        <v>0</v>
      </c>
      <c r="N8" s="234">
        <f>SUM(B8:M8)</f>
        <v>121.42727500000002</v>
      </c>
    </row>
    <row r="9" spans="1:15" s="6" customFormat="1" ht="12" customHeight="1">
      <c r="A9" s="221" t="s">
        <v>51</v>
      </c>
      <c r="B9" s="238">
        <v>-2818.1643241660349</v>
      </c>
      <c r="C9" s="233">
        <v>-2434.9232779276576</v>
      </c>
      <c r="D9" s="224">
        <v>-2386.7784515717444</v>
      </c>
      <c r="E9" s="238">
        <v>-1769.2091428803556</v>
      </c>
      <c r="F9" s="233">
        <v>-1718.3590591793757</v>
      </c>
      <c r="G9" s="224">
        <v>-1281.1767374458952</v>
      </c>
      <c r="H9" s="238">
        <v>-1699.5075872493696</v>
      </c>
      <c r="I9" s="233">
        <v>-1735.6631432349741</v>
      </c>
      <c r="J9" s="224">
        <v>-1576.320220826377</v>
      </c>
      <c r="K9" s="238">
        <v>0</v>
      </c>
      <c r="L9" s="233">
        <v>0</v>
      </c>
      <c r="M9" s="224">
        <v>0</v>
      </c>
      <c r="N9" s="234">
        <f>SUM(B9:M9)</f>
        <v>-17420.101944481783</v>
      </c>
    </row>
    <row r="10" spans="1:15" s="6" customFormat="1" ht="12" customHeight="1">
      <c r="A10" s="221" t="s">
        <v>52</v>
      </c>
      <c r="B10" s="238">
        <v>-1.674464</v>
      </c>
      <c r="C10" s="233">
        <v>-0.55268899999999999</v>
      </c>
      <c r="D10" s="224">
        <v>-7.1517979999999994</v>
      </c>
      <c r="E10" s="238">
        <v>-28.315557999999996</v>
      </c>
      <c r="F10" s="233">
        <v>-30.136303999999999</v>
      </c>
      <c r="G10" s="224">
        <v>-32.365479000000001</v>
      </c>
      <c r="H10" s="238">
        <v>-27.980688000000001</v>
      </c>
      <c r="I10" s="233">
        <v>-28.020709999999998</v>
      </c>
      <c r="J10" s="224">
        <v>-27.898005000000001</v>
      </c>
      <c r="K10" s="238">
        <v>0</v>
      </c>
      <c r="L10" s="233">
        <v>0</v>
      </c>
      <c r="M10" s="224">
        <v>0</v>
      </c>
      <c r="N10" s="234">
        <f>SUM(B10:M10)</f>
        <v>-184.09569500000003</v>
      </c>
      <c r="O10" s="37"/>
    </row>
    <row r="11" spans="1:15" s="6" customFormat="1" ht="12" customHeight="1">
      <c r="A11" s="499" t="s">
        <v>227</v>
      </c>
      <c r="B11" s="488">
        <f>SUM(B12:D12)</f>
        <v>892.83931550000011</v>
      </c>
      <c r="C11" s="489"/>
      <c r="D11" s="490"/>
      <c r="E11" s="488">
        <f>SUM(E12:G12)</f>
        <v>637.32155199999988</v>
      </c>
      <c r="F11" s="489"/>
      <c r="G11" s="490"/>
      <c r="H11" s="488">
        <f>SUM(H12:J12)</f>
        <v>713.83674900000028</v>
      </c>
      <c r="I11" s="489"/>
      <c r="J11" s="490"/>
      <c r="K11" s="488">
        <f>SUM(K12:M12)</f>
        <v>0</v>
      </c>
      <c r="L11" s="489"/>
      <c r="M11" s="490"/>
      <c r="N11" s="500">
        <f>N13+N14</f>
        <v>2243.9976165000007</v>
      </c>
      <c r="O11" s="37"/>
    </row>
    <row r="12" spans="1:15" s="36" customFormat="1" ht="12" customHeight="1">
      <c r="A12" s="487"/>
      <c r="B12" s="220">
        <f>SUM(B13:B14)</f>
        <v>324.06829700000003</v>
      </c>
      <c r="C12" s="216">
        <f t="shared" ref="C12:M12" si="1">SUM(C13:C14)</f>
        <v>292.57396150000011</v>
      </c>
      <c r="D12" s="219">
        <f t="shared" si="1"/>
        <v>276.19705700000003</v>
      </c>
      <c r="E12" s="220">
        <f t="shared" si="1"/>
        <v>239.29945000000004</v>
      </c>
      <c r="F12" s="216">
        <f t="shared" si="1"/>
        <v>213.21066749999989</v>
      </c>
      <c r="G12" s="219">
        <f t="shared" si="1"/>
        <v>184.81143450000002</v>
      </c>
      <c r="H12" s="220">
        <f t="shared" si="1"/>
        <v>235.76156700000007</v>
      </c>
      <c r="I12" s="216">
        <f t="shared" si="1"/>
        <v>234.47312900000014</v>
      </c>
      <c r="J12" s="219">
        <f t="shared" si="1"/>
        <v>243.6020530000001</v>
      </c>
      <c r="K12" s="220">
        <f t="shared" si="1"/>
        <v>0</v>
      </c>
      <c r="L12" s="216">
        <f t="shared" si="1"/>
        <v>0</v>
      </c>
      <c r="M12" s="219">
        <f t="shared" si="1"/>
        <v>0</v>
      </c>
      <c r="N12" s="498"/>
      <c r="O12" s="37"/>
    </row>
    <row r="13" spans="1:15" s="6" customFormat="1" ht="12" customHeight="1">
      <c r="A13" s="221" t="s">
        <v>58</v>
      </c>
      <c r="B13" s="238">
        <v>102.369632</v>
      </c>
      <c r="C13" s="233">
        <v>92.570464500000099</v>
      </c>
      <c r="D13" s="240">
        <v>84.026356000000007</v>
      </c>
      <c r="E13" s="238">
        <v>73.081554999999994</v>
      </c>
      <c r="F13" s="233">
        <v>83.697998999999896</v>
      </c>
      <c r="G13" s="240">
        <v>60.130020000000002</v>
      </c>
      <c r="H13" s="238">
        <v>76.128964000000096</v>
      </c>
      <c r="I13" s="233">
        <v>77.433654000000104</v>
      </c>
      <c r="J13" s="240">
        <v>81.053692000000098</v>
      </c>
      <c r="K13" s="238">
        <v>0</v>
      </c>
      <c r="L13" s="233">
        <v>0</v>
      </c>
      <c r="M13" s="240">
        <v>0</v>
      </c>
      <c r="N13" s="234">
        <f>SUM(B13:M13)</f>
        <v>730.49233650000031</v>
      </c>
    </row>
    <row r="14" spans="1:15" s="6" customFormat="1" ht="12" customHeight="1">
      <c r="A14" s="221" t="s">
        <v>59</v>
      </c>
      <c r="B14" s="238">
        <v>221.69866500000001</v>
      </c>
      <c r="C14" s="233">
        <v>200.00349699999998</v>
      </c>
      <c r="D14" s="240">
        <v>192.17070100000001</v>
      </c>
      <c r="E14" s="238">
        <v>166.21789500000003</v>
      </c>
      <c r="F14" s="233">
        <v>129.51266849999999</v>
      </c>
      <c r="G14" s="240">
        <v>124.68141450000002</v>
      </c>
      <c r="H14" s="238">
        <v>159.63260299999999</v>
      </c>
      <c r="I14" s="233">
        <v>157.03947500000004</v>
      </c>
      <c r="J14" s="240">
        <v>162.548361</v>
      </c>
      <c r="K14" s="238">
        <v>0</v>
      </c>
      <c r="L14" s="233">
        <v>0</v>
      </c>
      <c r="M14" s="240">
        <v>0</v>
      </c>
      <c r="N14" s="234">
        <f>SUM(B14:M14)</f>
        <v>1513.5052800000003</v>
      </c>
    </row>
    <row r="15" spans="1:15" s="51" customFormat="1" ht="0.75" customHeight="1">
      <c r="A15" s="221"/>
      <c r="B15" s="238"/>
      <c r="C15" s="233"/>
      <c r="D15" s="240"/>
      <c r="E15" s="238"/>
      <c r="F15" s="233"/>
      <c r="G15" s="240"/>
      <c r="H15" s="238"/>
      <c r="I15" s="233"/>
      <c r="J15" s="240"/>
      <c r="K15" s="238"/>
      <c r="L15" s="233"/>
      <c r="M15" s="240"/>
      <c r="N15" s="234"/>
    </row>
    <row r="16" spans="1:15" s="6" customFormat="1" ht="12" customHeight="1">
      <c r="A16" s="499" t="s">
        <v>228</v>
      </c>
      <c r="B16" s="488">
        <f>SUM(B17:D17)</f>
        <v>16110.451627952891</v>
      </c>
      <c r="C16" s="489"/>
      <c r="D16" s="490"/>
      <c r="E16" s="488">
        <f>SUM(E17:G17)</f>
        <v>13552.411425402059</v>
      </c>
      <c r="F16" s="489"/>
      <c r="G16" s="490"/>
      <c r="H16" s="488">
        <f>SUM(H17:J17)</f>
        <v>12970.33409605479</v>
      </c>
      <c r="I16" s="489"/>
      <c r="J16" s="490"/>
      <c r="K16" s="488">
        <f>SUM(K17:M17)</f>
        <v>0</v>
      </c>
      <c r="L16" s="489"/>
      <c r="M16" s="490"/>
      <c r="N16" s="500">
        <f>SUM(B17:M17)</f>
        <v>42633.197149409738</v>
      </c>
    </row>
    <row r="17" spans="1:15" s="36" customFormat="1" ht="12" customHeight="1">
      <c r="A17" s="487"/>
      <c r="B17" s="220">
        <f>B28-B25</f>
        <v>5692.1911778013991</v>
      </c>
      <c r="C17" s="216">
        <f t="shared" ref="C17:M17" si="2">C28-C25</f>
        <v>5240.5748315711444</v>
      </c>
      <c r="D17" s="219">
        <f t="shared" si="2"/>
        <v>5177.685618580349</v>
      </c>
      <c r="E17" s="220">
        <f t="shared" si="2"/>
        <v>4579.8918582407068</v>
      </c>
      <c r="F17" s="216">
        <f t="shared" si="2"/>
        <v>4563.1467178393259</v>
      </c>
      <c r="G17" s="219">
        <f t="shared" si="2"/>
        <v>4409.372849322026</v>
      </c>
      <c r="H17" s="220">
        <f t="shared" si="2"/>
        <v>4316.0673352182603</v>
      </c>
      <c r="I17" s="216">
        <f t="shared" si="2"/>
        <v>4274.8771287072741</v>
      </c>
      <c r="J17" s="219">
        <f t="shared" si="2"/>
        <v>4379.3896321292568</v>
      </c>
      <c r="K17" s="220">
        <f t="shared" si="2"/>
        <v>0</v>
      </c>
      <c r="L17" s="216">
        <f t="shared" si="2"/>
        <v>0</v>
      </c>
      <c r="M17" s="219">
        <f t="shared" si="2"/>
        <v>0</v>
      </c>
      <c r="N17" s="498"/>
    </row>
    <row r="18" spans="1:15" s="6" customFormat="1" ht="12" customHeight="1">
      <c r="A18" s="221" t="s">
        <v>151</v>
      </c>
      <c r="B18" s="222">
        <v>624.2814810000001</v>
      </c>
      <c r="C18" s="223">
        <v>544.62265000000002</v>
      </c>
      <c r="D18" s="224">
        <v>653.27919100000008</v>
      </c>
      <c r="E18" s="222">
        <v>626.09470399999998</v>
      </c>
      <c r="F18" s="223">
        <v>629.36368800000014</v>
      </c>
      <c r="G18" s="224">
        <v>671.53118000000006</v>
      </c>
      <c r="H18" s="222">
        <v>644.7299210000001</v>
      </c>
      <c r="I18" s="223">
        <v>588.47331599999995</v>
      </c>
      <c r="J18" s="224">
        <v>622.59520699999996</v>
      </c>
      <c r="K18" s="222">
        <v>0</v>
      </c>
      <c r="L18" s="223">
        <v>0</v>
      </c>
      <c r="M18" s="224">
        <v>0</v>
      </c>
      <c r="N18" s="225">
        <f t="shared" ref="N18:N26" si="3">SUM(B18:M18)</f>
        <v>5604.9713380000003</v>
      </c>
    </row>
    <row r="19" spans="1:15" s="6" customFormat="1" ht="12" customHeight="1">
      <c r="A19" s="221" t="s">
        <v>152</v>
      </c>
      <c r="B19" s="222">
        <v>1977.1593359999999</v>
      </c>
      <c r="C19" s="223">
        <v>1859.7551120000003</v>
      </c>
      <c r="D19" s="224">
        <v>1921.9583520000001</v>
      </c>
      <c r="E19" s="222">
        <v>1811.5195860000001</v>
      </c>
      <c r="F19" s="223">
        <v>1758.3309849999998</v>
      </c>
      <c r="G19" s="224">
        <v>1813.3587359999999</v>
      </c>
      <c r="H19" s="222">
        <v>1787.4744910000002</v>
      </c>
      <c r="I19" s="223">
        <v>1746.2512390000002</v>
      </c>
      <c r="J19" s="224">
        <v>1843.739497</v>
      </c>
      <c r="K19" s="222">
        <v>0</v>
      </c>
      <c r="L19" s="223">
        <v>0</v>
      </c>
      <c r="M19" s="224">
        <v>0</v>
      </c>
      <c r="N19" s="225">
        <f t="shared" si="3"/>
        <v>16519.547334000003</v>
      </c>
    </row>
    <row r="20" spans="1:15" s="6" customFormat="1" ht="12" customHeight="1">
      <c r="A20" s="221" t="s">
        <v>153</v>
      </c>
      <c r="B20" s="222">
        <v>805.6058281109058</v>
      </c>
      <c r="C20" s="223">
        <v>730.53996333030739</v>
      </c>
      <c r="D20" s="224">
        <v>696.26774435220909</v>
      </c>
      <c r="E20" s="222">
        <v>583.32286051561653</v>
      </c>
      <c r="F20" s="223">
        <v>571.97569619229409</v>
      </c>
      <c r="G20" s="224">
        <v>540.32798040343914</v>
      </c>
      <c r="H20" s="222">
        <v>538.10977461886728</v>
      </c>
      <c r="I20" s="223">
        <v>543.96911296367284</v>
      </c>
      <c r="J20" s="224">
        <v>559.7986201995966</v>
      </c>
      <c r="K20" s="222">
        <v>0</v>
      </c>
      <c r="L20" s="223">
        <v>0</v>
      </c>
      <c r="M20" s="224">
        <v>0</v>
      </c>
      <c r="N20" s="225">
        <f t="shared" si="3"/>
        <v>5569.917580686908</v>
      </c>
    </row>
    <row r="21" spans="1:15" s="6" customFormat="1" ht="12" customHeight="1">
      <c r="A21" s="221" t="s">
        <v>193</v>
      </c>
      <c r="B21" s="222">
        <v>1894.0595399004935</v>
      </c>
      <c r="C21" s="223">
        <v>1718.4807692408351</v>
      </c>
      <c r="D21" s="224">
        <v>1523.3412814981423</v>
      </c>
      <c r="E21" s="222">
        <v>1214.1348239950757</v>
      </c>
      <c r="F21" s="223">
        <v>1249.6627834170383</v>
      </c>
      <c r="G21" s="224">
        <v>1054.3854172385863</v>
      </c>
      <c r="H21" s="222">
        <v>1017.9122811593948</v>
      </c>
      <c r="I21" s="223">
        <v>1043.2272342335996</v>
      </c>
      <c r="J21" s="224">
        <v>1035.3642180496536</v>
      </c>
      <c r="K21" s="222">
        <v>0</v>
      </c>
      <c r="L21" s="223">
        <v>0</v>
      </c>
      <c r="M21" s="224">
        <v>0</v>
      </c>
      <c r="N21" s="225">
        <f t="shared" si="3"/>
        <v>11750.568348732821</v>
      </c>
    </row>
    <row r="22" spans="1:15" s="6" customFormat="1" ht="12" customHeight="1">
      <c r="A22" s="221" t="s">
        <v>155</v>
      </c>
      <c r="B22" s="222">
        <v>23.635671000000002</v>
      </c>
      <c r="C22" s="223">
        <v>16.964365000000001</v>
      </c>
      <c r="D22" s="224">
        <v>26.183640000000004</v>
      </c>
      <c r="E22" s="222">
        <v>19.081883999999999</v>
      </c>
      <c r="F22" s="223">
        <v>22.880441999999999</v>
      </c>
      <c r="G22" s="224">
        <v>23.059518000000001</v>
      </c>
      <c r="H22" s="222">
        <v>23.678823999999999</v>
      </c>
      <c r="I22" s="223">
        <v>22.376383000000001</v>
      </c>
      <c r="J22" s="224">
        <v>30.181508000000001</v>
      </c>
      <c r="K22" s="222">
        <v>0</v>
      </c>
      <c r="L22" s="223">
        <v>0</v>
      </c>
      <c r="M22" s="224">
        <v>0</v>
      </c>
      <c r="N22" s="225">
        <f t="shared" si="3"/>
        <v>208.04223500000003</v>
      </c>
    </row>
    <row r="23" spans="1:15" s="6" customFormat="1" ht="12" customHeight="1">
      <c r="A23" s="221" t="s">
        <v>159</v>
      </c>
      <c r="B23" s="222">
        <v>367.44932179000006</v>
      </c>
      <c r="C23" s="223">
        <v>370.21197200000216</v>
      </c>
      <c r="D23" s="224">
        <v>356.65540972999759</v>
      </c>
      <c r="E23" s="222">
        <v>325.73799973001411</v>
      </c>
      <c r="F23" s="223">
        <v>330.93312322999361</v>
      </c>
      <c r="G23" s="224">
        <v>306.7100176800007</v>
      </c>
      <c r="H23" s="222">
        <v>304.16204343999868</v>
      </c>
      <c r="I23" s="223">
        <v>330.57984351000169</v>
      </c>
      <c r="J23" s="224">
        <v>287.71058188000694</v>
      </c>
      <c r="K23" s="222">
        <v>0</v>
      </c>
      <c r="L23" s="223">
        <v>0</v>
      </c>
      <c r="M23" s="224">
        <v>0</v>
      </c>
      <c r="N23" s="225">
        <f t="shared" si="3"/>
        <v>2980.1503129900161</v>
      </c>
    </row>
    <row r="24" spans="1:15" s="6" customFormat="1" ht="12" customHeight="1">
      <c r="A24" s="221" t="s">
        <v>184</v>
      </c>
      <c r="B24" s="222">
        <f>'3.1'!B17</f>
        <v>507.55093922999993</v>
      </c>
      <c r="C24" s="223">
        <f>'3.1'!C17</f>
        <v>473.46144390999996</v>
      </c>
      <c r="D24" s="224">
        <f>'3.1'!D17</f>
        <v>477.65774574</v>
      </c>
      <c r="E24" s="222">
        <f>'3.1'!E17</f>
        <v>400.51491004000007</v>
      </c>
      <c r="F24" s="223">
        <f>'3.1'!F17</f>
        <v>360.72856956999993</v>
      </c>
      <c r="G24" s="224">
        <f>'3.1'!G17</f>
        <v>298.63158543999998</v>
      </c>
      <c r="H24" s="222">
        <f>'3.1'!H17</f>
        <v>381.98856305999988</v>
      </c>
      <c r="I24" s="223">
        <f>'3.1'!I17</f>
        <v>389.19850640999982</v>
      </c>
      <c r="J24" s="224">
        <f>'3.1'!J17</f>
        <v>367.9353328499999</v>
      </c>
      <c r="K24" s="222">
        <f>'3.1'!K17</f>
        <v>0</v>
      </c>
      <c r="L24" s="223">
        <f>'3.1'!L17</f>
        <v>0</v>
      </c>
      <c r="M24" s="224">
        <f>'3.1'!M17</f>
        <v>0</v>
      </c>
      <c r="N24" s="225">
        <f t="shared" si="3"/>
        <v>3657.6675962499994</v>
      </c>
    </row>
    <row r="25" spans="1:15" s="6" customFormat="1" ht="12" customHeight="1">
      <c r="A25" s="221" t="s">
        <v>185</v>
      </c>
      <c r="B25" s="222">
        <f>'3.1'!B27</f>
        <v>112.79218600000002</v>
      </c>
      <c r="C25" s="223">
        <f>'3.1'!C27</f>
        <v>98.579584000000011</v>
      </c>
      <c r="D25" s="224">
        <f>'3.1'!D27</f>
        <v>86.991645000000005</v>
      </c>
      <c r="E25" s="222">
        <f>'3.1'!E27</f>
        <v>67.11023453</v>
      </c>
      <c r="F25" s="223">
        <f>'3.1'!F27</f>
        <v>58.820727000000005</v>
      </c>
      <c r="G25" s="224">
        <f>'3.1'!G27</f>
        <v>46.410067000000005</v>
      </c>
      <c r="H25" s="222">
        <f>'3.1'!H27</f>
        <v>45.70929499999999</v>
      </c>
      <c r="I25" s="223">
        <f>'3.1'!I27</f>
        <v>45.533330999999997</v>
      </c>
      <c r="J25" s="224">
        <f>'3.1'!J27</f>
        <v>51.66926200000001</v>
      </c>
      <c r="K25" s="222">
        <f>'3.1'!K27</f>
        <v>0</v>
      </c>
      <c r="L25" s="223">
        <f>'3.1'!L27</f>
        <v>0</v>
      </c>
      <c r="M25" s="224">
        <f>'3.1'!M27</f>
        <v>0</v>
      </c>
      <c r="N25" s="225">
        <f t="shared" si="3"/>
        <v>613.61633153000002</v>
      </c>
    </row>
    <row r="26" spans="1:15" s="6" customFormat="1" ht="12" customHeight="1">
      <c r="A26" s="221" t="s">
        <v>156</v>
      </c>
      <c r="B26" s="222">
        <v>113.085033</v>
      </c>
      <c r="C26" s="223">
        <v>113.3605</v>
      </c>
      <c r="D26" s="224">
        <v>119.71655799999999</v>
      </c>
      <c r="E26" s="222">
        <v>117.15062</v>
      </c>
      <c r="F26" s="223">
        <v>112.16217</v>
      </c>
      <c r="G26" s="224">
        <v>91.362720000000095</v>
      </c>
      <c r="H26" s="222">
        <v>113.604428</v>
      </c>
      <c r="I26" s="223">
        <v>146.344233</v>
      </c>
      <c r="J26" s="224">
        <v>92.907645000000102</v>
      </c>
      <c r="K26" s="222">
        <v>0</v>
      </c>
      <c r="L26" s="223">
        <v>0</v>
      </c>
      <c r="M26" s="224">
        <v>0</v>
      </c>
      <c r="N26" s="225">
        <f t="shared" si="3"/>
        <v>1019.6939070000003</v>
      </c>
    </row>
    <row r="27" spans="1:15" s="6" customFormat="1" ht="12" customHeight="1">
      <c r="A27" s="221" t="s">
        <v>157</v>
      </c>
      <c r="B27" s="222">
        <f t="shared" ref="B27:M27" si="4">B28+B12+B24+B26</f>
        <v>6749.6876330313989</v>
      </c>
      <c r="C27" s="223">
        <f t="shared" si="4"/>
        <v>6218.5503209811441</v>
      </c>
      <c r="D27" s="224">
        <f t="shared" si="4"/>
        <v>6138.2486243203493</v>
      </c>
      <c r="E27" s="222">
        <f t="shared" si="4"/>
        <v>5403.9670728107076</v>
      </c>
      <c r="F27" s="223">
        <f t="shared" si="4"/>
        <v>5308.0688519093255</v>
      </c>
      <c r="G27" s="224">
        <f t="shared" si="4"/>
        <v>5030.5886562620262</v>
      </c>
      <c r="H27" s="222">
        <f t="shared" si="4"/>
        <v>5093.1311882782602</v>
      </c>
      <c r="I27" s="223">
        <f t="shared" si="4"/>
        <v>5090.4263281172734</v>
      </c>
      <c r="J27" s="224">
        <f t="shared" si="4"/>
        <v>5135.503924979258</v>
      </c>
      <c r="K27" s="222">
        <f t="shared" si="4"/>
        <v>0</v>
      </c>
      <c r="L27" s="223">
        <f t="shared" si="4"/>
        <v>0</v>
      </c>
      <c r="M27" s="224">
        <f t="shared" si="4"/>
        <v>0</v>
      </c>
      <c r="N27" s="225">
        <f>SUM(B27:M27)</f>
        <v>50168.172600689752</v>
      </c>
    </row>
    <row r="28" spans="1:15" s="6" customFormat="1" ht="12" customHeight="1">
      <c r="A28" s="221" t="s">
        <v>158</v>
      </c>
      <c r="B28" s="222">
        <f>B18+B19+B20+B21+B22+B23+B25</f>
        <v>5804.9833638013988</v>
      </c>
      <c r="C28" s="223">
        <f t="shared" ref="C28:M28" si="5">C18+C19+C20+C21+C22+C23+C25</f>
        <v>5339.1544155711445</v>
      </c>
      <c r="D28" s="224">
        <f t="shared" si="5"/>
        <v>5264.6772635803491</v>
      </c>
      <c r="E28" s="222">
        <f t="shared" si="5"/>
        <v>4647.0020927707064</v>
      </c>
      <c r="F28" s="223">
        <f t="shared" si="5"/>
        <v>4621.9674448393262</v>
      </c>
      <c r="G28" s="224">
        <f t="shared" si="5"/>
        <v>4455.7829163220258</v>
      </c>
      <c r="H28" s="222">
        <f t="shared" si="5"/>
        <v>4361.7766302182599</v>
      </c>
      <c r="I28" s="223">
        <f t="shared" si="5"/>
        <v>4320.4104597072737</v>
      </c>
      <c r="J28" s="224">
        <f t="shared" si="5"/>
        <v>4431.0588941292572</v>
      </c>
      <c r="K28" s="222">
        <f>K18+K19+K20+K21+K22+K23+K25</f>
        <v>0</v>
      </c>
      <c r="L28" s="223">
        <f t="shared" si="5"/>
        <v>0</v>
      </c>
      <c r="M28" s="224">
        <f t="shared" si="5"/>
        <v>0</v>
      </c>
      <c r="N28" s="225">
        <f>SUM(B28:M28)</f>
        <v>43246.813480939745</v>
      </c>
    </row>
    <row r="29" spans="1:15" s="115" customFormat="1" ht="12">
      <c r="A29" s="235" t="s">
        <v>253</v>
      </c>
      <c r="B29" s="239">
        <f>'3.1'!B7+'3.2'!B6-'3.2'!B27</f>
        <v>26.826547118798771</v>
      </c>
      <c r="C29" s="236">
        <f>'3.1'!C7+'3.2'!C6-'3.2'!C27</f>
        <v>54.574868377929306</v>
      </c>
      <c r="D29" s="241">
        <f>'3.1'!D7+'3.2'!D6-'3.2'!D27</f>
        <v>43.132047902357954</v>
      </c>
      <c r="E29" s="239">
        <f>'3.1'!E7+'3.2'!E6-'3.2'!E27</f>
        <v>5.1572728822748104</v>
      </c>
      <c r="F29" s="236">
        <f>'3.1'!F7+'3.2'!F6-'3.2'!F27</f>
        <v>2.7766119601155879</v>
      </c>
      <c r="G29" s="241">
        <f>'3.1'!G7+'3.2'!G6-'3.2'!G27</f>
        <v>-30.836804304562975</v>
      </c>
      <c r="H29" s="239">
        <f>'3.1'!H7+'3.2'!H6-'3.2'!H27</f>
        <v>-26.267351739693368</v>
      </c>
      <c r="I29" s="236">
        <f>'3.1'!I7+'3.2'!I6-'3.2'!I27</f>
        <v>-0.9117760072413148</v>
      </c>
      <c r="J29" s="241">
        <f>'3.1'!J7+'3.2'!J6-'3.2'!J27</f>
        <v>14.72542529007751</v>
      </c>
      <c r="K29" s="239">
        <f>'3.1'!K7+'3.2'!K6-'3.2'!K27</f>
        <v>0</v>
      </c>
      <c r="L29" s="236">
        <f>'3.1'!L7+'3.2'!L6-'3.2'!L27</f>
        <v>0</v>
      </c>
      <c r="M29" s="241">
        <f>'3.1'!M7+'3.2'!M6-'3.2'!M27</f>
        <v>0</v>
      </c>
      <c r="N29" s="237">
        <f>SUM(B29:M29)</f>
        <v>89.176841480056282</v>
      </c>
    </row>
    <row r="30" spans="1:15" s="4" customFormat="1" ht="11.25">
      <c r="A30" s="232" t="s">
        <v>281</v>
      </c>
      <c r="N30" s="8"/>
    </row>
    <row r="31" spans="1:15" s="6" customFormat="1">
      <c r="A31" s="34" t="s">
        <v>209</v>
      </c>
      <c r="B31" s="35">
        <f>-'3.2'!B24</f>
        <v>-507.55093922999993</v>
      </c>
      <c r="C31" s="35">
        <f>-'3.2'!C24</f>
        <v>-473.46144390999996</v>
      </c>
      <c r="D31" s="35">
        <f>-'3.2'!D24</f>
        <v>-477.65774574</v>
      </c>
      <c r="E31" s="35">
        <f>-'3.2'!E24</f>
        <v>-400.51491004000007</v>
      </c>
      <c r="F31" s="35">
        <f>-'3.2'!F24</f>
        <v>-360.72856956999993</v>
      </c>
      <c r="G31" s="35">
        <f>-'3.2'!G24</f>
        <v>-298.63158543999998</v>
      </c>
      <c r="H31" s="35">
        <f>-'3.2'!H24</f>
        <v>-381.98856305999988</v>
      </c>
      <c r="I31" s="35">
        <f>-'3.2'!I24</f>
        <v>-389.19850640999982</v>
      </c>
      <c r="J31" s="35">
        <f>-'3.2'!J24</f>
        <v>-367.9353328499999</v>
      </c>
      <c r="K31" s="35">
        <f>-'3.2'!K24</f>
        <v>0</v>
      </c>
      <c r="L31" s="35">
        <f>-'3.2'!L24</f>
        <v>0</v>
      </c>
      <c r="M31" s="35">
        <f>-'3.2'!M24</f>
        <v>0</v>
      </c>
      <c r="N31" s="35">
        <f>-'3.1'!N17</f>
        <v>0</v>
      </c>
    </row>
    <row r="32" spans="1:15" s="6" customFormat="1">
      <c r="A32" s="34" t="s">
        <v>49</v>
      </c>
      <c r="B32" s="35">
        <f t="shared" ref="B32:N32" si="6">-B7</f>
        <v>-1893.8420670748328</v>
      </c>
      <c r="C32" s="35">
        <f t="shared" si="6"/>
        <v>-1423.5297449255893</v>
      </c>
      <c r="D32" s="35">
        <f t="shared" si="6"/>
        <v>-1266.6138559241017</v>
      </c>
      <c r="E32" s="35">
        <f t="shared" si="6"/>
        <v>-999.57382606264582</v>
      </c>
      <c r="F32" s="35">
        <f t="shared" si="6"/>
        <v>-1297.3948158894898</v>
      </c>
      <c r="G32" s="35">
        <f t="shared" si="6"/>
        <v>-1626.3756730613402</v>
      </c>
      <c r="H32" s="35">
        <f t="shared" si="6"/>
        <v>-1240.8968242296773</v>
      </c>
      <c r="I32" s="35">
        <f t="shared" si="6"/>
        <v>-861.81014629773881</v>
      </c>
      <c r="J32" s="35">
        <f t="shared" si="6"/>
        <v>-1291.6981815964602</v>
      </c>
      <c r="K32" s="35">
        <f t="shared" si="6"/>
        <v>0</v>
      </c>
      <c r="L32" s="35">
        <f t="shared" si="6"/>
        <v>0</v>
      </c>
      <c r="M32" s="35">
        <f t="shared" si="6"/>
        <v>0</v>
      </c>
      <c r="N32" s="35">
        <f t="shared" si="6"/>
        <v>-11901.735135061877</v>
      </c>
      <c r="O32" s="37"/>
    </row>
    <row r="33" spans="1:17" s="6" customFormat="1">
      <c r="A33" s="34" t="s">
        <v>50</v>
      </c>
      <c r="B33" s="35">
        <f t="shared" ref="B33:N33" si="7">-B8</f>
        <v>-46.272648000000004</v>
      </c>
      <c r="C33" s="35">
        <f t="shared" si="7"/>
        <v>-60.675967000000007</v>
      </c>
      <c r="D33" s="35">
        <f t="shared" si="7"/>
        <v>-12.627772999999999</v>
      </c>
      <c r="E33" s="35">
        <f t="shared" si="7"/>
        <v>-9.6838999999999995E-2</v>
      </c>
      <c r="F33" s="35">
        <f t="shared" si="7"/>
        <v>-0.146036</v>
      </c>
      <c r="G33" s="35">
        <f t="shared" si="7"/>
        <v>-0.19920199999999999</v>
      </c>
      <c r="H33" s="35">
        <f t="shared" si="7"/>
        <v>-1.2059999999999997</v>
      </c>
      <c r="I33" s="35">
        <f t="shared" si="7"/>
        <v>-0.11262900000000001</v>
      </c>
      <c r="J33" s="35">
        <f t="shared" si="7"/>
        <v>-9.0180999999999997E-2</v>
      </c>
      <c r="K33" s="35">
        <f t="shared" si="7"/>
        <v>0</v>
      </c>
      <c r="L33" s="35">
        <f t="shared" si="7"/>
        <v>0</v>
      </c>
      <c r="M33" s="35">
        <f t="shared" si="7"/>
        <v>0</v>
      </c>
      <c r="N33" s="35">
        <f t="shared" si="7"/>
        <v>-121.42727500000002</v>
      </c>
      <c r="O33" s="37"/>
    </row>
    <row r="34" spans="1:17" s="6" customFormat="1">
      <c r="A34" s="34" t="s">
        <v>51</v>
      </c>
      <c r="B34" s="35">
        <f t="shared" ref="B34:N34" si="8">-B9</f>
        <v>2818.1643241660349</v>
      </c>
      <c r="C34" s="35">
        <f t="shared" si="8"/>
        <v>2434.9232779276576</v>
      </c>
      <c r="D34" s="35">
        <f t="shared" si="8"/>
        <v>2386.7784515717444</v>
      </c>
      <c r="E34" s="35">
        <f t="shared" si="8"/>
        <v>1769.2091428803556</v>
      </c>
      <c r="F34" s="35">
        <f t="shared" si="8"/>
        <v>1718.3590591793757</v>
      </c>
      <c r="G34" s="35">
        <f t="shared" si="8"/>
        <v>1281.1767374458952</v>
      </c>
      <c r="H34" s="35">
        <f t="shared" si="8"/>
        <v>1699.5075872493696</v>
      </c>
      <c r="I34" s="35">
        <f t="shared" si="8"/>
        <v>1735.6631432349741</v>
      </c>
      <c r="J34" s="35">
        <f t="shared" si="8"/>
        <v>1576.320220826377</v>
      </c>
      <c r="K34" s="35">
        <f t="shared" si="8"/>
        <v>0</v>
      </c>
      <c r="L34" s="35">
        <f t="shared" si="8"/>
        <v>0</v>
      </c>
      <c r="M34" s="35">
        <f t="shared" si="8"/>
        <v>0</v>
      </c>
      <c r="N34" s="35">
        <f t="shared" si="8"/>
        <v>17420.101944481783</v>
      </c>
      <c r="Q34" s="7"/>
    </row>
    <row r="35" spans="1:17" s="6" customFormat="1">
      <c r="A35" s="34" t="s">
        <v>52</v>
      </c>
      <c r="B35" s="35">
        <f t="shared" ref="B35:N35" si="9">-B10</f>
        <v>1.674464</v>
      </c>
      <c r="C35" s="35">
        <f t="shared" si="9"/>
        <v>0.55268899999999999</v>
      </c>
      <c r="D35" s="35">
        <f t="shared" si="9"/>
        <v>7.1517979999999994</v>
      </c>
      <c r="E35" s="35">
        <f t="shared" si="9"/>
        <v>28.315557999999996</v>
      </c>
      <c r="F35" s="35">
        <f t="shared" si="9"/>
        <v>30.136303999999999</v>
      </c>
      <c r="G35" s="35">
        <f t="shared" si="9"/>
        <v>32.365479000000001</v>
      </c>
      <c r="H35" s="35">
        <f t="shared" si="9"/>
        <v>27.980688000000001</v>
      </c>
      <c r="I35" s="35">
        <f t="shared" si="9"/>
        <v>28.020709999999998</v>
      </c>
      <c r="J35" s="35">
        <f t="shared" si="9"/>
        <v>27.898005000000001</v>
      </c>
      <c r="K35" s="35">
        <f t="shared" si="9"/>
        <v>0</v>
      </c>
      <c r="L35" s="35">
        <f t="shared" si="9"/>
        <v>0</v>
      </c>
      <c r="M35" s="35">
        <f t="shared" si="9"/>
        <v>0</v>
      </c>
      <c r="N35" s="35">
        <f t="shared" si="9"/>
        <v>184.09569500000003</v>
      </c>
    </row>
    <row r="36" spans="1:17" s="6" customFormat="1">
      <c r="A36" s="34" t="s">
        <v>227</v>
      </c>
      <c r="B36" s="35">
        <f t="shared" ref="B36:M36" si="10">-B12</f>
        <v>-324.06829700000003</v>
      </c>
      <c r="C36" s="35">
        <f t="shared" si="10"/>
        <v>-292.57396150000011</v>
      </c>
      <c r="D36" s="35">
        <f t="shared" si="10"/>
        <v>-276.19705700000003</v>
      </c>
      <c r="E36" s="35">
        <f t="shared" si="10"/>
        <v>-239.29945000000004</v>
      </c>
      <c r="F36" s="35">
        <f t="shared" si="10"/>
        <v>-213.21066749999989</v>
      </c>
      <c r="G36" s="35">
        <f t="shared" si="10"/>
        <v>-184.81143450000002</v>
      </c>
      <c r="H36" s="35">
        <f t="shared" si="10"/>
        <v>-235.76156700000007</v>
      </c>
      <c r="I36" s="35">
        <f t="shared" si="10"/>
        <v>-234.47312900000014</v>
      </c>
      <c r="J36" s="35">
        <f t="shared" si="10"/>
        <v>-243.6020530000001</v>
      </c>
      <c r="K36" s="35">
        <f t="shared" si="10"/>
        <v>0</v>
      </c>
      <c r="L36" s="35">
        <f t="shared" si="10"/>
        <v>0</v>
      </c>
      <c r="M36" s="35">
        <f t="shared" si="10"/>
        <v>0</v>
      </c>
      <c r="N36" s="35">
        <f>-N11</f>
        <v>-2243.9976165000007</v>
      </c>
    </row>
    <row r="37" spans="1:17" s="6" customFormat="1">
      <c r="A37" s="34" t="s">
        <v>58</v>
      </c>
      <c r="B37" s="35">
        <f t="shared" ref="B37:M37" si="11">-B13</f>
        <v>-102.369632</v>
      </c>
      <c r="C37" s="35">
        <f t="shared" si="11"/>
        <v>-92.570464500000099</v>
      </c>
      <c r="D37" s="35">
        <f t="shared" si="11"/>
        <v>-84.026356000000007</v>
      </c>
      <c r="E37" s="35">
        <f t="shared" si="11"/>
        <v>-73.081554999999994</v>
      </c>
      <c r="F37" s="35">
        <f t="shared" si="11"/>
        <v>-83.697998999999896</v>
      </c>
      <c r="G37" s="35">
        <f t="shared" si="11"/>
        <v>-60.130020000000002</v>
      </c>
      <c r="H37" s="35">
        <f t="shared" si="11"/>
        <v>-76.128964000000096</v>
      </c>
      <c r="I37" s="35">
        <f t="shared" si="11"/>
        <v>-77.433654000000104</v>
      </c>
      <c r="J37" s="35">
        <f t="shared" si="11"/>
        <v>-81.053692000000098</v>
      </c>
      <c r="K37" s="35">
        <f t="shared" si="11"/>
        <v>0</v>
      </c>
      <c r="L37" s="35">
        <f t="shared" si="11"/>
        <v>0</v>
      </c>
      <c r="M37" s="35">
        <f t="shared" si="11"/>
        <v>0</v>
      </c>
      <c r="N37" s="35">
        <f>-N13</f>
        <v>-730.49233650000031</v>
      </c>
    </row>
    <row r="38" spans="1:17" s="6" customFormat="1">
      <c r="A38" s="34" t="s">
        <v>59</v>
      </c>
      <c r="B38" s="35">
        <f t="shared" ref="B38:M38" si="12">-B14</f>
        <v>-221.69866500000001</v>
      </c>
      <c r="C38" s="35">
        <f t="shared" si="12"/>
        <v>-200.00349699999998</v>
      </c>
      <c r="D38" s="35">
        <f t="shared" si="12"/>
        <v>-192.17070100000001</v>
      </c>
      <c r="E38" s="35">
        <f t="shared" si="12"/>
        <v>-166.21789500000003</v>
      </c>
      <c r="F38" s="35">
        <f t="shared" si="12"/>
        <v>-129.51266849999999</v>
      </c>
      <c r="G38" s="35">
        <f t="shared" si="12"/>
        <v>-124.68141450000002</v>
      </c>
      <c r="H38" s="35">
        <f t="shared" si="12"/>
        <v>-159.63260299999999</v>
      </c>
      <c r="I38" s="35">
        <f t="shared" si="12"/>
        <v>-157.03947500000004</v>
      </c>
      <c r="J38" s="35">
        <f t="shared" si="12"/>
        <v>-162.548361</v>
      </c>
      <c r="K38" s="35">
        <f t="shared" si="12"/>
        <v>0</v>
      </c>
      <c r="L38" s="35">
        <f t="shared" si="12"/>
        <v>0</v>
      </c>
      <c r="M38" s="35">
        <f t="shared" si="12"/>
        <v>0</v>
      </c>
      <c r="N38" s="35">
        <f>-N14</f>
        <v>-1513.5052800000003</v>
      </c>
    </row>
    <row r="39" spans="1:17" s="6" customFormat="1">
      <c r="A39" s="34"/>
      <c r="B39" s="35" t="e">
        <f>-#REF!</f>
        <v>#REF!</v>
      </c>
      <c r="C39" s="35" t="e">
        <f>-#REF!</f>
        <v>#REF!</v>
      </c>
      <c r="D39" s="35" t="e">
        <f>-#REF!</f>
        <v>#REF!</v>
      </c>
      <c r="E39" s="35" t="e">
        <f>-#REF!</f>
        <v>#REF!</v>
      </c>
      <c r="F39" s="35" t="e">
        <f>-#REF!</f>
        <v>#REF!</v>
      </c>
      <c r="G39" s="35" t="e">
        <f>-#REF!</f>
        <v>#REF!</v>
      </c>
      <c r="H39" s="35" t="e">
        <f>-#REF!</f>
        <v>#REF!</v>
      </c>
      <c r="I39" s="35" t="e">
        <f>-#REF!</f>
        <v>#REF!</v>
      </c>
      <c r="J39" s="35" t="e">
        <f>-#REF!</f>
        <v>#REF!</v>
      </c>
      <c r="K39" s="35" t="e">
        <f>-#REF!</f>
        <v>#REF!</v>
      </c>
      <c r="L39" s="35" t="e">
        <f>-#REF!</f>
        <v>#REF!</v>
      </c>
      <c r="M39" s="35" t="e">
        <f>-#REF!</f>
        <v>#REF!</v>
      </c>
      <c r="N39" s="35" t="e">
        <f>-#REF!</f>
        <v>#REF!</v>
      </c>
    </row>
    <row r="40" spans="1:17" s="6" customFormat="1">
      <c r="A40" s="34" t="s">
        <v>165</v>
      </c>
      <c r="B40" s="35">
        <f t="shared" ref="B40:M40" si="13">-B17</f>
        <v>-5692.1911778013991</v>
      </c>
      <c r="C40" s="35">
        <f t="shared" si="13"/>
        <v>-5240.5748315711444</v>
      </c>
      <c r="D40" s="35">
        <f t="shared" si="13"/>
        <v>-5177.685618580349</v>
      </c>
      <c r="E40" s="35">
        <f t="shared" si="13"/>
        <v>-4579.8918582407068</v>
      </c>
      <c r="F40" s="35">
        <f t="shared" si="13"/>
        <v>-4563.1467178393259</v>
      </c>
      <c r="G40" s="35">
        <f t="shared" si="13"/>
        <v>-4409.372849322026</v>
      </c>
      <c r="H40" s="35">
        <f t="shared" si="13"/>
        <v>-4316.0673352182603</v>
      </c>
      <c r="I40" s="35">
        <f t="shared" si="13"/>
        <v>-4274.8771287072741</v>
      </c>
      <c r="J40" s="35">
        <f t="shared" si="13"/>
        <v>-4379.3896321292568</v>
      </c>
      <c r="K40" s="35">
        <f t="shared" si="13"/>
        <v>0</v>
      </c>
      <c r="L40" s="35">
        <f t="shared" si="13"/>
        <v>0</v>
      </c>
      <c r="M40" s="35">
        <f t="shared" si="13"/>
        <v>0</v>
      </c>
      <c r="N40" s="35">
        <f>-N16</f>
        <v>-42633.197149409738</v>
      </c>
    </row>
    <row r="41" spans="1:17" s="6" customFormat="1">
      <c r="A41" s="34" t="s">
        <v>151</v>
      </c>
      <c r="B41" s="35">
        <f t="shared" ref="B41:N41" si="14">-B18</f>
        <v>-624.2814810000001</v>
      </c>
      <c r="C41" s="35">
        <f t="shared" si="14"/>
        <v>-544.62265000000002</v>
      </c>
      <c r="D41" s="35">
        <f t="shared" si="14"/>
        <v>-653.27919100000008</v>
      </c>
      <c r="E41" s="35">
        <f t="shared" si="14"/>
        <v>-626.09470399999998</v>
      </c>
      <c r="F41" s="35">
        <f t="shared" si="14"/>
        <v>-629.36368800000014</v>
      </c>
      <c r="G41" s="35">
        <f t="shared" si="14"/>
        <v>-671.53118000000006</v>
      </c>
      <c r="H41" s="35">
        <f t="shared" si="14"/>
        <v>-644.7299210000001</v>
      </c>
      <c r="I41" s="35">
        <f t="shared" si="14"/>
        <v>-588.47331599999995</v>
      </c>
      <c r="J41" s="35">
        <f t="shared" si="14"/>
        <v>-622.59520699999996</v>
      </c>
      <c r="K41" s="35">
        <f t="shared" si="14"/>
        <v>0</v>
      </c>
      <c r="L41" s="35">
        <f t="shared" si="14"/>
        <v>0</v>
      </c>
      <c r="M41" s="35">
        <f t="shared" si="14"/>
        <v>0</v>
      </c>
      <c r="N41" s="35">
        <f t="shared" si="14"/>
        <v>-5604.9713380000003</v>
      </c>
    </row>
    <row r="42" spans="1:17" s="6" customFormat="1">
      <c r="A42" s="34" t="s">
        <v>152</v>
      </c>
      <c r="B42" s="35">
        <f t="shared" ref="B42:N42" si="15">-B19</f>
        <v>-1977.1593359999999</v>
      </c>
      <c r="C42" s="35">
        <f t="shared" si="15"/>
        <v>-1859.7551120000003</v>
      </c>
      <c r="D42" s="35">
        <f t="shared" si="15"/>
        <v>-1921.9583520000001</v>
      </c>
      <c r="E42" s="35">
        <f t="shared" si="15"/>
        <v>-1811.5195860000001</v>
      </c>
      <c r="F42" s="35">
        <f t="shared" si="15"/>
        <v>-1758.3309849999998</v>
      </c>
      <c r="G42" s="35">
        <f t="shared" si="15"/>
        <v>-1813.3587359999999</v>
      </c>
      <c r="H42" s="35">
        <f t="shared" si="15"/>
        <v>-1787.4744910000002</v>
      </c>
      <c r="I42" s="35">
        <f t="shared" si="15"/>
        <v>-1746.2512390000002</v>
      </c>
      <c r="J42" s="35">
        <f t="shared" si="15"/>
        <v>-1843.739497</v>
      </c>
      <c r="K42" s="35">
        <f t="shared" si="15"/>
        <v>0</v>
      </c>
      <c r="L42" s="35">
        <f t="shared" si="15"/>
        <v>0</v>
      </c>
      <c r="M42" s="35">
        <f t="shared" si="15"/>
        <v>0</v>
      </c>
      <c r="N42" s="35">
        <f t="shared" si="15"/>
        <v>-16519.547334000003</v>
      </c>
    </row>
    <row r="43" spans="1:17" s="6" customFormat="1">
      <c r="A43" s="34" t="s">
        <v>153</v>
      </c>
      <c r="B43" s="35">
        <f t="shared" ref="B43:N43" si="16">-B20</f>
        <v>-805.6058281109058</v>
      </c>
      <c r="C43" s="35">
        <f t="shared" si="16"/>
        <v>-730.53996333030739</v>
      </c>
      <c r="D43" s="35">
        <f t="shared" si="16"/>
        <v>-696.26774435220909</v>
      </c>
      <c r="E43" s="35">
        <f t="shared" si="16"/>
        <v>-583.32286051561653</v>
      </c>
      <c r="F43" s="35">
        <f t="shared" si="16"/>
        <v>-571.97569619229409</v>
      </c>
      <c r="G43" s="35">
        <f t="shared" si="16"/>
        <v>-540.32798040343914</v>
      </c>
      <c r="H43" s="35">
        <f t="shared" si="16"/>
        <v>-538.10977461886728</v>
      </c>
      <c r="I43" s="35">
        <f t="shared" si="16"/>
        <v>-543.96911296367284</v>
      </c>
      <c r="J43" s="35">
        <f t="shared" si="16"/>
        <v>-559.7986201995966</v>
      </c>
      <c r="K43" s="35">
        <f t="shared" si="16"/>
        <v>0</v>
      </c>
      <c r="L43" s="35">
        <f t="shared" si="16"/>
        <v>0</v>
      </c>
      <c r="M43" s="35">
        <f t="shared" si="16"/>
        <v>0</v>
      </c>
      <c r="N43" s="35">
        <f t="shared" si="16"/>
        <v>-5569.917580686908</v>
      </c>
    </row>
    <row r="44" spans="1:17" s="6" customFormat="1">
      <c r="A44" s="34" t="s">
        <v>154</v>
      </c>
      <c r="B44" s="35">
        <f t="shared" ref="B44:N44" si="17">-B21</f>
        <v>-1894.0595399004935</v>
      </c>
      <c r="C44" s="35">
        <f t="shared" si="17"/>
        <v>-1718.4807692408351</v>
      </c>
      <c r="D44" s="35">
        <f t="shared" si="17"/>
        <v>-1523.3412814981423</v>
      </c>
      <c r="E44" s="35">
        <f t="shared" si="17"/>
        <v>-1214.1348239950757</v>
      </c>
      <c r="F44" s="35">
        <f t="shared" si="17"/>
        <v>-1249.6627834170383</v>
      </c>
      <c r="G44" s="35">
        <f t="shared" si="17"/>
        <v>-1054.3854172385863</v>
      </c>
      <c r="H44" s="35">
        <f t="shared" si="17"/>
        <v>-1017.9122811593948</v>
      </c>
      <c r="I44" s="35">
        <f t="shared" si="17"/>
        <v>-1043.2272342335996</v>
      </c>
      <c r="J44" s="35">
        <f t="shared" si="17"/>
        <v>-1035.3642180496536</v>
      </c>
      <c r="K44" s="35">
        <f t="shared" si="17"/>
        <v>0</v>
      </c>
      <c r="L44" s="35">
        <f t="shared" si="17"/>
        <v>0</v>
      </c>
      <c r="M44" s="35">
        <f t="shared" si="17"/>
        <v>0</v>
      </c>
      <c r="N44" s="35">
        <f t="shared" si="17"/>
        <v>-11750.568348732821</v>
      </c>
    </row>
    <row r="45" spans="1:17" s="6" customFormat="1">
      <c r="A45" s="34" t="s">
        <v>155</v>
      </c>
      <c r="B45" s="35">
        <f t="shared" ref="B45:N45" si="18">-B22</f>
        <v>-23.635671000000002</v>
      </c>
      <c r="C45" s="35">
        <f t="shared" si="18"/>
        <v>-16.964365000000001</v>
      </c>
      <c r="D45" s="35">
        <f t="shared" si="18"/>
        <v>-26.183640000000004</v>
      </c>
      <c r="E45" s="35">
        <f t="shared" si="18"/>
        <v>-19.081883999999999</v>
      </c>
      <c r="F45" s="35">
        <f t="shared" si="18"/>
        <v>-22.880441999999999</v>
      </c>
      <c r="G45" s="35">
        <f t="shared" si="18"/>
        <v>-23.059518000000001</v>
      </c>
      <c r="H45" s="35">
        <f t="shared" si="18"/>
        <v>-23.678823999999999</v>
      </c>
      <c r="I45" s="35">
        <f t="shared" si="18"/>
        <v>-22.376383000000001</v>
      </c>
      <c r="J45" s="35">
        <f t="shared" si="18"/>
        <v>-30.181508000000001</v>
      </c>
      <c r="K45" s="35">
        <f t="shared" si="18"/>
        <v>0</v>
      </c>
      <c r="L45" s="35">
        <f t="shared" si="18"/>
        <v>0</v>
      </c>
      <c r="M45" s="35">
        <f t="shared" si="18"/>
        <v>0</v>
      </c>
      <c r="N45" s="35">
        <f t="shared" si="18"/>
        <v>-208.04223500000003</v>
      </c>
    </row>
    <row r="46" spans="1:17" s="6" customFormat="1">
      <c r="A46" s="34" t="s">
        <v>159</v>
      </c>
      <c r="B46" s="35">
        <f t="shared" ref="B46:N46" si="19">-B23</f>
        <v>-367.44932179000006</v>
      </c>
      <c r="C46" s="35">
        <f t="shared" si="19"/>
        <v>-370.21197200000216</v>
      </c>
      <c r="D46" s="35">
        <f t="shared" si="19"/>
        <v>-356.65540972999759</v>
      </c>
      <c r="E46" s="35">
        <f t="shared" si="19"/>
        <v>-325.73799973001411</v>
      </c>
      <c r="F46" s="35">
        <f t="shared" si="19"/>
        <v>-330.93312322999361</v>
      </c>
      <c r="G46" s="35">
        <f t="shared" si="19"/>
        <v>-306.7100176800007</v>
      </c>
      <c r="H46" s="35">
        <f t="shared" si="19"/>
        <v>-304.16204343999868</v>
      </c>
      <c r="I46" s="35">
        <f t="shared" si="19"/>
        <v>-330.57984351000169</v>
      </c>
      <c r="J46" s="35">
        <f t="shared" si="19"/>
        <v>-287.71058188000694</v>
      </c>
      <c r="K46" s="35">
        <f t="shared" si="19"/>
        <v>0</v>
      </c>
      <c r="L46" s="35">
        <f t="shared" si="19"/>
        <v>0</v>
      </c>
      <c r="M46" s="35">
        <f t="shared" si="19"/>
        <v>0</v>
      </c>
      <c r="N46" s="35">
        <f t="shared" si="19"/>
        <v>-2980.1503129900161</v>
      </c>
    </row>
    <row r="47" spans="1:17" s="6" customFormat="1">
      <c r="A47" s="34" t="s">
        <v>156</v>
      </c>
      <c r="B47" s="35">
        <f t="shared" ref="B47:N47" si="20">-B26</f>
        <v>-113.085033</v>
      </c>
      <c r="C47" s="35">
        <f t="shared" si="20"/>
        <v>-113.3605</v>
      </c>
      <c r="D47" s="35">
        <f t="shared" si="20"/>
        <v>-119.71655799999999</v>
      </c>
      <c r="E47" s="35">
        <f t="shared" si="20"/>
        <v>-117.15062</v>
      </c>
      <c r="F47" s="35">
        <f t="shared" si="20"/>
        <v>-112.16217</v>
      </c>
      <c r="G47" s="35">
        <f t="shared" si="20"/>
        <v>-91.362720000000095</v>
      </c>
      <c r="H47" s="35">
        <f t="shared" si="20"/>
        <v>-113.604428</v>
      </c>
      <c r="I47" s="35">
        <f t="shared" si="20"/>
        <v>-146.344233</v>
      </c>
      <c r="J47" s="35">
        <f t="shared" si="20"/>
        <v>-92.907645000000102</v>
      </c>
      <c r="K47" s="35">
        <f t="shared" si="20"/>
        <v>0</v>
      </c>
      <c r="L47" s="35">
        <f t="shared" si="20"/>
        <v>0</v>
      </c>
      <c r="M47" s="35">
        <f t="shared" si="20"/>
        <v>0</v>
      </c>
      <c r="N47" s="35">
        <f t="shared" si="20"/>
        <v>-1019.6939070000003</v>
      </c>
    </row>
    <row r="48" spans="1:17" s="6" customFormat="1">
      <c r="A48" s="34" t="s">
        <v>157</v>
      </c>
      <c r="B48" s="35">
        <f t="shared" ref="B48:N48" si="21">-B27</f>
        <v>-6749.6876330313989</v>
      </c>
      <c r="C48" s="35">
        <f t="shared" si="21"/>
        <v>-6218.5503209811441</v>
      </c>
      <c r="D48" s="35">
        <f t="shared" si="21"/>
        <v>-6138.2486243203493</v>
      </c>
      <c r="E48" s="35">
        <f t="shared" si="21"/>
        <v>-5403.9670728107076</v>
      </c>
      <c r="F48" s="35">
        <f t="shared" si="21"/>
        <v>-5308.0688519093255</v>
      </c>
      <c r="G48" s="35">
        <f t="shared" si="21"/>
        <v>-5030.5886562620262</v>
      </c>
      <c r="H48" s="35">
        <f t="shared" si="21"/>
        <v>-5093.1311882782602</v>
      </c>
      <c r="I48" s="35">
        <f t="shared" si="21"/>
        <v>-5090.4263281172734</v>
      </c>
      <c r="J48" s="35">
        <f t="shared" si="21"/>
        <v>-5135.503924979258</v>
      </c>
      <c r="K48" s="35">
        <f t="shared" si="21"/>
        <v>0</v>
      </c>
      <c r="L48" s="35">
        <f t="shared" si="21"/>
        <v>0</v>
      </c>
      <c r="M48" s="35">
        <f t="shared" si="21"/>
        <v>0</v>
      </c>
      <c r="N48" s="35">
        <f t="shared" si="21"/>
        <v>-50168.172600689752</v>
      </c>
    </row>
    <row r="49" spans="1:14" s="6" customFormat="1">
      <c r="A49" s="34" t="s">
        <v>158</v>
      </c>
      <c r="B49" s="35">
        <f t="shared" ref="B49:N49" si="22">-B28</f>
        <v>-5804.9833638013988</v>
      </c>
      <c r="C49" s="35">
        <f t="shared" si="22"/>
        <v>-5339.1544155711445</v>
      </c>
      <c r="D49" s="35">
        <f t="shared" si="22"/>
        <v>-5264.6772635803491</v>
      </c>
      <c r="E49" s="35">
        <f t="shared" si="22"/>
        <v>-4647.0020927707064</v>
      </c>
      <c r="F49" s="35">
        <f t="shared" si="22"/>
        <v>-4621.9674448393262</v>
      </c>
      <c r="G49" s="35">
        <f t="shared" si="22"/>
        <v>-4455.7829163220258</v>
      </c>
      <c r="H49" s="35">
        <f t="shared" si="22"/>
        <v>-4361.7766302182599</v>
      </c>
      <c r="I49" s="35">
        <f t="shared" si="22"/>
        <v>-4320.4104597072737</v>
      </c>
      <c r="J49" s="35">
        <f t="shared" si="22"/>
        <v>-4431.0588941292572</v>
      </c>
      <c r="K49" s="35">
        <f t="shared" si="22"/>
        <v>0</v>
      </c>
      <c r="L49" s="35">
        <f t="shared" si="22"/>
        <v>0</v>
      </c>
      <c r="M49" s="35">
        <f t="shared" si="22"/>
        <v>0</v>
      </c>
      <c r="N49" s="35">
        <f t="shared" si="22"/>
        <v>-43246.813480939745</v>
      </c>
    </row>
    <row r="50" spans="1:14" s="6" customForma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2" spans="1:14">
      <c r="B52" s="50"/>
    </row>
    <row r="53" spans="1:14">
      <c r="B53" s="50"/>
    </row>
    <row r="54" spans="1:14">
      <c r="B54" s="50"/>
    </row>
  </sheetData>
  <mergeCells count="24"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  <mergeCell ref="N5:N6"/>
    <mergeCell ref="K5:M5"/>
    <mergeCell ref="H5:J5"/>
    <mergeCell ref="N16:N17"/>
    <mergeCell ref="B16:D16"/>
    <mergeCell ref="E16:G16"/>
    <mergeCell ref="H16:J16"/>
    <mergeCell ref="K16:M16"/>
  </mergeCells>
  <conditionalFormatting sqref="B5:D29">
    <cfRule type="expression" dxfId="32" priority="4">
      <formula>SEARCH($B$3,$N$1)</formula>
    </cfRule>
  </conditionalFormatting>
  <conditionalFormatting sqref="B5:G29">
    <cfRule type="expression" dxfId="31" priority="3">
      <formula>SEARCH($E$3,$N$1)</formula>
    </cfRule>
  </conditionalFormatting>
  <conditionalFormatting sqref="B5:J29">
    <cfRule type="expression" dxfId="30" priority="2">
      <formula>SEARCH($H$3,$N$1)</formula>
    </cfRule>
  </conditionalFormatting>
  <conditionalFormatting sqref="B5:M29">
    <cfRule type="expression" dxfId="29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Q23"/>
  <sheetViews>
    <sheetView showGridLines="0" zoomScaleNormal="100" zoomScaleSheetLayoutView="100" workbookViewId="0"/>
  </sheetViews>
  <sheetFormatPr defaultColWidth="9.140625" defaultRowHeight="1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20.25">
      <c r="A1" s="211" t="s">
        <v>375</v>
      </c>
      <c r="P1" s="209" t="str">
        <f>'3.1'!N1</f>
        <v>III. čtvrtletí 2025</v>
      </c>
    </row>
    <row r="2" spans="1:17" ht="18">
      <c r="A2" s="244" t="s">
        <v>376</v>
      </c>
    </row>
    <row r="3" spans="1:17" ht="6" customHeight="1"/>
    <row r="4" spans="1:17" ht="12" customHeight="1">
      <c r="A4" s="518" t="str">
        <f>'3.1'!A4</f>
        <v>2025</v>
      </c>
      <c r="B4" s="510" t="s">
        <v>19</v>
      </c>
      <c r="C4" s="510"/>
      <c r="D4" s="511"/>
      <c r="E4" s="509" t="s">
        <v>192</v>
      </c>
      <c r="F4" s="510"/>
      <c r="G4" s="511"/>
      <c r="H4" s="509" t="s">
        <v>194</v>
      </c>
      <c r="I4" s="510"/>
      <c r="J4" s="511"/>
      <c r="K4" s="509" t="s">
        <v>6</v>
      </c>
      <c r="L4" s="510"/>
      <c r="M4" s="511"/>
      <c r="N4" s="510" t="s">
        <v>205</v>
      </c>
      <c r="O4" s="510"/>
      <c r="P4" s="510"/>
      <c r="Q4" s="22"/>
    </row>
    <row r="5" spans="1:17" ht="14.1" customHeight="1">
      <c r="A5" s="519"/>
      <c r="B5" s="507" t="s">
        <v>226</v>
      </c>
      <c r="C5" s="507"/>
      <c r="D5" s="508"/>
      <c r="E5" s="507" t="s">
        <v>226</v>
      </c>
      <c r="F5" s="507"/>
      <c r="G5" s="508"/>
      <c r="H5" s="507" t="s">
        <v>226</v>
      </c>
      <c r="I5" s="507"/>
      <c r="J5" s="508"/>
      <c r="K5" s="507" t="s">
        <v>226</v>
      </c>
      <c r="L5" s="507"/>
      <c r="M5" s="508"/>
      <c r="N5" s="507" t="s">
        <v>168</v>
      </c>
      <c r="O5" s="507"/>
      <c r="P5" s="507"/>
      <c r="Q5" s="22"/>
    </row>
    <row r="6" spans="1:17">
      <c r="A6" s="520"/>
      <c r="B6" s="419" t="s">
        <v>66</v>
      </c>
      <c r="C6" s="217" t="s">
        <v>67</v>
      </c>
      <c r="D6" s="249" t="s">
        <v>68</v>
      </c>
      <c r="E6" s="245" t="s">
        <v>66</v>
      </c>
      <c r="F6" s="217" t="s">
        <v>67</v>
      </c>
      <c r="G6" s="249" t="s">
        <v>68</v>
      </c>
      <c r="H6" s="245" t="s">
        <v>66</v>
      </c>
      <c r="I6" s="217" t="s">
        <v>67</v>
      </c>
      <c r="J6" s="249" t="s">
        <v>68</v>
      </c>
      <c r="K6" s="245" t="s">
        <v>66</v>
      </c>
      <c r="L6" s="217" t="s">
        <v>67</v>
      </c>
      <c r="M6" s="249" t="s">
        <v>68</v>
      </c>
      <c r="N6" s="436" t="s">
        <v>66</v>
      </c>
      <c r="O6" s="436" t="s">
        <v>67</v>
      </c>
      <c r="P6" s="436" t="s">
        <v>68</v>
      </c>
      <c r="Q6" s="22"/>
    </row>
    <row r="7" spans="1:17" ht="12.75" customHeight="1">
      <c r="A7" s="513" t="s">
        <v>0</v>
      </c>
      <c r="B7" s="515">
        <f>SUM(B8:D8)</f>
        <v>7959.3844399999998</v>
      </c>
      <c r="C7" s="512"/>
      <c r="D7" s="516"/>
      <c r="E7" s="515">
        <f>SUM(E8:G8)</f>
        <v>444.78183000000001</v>
      </c>
      <c r="F7" s="512"/>
      <c r="G7" s="516"/>
      <c r="H7" s="515">
        <f>SUM(H8:J8)</f>
        <v>0.47577000000000003</v>
      </c>
      <c r="I7" s="512"/>
      <c r="J7" s="516"/>
      <c r="K7" s="515">
        <f>SUM(K8:M8)</f>
        <v>7514.6026099999981</v>
      </c>
      <c r="L7" s="512"/>
      <c r="M7" s="516"/>
      <c r="N7" s="512">
        <f>P8</f>
        <v>4346</v>
      </c>
      <c r="O7" s="512"/>
      <c r="P7" s="512"/>
      <c r="Q7" s="22"/>
    </row>
    <row r="8" spans="1:17" s="110" customFormat="1" ht="15" customHeight="1">
      <c r="A8" s="517"/>
      <c r="B8" s="246">
        <v>2283.1923199999997</v>
      </c>
      <c r="C8" s="243">
        <v>3030.6519399999997</v>
      </c>
      <c r="D8" s="250">
        <v>2645.54018</v>
      </c>
      <c r="E8" s="246">
        <v>133.34735999999998</v>
      </c>
      <c r="F8" s="243">
        <v>168.57245</v>
      </c>
      <c r="G8" s="250">
        <v>142.86202</v>
      </c>
      <c r="H8" s="246">
        <v>0.15720000000000001</v>
      </c>
      <c r="I8" s="243">
        <v>8.929999999999999E-2</v>
      </c>
      <c r="J8" s="250">
        <v>0.22927</v>
      </c>
      <c r="K8" s="246">
        <v>2149.8449599999994</v>
      </c>
      <c r="L8" s="243">
        <v>2862.0794899999996</v>
      </c>
      <c r="M8" s="250">
        <v>2502.6781599999999</v>
      </c>
      <c r="N8" s="437">
        <v>4346</v>
      </c>
      <c r="O8" s="437">
        <v>4346</v>
      </c>
      <c r="P8" s="437">
        <v>4346</v>
      </c>
      <c r="Q8" s="98"/>
    </row>
    <row r="9" spans="1:17" s="110" customFormat="1" ht="15" customHeight="1">
      <c r="A9" s="513" t="s">
        <v>15</v>
      </c>
      <c r="B9" s="515">
        <f>SUM(B10:D10)</f>
        <v>5778.1841280000008</v>
      </c>
      <c r="C9" s="512"/>
      <c r="D9" s="516"/>
      <c r="E9" s="515">
        <f>SUM(E10:G10)</f>
        <v>615.11455000000001</v>
      </c>
      <c r="F9" s="512"/>
      <c r="G9" s="516"/>
      <c r="H9" s="515">
        <f>SUM(H10:J10)</f>
        <v>133.88233600000001</v>
      </c>
      <c r="I9" s="512"/>
      <c r="J9" s="516"/>
      <c r="K9" s="515">
        <f>SUM(K10:M10)</f>
        <v>5163.0695780000005</v>
      </c>
      <c r="L9" s="512"/>
      <c r="M9" s="516"/>
      <c r="N9" s="512">
        <f>P10</f>
        <v>9217.9595999999983</v>
      </c>
      <c r="O9" s="512"/>
      <c r="P9" s="512"/>
      <c r="Q9" s="98"/>
    </row>
    <row r="10" spans="1:17" s="110" customFormat="1" ht="15" customHeight="1">
      <c r="A10" s="514"/>
      <c r="B10" s="246">
        <f t="shared" ref="B10:M10" si="0">SUM(B11:B22)</f>
        <v>2065.6313750000004</v>
      </c>
      <c r="C10" s="243">
        <f t="shared" si="0"/>
        <v>1813.5360089999999</v>
      </c>
      <c r="D10" s="250">
        <f t="shared" si="0"/>
        <v>1899.0167440000005</v>
      </c>
      <c r="E10" s="246">
        <f t="shared" si="0"/>
        <v>220.71096699999998</v>
      </c>
      <c r="F10" s="243">
        <f t="shared" si="0"/>
        <v>193.535099</v>
      </c>
      <c r="G10" s="250">
        <f t="shared" si="0"/>
        <v>200.868484</v>
      </c>
      <c r="H10" s="246">
        <f t="shared" si="0"/>
        <v>42.963257000000013</v>
      </c>
      <c r="I10" s="243">
        <f t="shared" si="0"/>
        <v>41.952297999999992</v>
      </c>
      <c r="J10" s="250">
        <f t="shared" si="0"/>
        <v>48.966780999999997</v>
      </c>
      <c r="K10" s="246">
        <f t="shared" si="0"/>
        <v>1844.920408</v>
      </c>
      <c r="L10" s="243">
        <f t="shared" si="0"/>
        <v>1620.0009100000002</v>
      </c>
      <c r="M10" s="250">
        <f t="shared" si="0"/>
        <v>1698.1482600000002</v>
      </c>
      <c r="N10" s="437">
        <v>9213.4595999999983</v>
      </c>
      <c r="O10" s="437">
        <v>9217.9595999999983</v>
      </c>
      <c r="P10" s="437">
        <v>9217.9595999999983</v>
      </c>
      <c r="Q10" s="98"/>
    </row>
    <row r="11" spans="1:17" ht="12" customHeight="1">
      <c r="A11" s="214" t="s">
        <v>150</v>
      </c>
      <c r="B11" s="247">
        <v>235.89264200000002</v>
      </c>
      <c r="C11" s="23">
        <v>233.42618999999996</v>
      </c>
      <c r="D11" s="251">
        <v>237.13421199999996</v>
      </c>
      <c r="E11" s="247">
        <v>20.385361</v>
      </c>
      <c r="F11" s="23">
        <v>18.898580000000003</v>
      </c>
      <c r="G11" s="251">
        <v>20.699358000000014</v>
      </c>
      <c r="H11" s="247">
        <v>9.0913500000000003</v>
      </c>
      <c r="I11" s="23">
        <v>7.744635999999999</v>
      </c>
      <c r="J11" s="251">
        <v>9.1397280000000016</v>
      </c>
      <c r="K11" s="247">
        <v>215.50728100000003</v>
      </c>
      <c r="L11" s="23">
        <v>214.52760999999995</v>
      </c>
      <c r="M11" s="251">
        <v>216.43485399999994</v>
      </c>
      <c r="N11" s="23"/>
      <c r="O11" s="23"/>
      <c r="P11" s="23"/>
      <c r="Q11" s="22"/>
    </row>
    <row r="12" spans="1:17" ht="12" customHeight="1">
      <c r="A12" s="214" t="s">
        <v>149</v>
      </c>
      <c r="B12" s="247">
        <v>0.96770599999999996</v>
      </c>
      <c r="C12" s="23">
        <v>0.95982199999999995</v>
      </c>
      <c r="D12" s="251">
        <v>0.92132000000000003</v>
      </c>
      <c r="E12" s="247">
        <v>4.6098E-2</v>
      </c>
      <c r="F12" s="23">
        <v>4.6676000000000002E-2</v>
      </c>
      <c r="G12" s="251">
        <v>4.1536000000000003E-2</v>
      </c>
      <c r="H12" s="247">
        <v>8.6749999999999994E-2</v>
      </c>
      <c r="I12" s="23">
        <v>8.5519999999999999E-2</v>
      </c>
      <c r="J12" s="251">
        <v>8.6760000000000004E-2</v>
      </c>
      <c r="K12" s="247">
        <v>0.92160799999999998</v>
      </c>
      <c r="L12" s="23">
        <v>0.9131459999999999</v>
      </c>
      <c r="M12" s="251">
        <v>0.87978400000000001</v>
      </c>
      <c r="N12" s="23"/>
      <c r="O12" s="23"/>
      <c r="P12" s="23"/>
      <c r="Q12" s="22"/>
    </row>
    <row r="13" spans="1:17" ht="12" customHeight="1">
      <c r="A13" s="214" t="s">
        <v>148</v>
      </c>
      <c r="B13" s="247">
        <v>37.983750000000001</v>
      </c>
      <c r="C13" s="23">
        <v>41.304936000000005</v>
      </c>
      <c r="D13" s="251">
        <v>40.980340999999996</v>
      </c>
      <c r="E13" s="247">
        <v>7.3112520000000005</v>
      </c>
      <c r="F13" s="23">
        <v>7.2967789999999999</v>
      </c>
      <c r="G13" s="251">
        <v>6.0408049999999998</v>
      </c>
      <c r="H13" s="247">
        <v>3.6547470000000004</v>
      </c>
      <c r="I13" s="23">
        <v>5.1538010000000005</v>
      </c>
      <c r="J13" s="251">
        <v>5.5595009999999991</v>
      </c>
      <c r="K13" s="247">
        <v>30.672498000000001</v>
      </c>
      <c r="L13" s="23">
        <v>34.008157000000004</v>
      </c>
      <c r="M13" s="251">
        <v>34.939535999999997</v>
      </c>
      <c r="N13" s="23"/>
      <c r="O13" s="23"/>
      <c r="P13" s="23"/>
      <c r="Q13" s="22"/>
    </row>
    <row r="14" spans="1:17" ht="12" customHeight="1">
      <c r="A14" s="214" t="s">
        <v>147</v>
      </c>
      <c r="B14" s="247">
        <v>1707.0757880000003</v>
      </c>
      <c r="C14" s="23">
        <v>1450.2157920000002</v>
      </c>
      <c r="D14" s="251">
        <v>1544.8600560000004</v>
      </c>
      <c r="E14" s="247">
        <v>181.39877799999996</v>
      </c>
      <c r="F14" s="23">
        <v>156.46908199999999</v>
      </c>
      <c r="G14" s="251">
        <v>165.467051</v>
      </c>
      <c r="H14" s="247">
        <v>19.882039000000006</v>
      </c>
      <c r="I14" s="23">
        <v>20.033694999999998</v>
      </c>
      <c r="J14" s="251">
        <v>26.000191999999998</v>
      </c>
      <c r="K14" s="247">
        <v>1525.6770100000003</v>
      </c>
      <c r="L14" s="23">
        <v>1293.7467100000001</v>
      </c>
      <c r="M14" s="251">
        <v>1379.3930050000004</v>
      </c>
      <c r="N14" s="23"/>
      <c r="O14" s="23"/>
      <c r="P14" s="23"/>
      <c r="Q14" s="22"/>
    </row>
    <row r="15" spans="1:17" ht="12" customHeight="1">
      <c r="A15" s="214" t="s">
        <v>146</v>
      </c>
      <c r="B15" s="247">
        <v>0</v>
      </c>
      <c r="C15" s="23">
        <v>0</v>
      </c>
      <c r="D15" s="251">
        <v>0</v>
      </c>
      <c r="E15" s="247">
        <v>0</v>
      </c>
      <c r="F15" s="23">
        <v>0</v>
      </c>
      <c r="G15" s="251">
        <v>0</v>
      </c>
      <c r="H15" s="247">
        <v>0</v>
      </c>
      <c r="I15" s="23">
        <v>0</v>
      </c>
      <c r="J15" s="251">
        <v>0</v>
      </c>
      <c r="K15" s="247">
        <v>0</v>
      </c>
      <c r="L15" s="23">
        <v>0</v>
      </c>
      <c r="M15" s="251">
        <v>0</v>
      </c>
      <c r="N15" s="23"/>
      <c r="O15" s="23"/>
      <c r="P15" s="23"/>
      <c r="Q15" s="22"/>
    </row>
    <row r="16" spans="1:17" ht="12" customHeight="1">
      <c r="A16" s="214" t="s">
        <v>145</v>
      </c>
      <c r="B16" s="247">
        <v>5.2306330000000001</v>
      </c>
      <c r="C16" s="23">
        <v>3.4883120000000001</v>
      </c>
      <c r="D16" s="251">
        <v>2.9031650000000004</v>
      </c>
      <c r="E16" s="247">
        <v>0.79444800000000004</v>
      </c>
      <c r="F16" s="23">
        <v>0.50995999999999997</v>
      </c>
      <c r="G16" s="251">
        <v>0.39412700000000001</v>
      </c>
      <c r="H16" s="247">
        <v>0.48697299999999993</v>
      </c>
      <c r="I16" s="23">
        <v>0.24618499999999999</v>
      </c>
      <c r="J16" s="251">
        <v>0.340254</v>
      </c>
      <c r="K16" s="247">
        <v>4.436185</v>
      </c>
      <c r="L16" s="23">
        <v>2.9783520000000001</v>
      </c>
      <c r="M16" s="251">
        <v>2.5090380000000003</v>
      </c>
      <c r="N16" s="23"/>
      <c r="O16" s="23"/>
      <c r="P16" s="23"/>
      <c r="Q16" s="22"/>
    </row>
    <row r="17" spans="1:17" ht="12" customHeight="1">
      <c r="A17" s="214" t="s">
        <v>144</v>
      </c>
      <c r="B17" s="247">
        <v>0.13414699999999999</v>
      </c>
      <c r="C17" s="23">
        <v>0.26638999999999996</v>
      </c>
      <c r="D17" s="251">
        <v>0.32153899999999996</v>
      </c>
      <c r="E17" s="247">
        <v>3.8914999999999998E-2</v>
      </c>
      <c r="F17" s="23">
        <v>3.5640999999999999E-2</v>
      </c>
      <c r="G17" s="251">
        <v>4.1697000000000005E-2</v>
      </c>
      <c r="H17" s="247">
        <v>4.522E-3</v>
      </c>
      <c r="I17" s="23">
        <v>2.4609999999999996E-3</v>
      </c>
      <c r="J17" s="251">
        <v>3.274E-3</v>
      </c>
      <c r="K17" s="247">
        <v>9.5231999999999983E-2</v>
      </c>
      <c r="L17" s="23">
        <v>0.23074899999999995</v>
      </c>
      <c r="M17" s="251">
        <v>0.27984199999999998</v>
      </c>
      <c r="N17" s="23"/>
      <c r="O17" s="23"/>
      <c r="P17" s="23"/>
      <c r="Q17" s="22"/>
    </row>
    <row r="18" spans="1:17" ht="12" customHeight="1">
      <c r="A18" s="214" t="s">
        <v>143</v>
      </c>
      <c r="B18" s="247">
        <v>29.232963999999999</v>
      </c>
      <c r="C18" s="23">
        <v>31.165949000000001</v>
      </c>
      <c r="D18" s="251">
        <v>23.759280999999998</v>
      </c>
      <c r="E18" s="247">
        <v>2.960518</v>
      </c>
      <c r="F18" s="23">
        <v>3.4037710000000003</v>
      </c>
      <c r="G18" s="251">
        <v>2.5601190000000003</v>
      </c>
      <c r="H18" s="247">
        <v>3.6884449999999998</v>
      </c>
      <c r="I18" s="23">
        <v>3.9268490000000003</v>
      </c>
      <c r="J18" s="251">
        <v>3.1152890000000002</v>
      </c>
      <c r="K18" s="247">
        <v>26.272445999999999</v>
      </c>
      <c r="L18" s="23">
        <v>27.762178000000002</v>
      </c>
      <c r="M18" s="251">
        <v>21.199161999999998</v>
      </c>
      <c r="N18" s="23"/>
      <c r="O18" s="23"/>
      <c r="P18" s="23"/>
      <c r="Q18" s="22"/>
    </row>
    <row r="19" spans="1:17" ht="12" customHeight="1">
      <c r="A19" s="214" t="s">
        <v>142</v>
      </c>
      <c r="B19" s="247">
        <v>27.048235999999996</v>
      </c>
      <c r="C19" s="23">
        <v>29.457283000000004</v>
      </c>
      <c r="D19" s="251">
        <v>23.946915000000001</v>
      </c>
      <c r="E19" s="247">
        <v>5.1294709999999997</v>
      </c>
      <c r="F19" s="23">
        <v>4.5893060000000006</v>
      </c>
      <c r="G19" s="251">
        <v>3.0053600000000005</v>
      </c>
      <c r="H19" s="247">
        <v>2.2364259999999998</v>
      </c>
      <c r="I19" s="23">
        <v>2.0507569999999995</v>
      </c>
      <c r="J19" s="251">
        <v>1.8681789999999998</v>
      </c>
      <c r="K19" s="247">
        <v>21.918764999999997</v>
      </c>
      <c r="L19" s="23">
        <v>24.867977000000003</v>
      </c>
      <c r="M19" s="251">
        <v>20.941555000000001</v>
      </c>
      <c r="N19" s="23"/>
      <c r="O19" s="23"/>
      <c r="P19" s="23"/>
      <c r="Q19" s="22"/>
    </row>
    <row r="20" spans="1:17" ht="12" customHeight="1">
      <c r="A20" s="214" t="s">
        <v>14</v>
      </c>
      <c r="B20" s="247">
        <v>0</v>
      </c>
      <c r="C20" s="23">
        <v>0</v>
      </c>
      <c r="D20" s="251">
        <v>0</v>
      </c>
      <c r="E20" s="247">
        <v>0</v>
      </c>
      <c r="F20" s="23">
        <v>0</v>
      </c>
      <c r="G20" s="251">
        <v>0</v>
      </c>
      <c r="H20" s="247">
        <v>0</v>
      </c>
      <c r="I20" s="23">
        <v>0</v>
      </c>
      <c r="J20" s="251">
        <v>0</v>
      </c>
      <c r="K20" s="247">
        <v>0</v>
      </c>
      <c r="L20" s="23">
        <v>0</v>
      </c>
      <c r="M20" s="251">
        <v>0</v>
      </c>
      <c r="N20" s="23"/>
      <c r="O20" s="23"/>
      <c r="P20" s="23"/>
      <c r="Q20" s="22"/>
    </row>
    <row r="21" spans="1:17" ht="12" customHeight="1">
      <c r="A21" s="214" t="s">
        <v>141</v>
      </c>
      <c r="B21" s="247">
        <v>0.93161299999999991</v>
      </c>
      <c r="C21" s="23">
        <v>0.97459300000000004</v>
      </c>
      <c r="D21" s="251">
        <v>1.4803330000000006</v>
      </c>
      <c r="E21" s="247">
        <v>0.26632299999999992</v>
      </c>
      <c r="F21" s="23">
        <v>0.114079</v>
      </c>
      <c r="G21" s="251">
        <v>0.17485300000000001</v>
      </c>
      <c r="H21" s="247">
        <v>0.116867</v>
      </c>
      <c r="I21" s="23">
        <v>1.9088000000000001E-2</v>
      </c>
      <c r="J21" s="251">
        <v>5.0436999999999989E-2</v>
      </c>
      <c r="K21" s="247">
        <v>0.66528999999999994</v>
      </c>
      <c r="L21" s="23">
        <v>0.860514</v>
      </c>
      <c r="M21" s="251">
        <v>1.3054800000000006</v>
      </c>
      <c r="N21" s="23"/>
      <c r="O21" s="23"/>
      <c r="P21" s="23"/>
      <c r="Q21" s="22"/>
    </row>
    <row r="22" spans="1:17" ht="12" customHeight="1">
      <c r="A22" s="218" t="s">
        <v>140</v>
      </c>
      <c r="B22" s="248">
        <v>21.133896000000004</v>
      </c>
      <c r="C22" s="242">
        <v>22.276742000000002</v>
      </c>
      <c r="D22" s="252">
        <v>22.709582000000005</v>
      </c>
      <c r="E22" s="248">
        <v>2.3798029999999999</v>
      </c>
      <c r="F22" s="242">
        <v>2.1712250000000002</v>
      </c>
      <c r="G22" s="252">
        <v>2.443578</v>
      </c>
      <c r="H22" s="248">
        <v>3.7151380000000001</v>
      </c>
      <c r="I22" s="242">
        <v>2.6893060000000002</v>
      </c>
      <c r="J22" s="252">
        <v>2.8031670000000002</v>
      </c>
      <c r="K22" s="248">
        <v>18.754093000000005</v>
      </c>
      <c r="L22" s="242">
        <v>20.105517000000003</v>
      </c>
      <c r="M22" s="252">
        <v>20.266004000000006</v>
      </c>
      <c r="N22" s="242"/>
      <c r="O22" s="242"/>
      <c r="P22" s="242"/>
      <c r="Q22" s="22"/>
    </row>
    <row r="23" spans="1:17" s="109" customFormat="1" ht="11.25">
      <c r="P23" s="14"/>
    </row>
  </sheetData>
  <mergeCells count="23"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  <mergeCell ref="B5:D5"/>
    <mergeCell ref="E4:G4"/>
    <mergeCell ref="H4:J4"/>
    <mergeCell ref="K4:M4"/>
    <mergeCell ref="K5:M5"/>
    <mergeCell ref="H5:J5"/>
    <mergeCell ref="E5:G5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4"/>
  <sheetViews>
    <sheetView showGridLines="0" zoomScaleNormal="100" zoomScaleSheetLayoutView="100" workbookViewId="0"/>
  </sheetViews>
  <sheetFormatPr defaultColWidth="9.140625" defaultRowHeight="1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18">
      <c r="A1" s="244" t="s">
        <v>380</v>
      </c>
      <c r="P1" s="209" t="str">
        <f>'3.1'!N1</f>
        <v>III. čtvrtletí 2025</v>
      </c>
    </row>
    <row r="2" spans="1:17" ht="6" customHeight="1"/>
    <row r="3" spans="1:17" ht="12" customHeight="1">
      <c r="A3" s="522" t="str">
        <f>'3.1'!A4</f>
        <v>2025</v>
      </c>
      <c r="B3" s="524" t="s">
        <v>19</v>
      </c>
      <c r="C3" s="525"/>
      <c r="D3" s="526"/>
      <c r="E3" s="524" t="s">
        <v>192</v>
      </c>
      <c r="F3" s="525"/>
      <c r="G3" s="526"/>
      <c r="H3" s="524" t="s">
        <v>194</v>
      </c>
      <c r="I3" s="525"/>
      <c r="J3" s="526"/>
      <c r="K3" s="524" t="s">
        <v>6</v>
      </c>
      <c r="L3" s="525"/>
      <c r="M3" s="526"/>
      <c r="N3" s="521" t="s">
        <v>205</v>
      </c>
      <c r="O3" s="521"/>
      <c r="P3" s="521"/>
      <c r="Q3" s="22"/>
    </row>
    <row r="4" spans="1:17" ht="14.1" customHeight="1">
      <c r="A4" s="523"/>
      <c r="B4" s="527" t="s">
        <v>226</v>
      </c>
      <c r="C4" s="528"/>
      <c r="D4" s="529"/>
      <c r="E4" s="527" t="s">
        <v>226</v>
      </c>
      <c r="F4" s="528"/>
      <c r="G4" s="529"/>
      <c r="H4" s="527" t="s">
        <v>226</v>
      </c>
      <c r="I4" s="528"/>
      <c r="J4" s="529"/>
      <c r="K4" s="527" t="s">
        <v>226</v>
      </c>
      <c r="L4" s="528"/>
      <c r="M4" s="529"/>
      <c r="N4" s="530" t="s">
        <v>168</v>
      </c>
      <c r="O4" s="530"/>
      <c r="P4" s="530"/>
      <c r="Q4" s="22"/>
    </row>
    <row r="5" spans="1:17">
      <c r="A5" s="523"/>
      <c r="B5" s="374" t="s">
        <v>66</v>
      </c>
      <c r="C5" s="373" t="s">
        <v>67</v>
      </c>
      <c r="D5" s="378" t="s">
        <v>68</v>
      </c>
      <c r="E5" s="374" t="s">
        <v>66</v>
      </c>
      <c r="F5" s="373" t="s">
        <v>67</v>
      </c>
      <c r="G5" s="378" t="s">
        <v>68</v>
      </c>
      <c r="H5" s="374" t="s">
        <v>66</v>
      </c>
      <c r="I5" s="373" t="s">
        <v>67</v>
      </c>
      <c r="J5" s="378" t="s">
        <v>68</v>
      </c>
      <c r="K5" s="374" t="s">
        <v>66</v>
      </c>
      <c r="L5" s="373" t="s">
        <v>67</v>
      </c>
      <c r="M5" s="378" t="s">
        <v>68</v>
      </c>
      <c r="N5" s="417" t="s">
        <v>66</v>
      </c>
      <c r="O5" s="417" t="s">
        <v>67</v>
      </c>
      <c r="P5" s="417" t="s">
        <v>68</v>
      </c>
      <c r="Q5" s="22"/>
    </row>
    <row r="6" spans="1:17" ht="12" customHeight="1">
      <c r="A6" s="532" t="s">
        <v>16</v>
      </c>
      <c r="B6" s="534">
        <f>SUM(B7:D7)</f>
        <v>286.46082999999999</v>
      </c>
      <c r="C6" s="531"/>
      <c r="D6" s="535"/>
      <c r="E6" s="534">
        <f>SUM(E7:G7)</f>
        <v>6.3362600000000002</v>
      </c>
      <c r="F6" s="531"/>
      <c r="G6" s="535"/>
      <c r="H6" s="534">
        <f>SUM(H7:J7)</f>
        <v>2.3469999999999998E-2</v>
      </c>
      <c r="I6" s="531"/>
      <c r="J6" s="535"/>
      <c r="K6" s="534">
        <f>SUM(K7:M7)</f>
        <v>280.12457000000001</v>
      </c>
      <c r="L6" s="531"/>
      <c r="M6" s="535"/>
      <c r="N6" s="531">
        <f>P7</f>
        <v>1363.4</v>
      </c>
      <c r="O6" s="531"/>
      <c r="P6" s="531"/>
      <c r="Q6" s="22"/>
    </row>
    <row r="7" spans="1:17" s="111" customFormat="1" ht="15" customHeight="1">
      <c r="A7" s="533"/>
      <c r="B7" s="263">
        <f t="shared" ref="B7:M7" si="0">SUM(B8:B19)</f>
        <v>195.80183</v>
      </c>
      <c r="C7" s="264">
        <f t="shared" si="0"/>
        <v>61.138690000000004</v>
      </c>
      <c r="D7" s="265">
        <f t="shared" si="0"/>
        <v>29.520309999999998</v>
      </c>
      <c r="E7" s="263">
        <f t="shared" si="0"/>
        <v>3.35215</v>
      </c>
      <c r="F7" s="264">
        <f t="shared" si="0"/>
        <v>1.92561</v>
      </c>
      <c r="G7" s="265">
        <f t="shared" si="0"/>
        <v>1.0585000000000002</v>
      </c>
      <c r="H7" s="263">
        <f t="shared" si="0"/>
        <v>1.5100000000000001E-3</v>
      </c>
      <c r="I7" s="264">
        <f t="shared" si="0"/>
        <v>5.2299999999999994E-3</v>
      </c>
      <c r="J7" s="265">
        <f t="shared" si="0"/>
        <v>1.6729999999999998E-2</v>
      </c>
      <c r="K7" s="263">
        <f t="shared" si="0"/>
        <v>192.44968</v>
      </c>
      <c r="L7" s="264">
        <f t="shared" si="0"/>
        <v>59.213080000000005</v>
      </c>
      <c r="M7" s="265">
        <f t="shared" si="0"/>
        <v>28.461809999999996</v>
      </c>
      <c r="N7" s="418">
        <v>1363.4</v>
      </c>
      <c r="O7" s="418">
        <v>1363.4</v>
      </c>
      <c r="P7" s="418">
        <v>1363.4</v>
      </c>
      <c r="Q7" s="18"/>
    </row>
    <row r="8" spans="1:17" ht="12" customHeight="1">
      <c r="A8" s="253" t="s">
        <v>150</v>
      </c>
      <c r="B8" s="260">
        <v>0</v>
      </c>
      <c r="C8" s="7">
        <v>0</v>
      </c>
      <c r="D8" s="257">
        <v>0</v>
      </c>
      <c r="E8" s="260">
        <v>0</v>
      </c>
      <c r="F8" s="7">
        <v>0</v>
      </c>
      <c r="G8" s="257">
        <v>0</v>
      </c>
      <c r="H8" s="260">
        <v>0</v>
      </c>
      <c r="I8" s="7">
        <v>0</v>
      </c>
      <c r="J8" s="257">
        <v>0</v>
      </c>
      <c r="K8" s="260">
        <v>0</v>
      </c>
      <c r="L8" s="7">
        <v>0</v>
      </c>
      <c r="M8" s="257">
        <v>0</v>
      </c>
      <c r="N8" s="7"/>
      <c r="O8" s="7"/>
      <c r="P8" s="7"/>
      <c r="Q8" s="22"/>
    </row>
    <row r="9" spans="1:17" ht="12" customHeight="1">
      <c r="A9" s="253" t="s">
        <v>149</v>
      </c>
      <c r="B9" s="260">
        <v>0</v>
      </c>
      <c r="C9" s="7">
        <v>0</v>
      </c>
      <c r="D9" s="257">
        <v>0</v>
      </c>
      <c r="E9" s="260">
        <v>0</v>
      </c>
      <c r="F9" s="7">
        <v>0</v>
      </c>
      <c r="G9" s="257">
        <v>0</v>
      </c>
      <c r="H9" s="260">
        <v>0</v>
      </c>
      <c r="I9" s="7">
        <v>0</v>
      </c>
      <c r="J9" s="257">
        <v>0</v>
      </c>
      <c r="K9" s="260">
        <v>0</v>
      </c>
      <c r="L9" s="7">
        <v>0</v>
      </c>
      <c r="M9" s="257">
        <v>0</v>
      </c>
      <c r="N9" s="7"/>
      <c r="O9" s="7"/>
      <c r="P9" s="7"/>
      <c r="Q9" s="22"/>
    </row>
    <row r="10" spans="1:17" ht="12" customHeight="1">
      <c r="A10" s="253" t="s">
        <v>148</v>
      </c>
      <c r="B10" s="260">
        <v>0</v>
      </c>
      <c r="C10" s="7">
        <v>0</v>
      </c>
      <c r="D10" s="257">
        <v>0</v>
      </c>
      <c r="E10" s="260">
        <v>0</v>
      </c>
      <c r="F10" s="7">
        <v>0</v>
      </c>
      <c r="G10" s="257">
        <v>0</v>
      </c>
      <c r="H10" s="260">
        <v>0</v>
      </c>
      <c r="I10" s="7">
        <v>0</v>
      </c>
      <c r="J10" s="257">
        <v>0</v>
      </c>
      <c r="K10" s="260">
        <v>0</v>
      </c>
      <c r="L10" s="7">
        <v>0</v>
      </c>
      <c r="M10" s="257">
        <v>0</v>
      </c>
      <c r="N10" s="7"/>
      <c r="O10" s="7"/>
      <c r="P10" s="7"/>
      <c r="Q10" s="22"/>
    </row>
    <row r="11" spans="1:17" ht="12" customHeight="1">
      <c r="A11" s="253" t="s">
        <v>147</v>
      </c>
      <c r="B11" s="260">
        <v>0</v>
      </c>
      <c r="C11" s="7">
        <v>8.4209999999999993E-2</v>
      </c>
      <c r="D11" s="257">
        <v>0.14817</v>
      </c>
      <c r="E11" s="260">
        <v>0</v>
      </c>
      <c r="F11" s="7">
        <v>3.62E-3</v>
      </c>
      <c r="G11" s="257">
        <v>5.3299999999999997E-3</v>
      </c>
      <c r="H11" s="260">
        <v>0</v>
      </c>
      <c r="I11" s="7">
        <v>5.0000000000000002E-5</v>
      </c>
      <c r="J11" s="257">
        <v>8.0000000000000007E-5</v>
      </c>
      <c r="K11" s="260">
        <v>0</v>
      </c>
      <c r="L11" s="7">
        <v>8.0589999999999995E-2</v>
      </c>
      <c r="M11" s="257">
        <v>0.14283999999999999</v>
      </c>
      <c r="N11" s="7"/>
      <c r="O11" s="7"/>
      <c r="P11" s="7"/>
      <c r="Q11" s="22"/>
    </row>
    <row r="12" spans="1:17" ht="12" customHeight="1">
      <c r="A12" s="253" t="s">
        <v>146</v>
      </c>
      <c r="B12" s="260">
        <v>0</v>
      </c>
      <c r="C12" s="7">
        <v>0</v>
      </c>
      <c r="D12" s="257">
        <v>0</v>
      </c>
      <c r="E12" s="260">
        <v>0</v>
      </c>
      <c r="F12" s="7">
        <v>0</v>
      </c>
      <c r="G12" s="257">
        <v>0</v>
      </c>
      <c r="H12" s="260">
        <v>0</v>
      </c>
      <c r="I12" s="7">
        <v>0</v>
      </c>
      <c r="J12" s="257">
        <v>0</v>
      </c>
      <c r="K12" s="260">
        <v>0</v>
      </c>
      <c r="L12" s="7">
        <v>0</v>
      </c>
      <c r="M12" s="257">
        <v>0</v>
      </c>
      <c r="N12" s="7"/>
      <c r="O12" s="7"/>
      <c r="P12" s="7"/>
      <c r="Q12" s="22"/>
    </row>
    <row r="13" spans="1:17" ht="12" customHeight="1">
      <c r="A13" s="253" t="s">
        <v>145</v>
      </c>
      <c r="B13" s="260">
        <v>0</v>
      </c>
      <c r="C13" s="7">
        <v>0</v>
      </c>
      <c r="D13" s="257">
        <v>0</v>
      </c>
      <c r="E13" s="260">
        <v>0</v>
      </c>
      <c r="F13" s="7">
        <v>0</v>
      </c>
      <c r="G13" s="257">
        <v>0</v>
      </c>
      <c r="H13" s="260">
        <v>0</v>
      </c>
      <c r="I13" s="7">
        <v>0</v>
      </c>
      <c r="J13" s="257">
        <v>0</v>
      </c>
      <c r="K13" s="260">
        <v>0</v>
      </c>
      <c r="L13" s="7">
        <v>0</v>
      </c>
      <c r="M13" s="257">
        <v>0</v>
      </c>
      <c r="N13" s="7"/>
      <c r="O13" s="7"/>
      <c r="P13" s="7"/>
      <c r="Q13" s="22"/>
    </row>
    <row r="14" spans="1:17" ht="12" customHeight="1">
      <c r="A14" s="253" t="s">
        <v>144</v>
      </c>
      <c r="B14" s="260">
        <v>0</v>
      </c>
      <c r="C14" s="7">
        <v>0</v>
      </c>
      <c r="D14" s="257">
        <v>0</v>
      </c>
      <c r="E14" s="260">
        <v>0</v>
      </c>
      <c r="F14" s="7">
        <v>0</v>
      </c>
      <c r="G14" s="257">
        <v>0</v>
      </c>
      <c r="H14" s="260">
        <v>0</v>
      </c>
      <c r="I14" s="7">
        <v>0</v>
      </c>
      <c r="J14" s="257">
        <v>0</v>
      </c>
      <c r="K14" s="260">
        <v>0</v>
      </c>
      <c r="L14" s="7">
        <v>0</v>
      </c>
      <c r="M14" s="257">
        <v>0</v>
      </c>
      <c r="N14" s="7"/>
      <c r="O14" s="7"/>
      <c r="P14" s="7"/>
      <c r="Q14" s="22"/>
    </row>
    <row r="15" spans="1:17" ht="12" customHeight="1">
      <c r="A15" s="253" t="s">
        <v>143</v>
      </c>
      <c r="B15" s="260">
        <v>0</v>
      </c>
      <c r="C15" s="7">
        <v>0</v>
      </c>
      <c r="D15" s="257">
        <v>0</v>
      </c>
      <c r="E15" s="260">
        <v>0</v>
      </c>
      <c r="F15" s="7">
        <v>0</v>
      </c>
      <c r="G15" s="257">
        <v>0</v>
      </c>
      <c r="H15" s="260">
        <v>0</v>
      </c>
      <c r="I15" s="7">
        <v>0</v>
      </c>
      <c r="J15" s="257">
        <v>0</v>
      </c>
      <c r="K15" s="260">
        <v>0</v>
      </c>
      <c r="L15" s="7">
        <v>0</v>
      </c>
      <c r="M15" s="257">
        <v>0</v>
      </c>
      <c r="N15" s="7"/>
      <c r="O15" s="7"/>
      <c r="P15" s="7"/>
      <c r="Q15" s="22"/>
    </row>
    <row r="16" spans="1:17" ht="12" customHeight="1">
      <c r="A16" s="253" t="s">
        <v>142</v>
      </c>
      <c r="B16" s="260">
        <v>0</v>
      </c>
      <c r="C16" s="7">
        <v>0</v>
      </c>
      <c r="D16" s="257">
        <v>0</v>
      </c>
      <c r="E16" s="260">
        <v>0</v>
      </c>
      <c r="F16" s="7">
        <v>0</v>
      </c>
      <c r="G16" s="257">
        <v>0</v>
      </c>
      <c r="H16" s="260">
        <v>0</v>
      </c>
      <c r="I16" s="7">
        <v>0</v>
      </c>
      <c r="J16" s="257">
        <v>0</v>
      </c>
      <c r="K16" s="260">
        <v>0</v>
      </c>
      <c r="L16" s="7">
        <v>0</v>
      </c>
      <c r="M16" s="257">
        <v>0</v>
      </c>
      <c r="N16" s="7"/>
      <c r="O16" s="7"/>
      <c r="P16" s="7"/>
      <c r="Q16" s="22"/>
    </row>
    <row r="17" spans="1:17" ht="12" customHeight="1">
      <c r="A17" s="253" t="s">
        <v>14</v>
      </c>
      <c r="B17" s="260">
        <v>0</v>
      </c>
      <c r="C17" s="7">
        <v>0</v>
      </c>
      <c r="D17" s="257">
        <v>0</v>
      </c>
      <c r="E17" s="260">
        <v>0</v>
      </c>
      <c r="F17" s="7">
        <v>0</v>
      </c>
      <c r="G17" s="257">
        <v>0</v>
      </c>
      <c r="H17" s="260">
        <v>0</v>
      </c>
      <c r="I17" s="7">
        <v>0</v>
      </c>
      <c r="J17" s="257">
        <v>0</v>
      </c>
      <c r="K17" s="260">
        <v>0</v>
      </c>
      <c r="L17" s="7">
        <v>0</v>
      </c>
      <c r="M17" s="257">
        <v>0</v>
      </c>
      <c r="N17" s="7"/>
      <c r="O17" s="7"/>
      <c r="P17" s="7"/>
      <c r="Q17" s="22"/>
    </row>
    <row r="18" spans="1:17" ht="12" customHeight="1">
      <c r="A18" s="253" t="s">
        <v>141</v>
      </c>
      <c r="B18" s="260">
        <v>0</v>
      </c>
      <c r="C18" s="7">
        <v>0</v>
      </c>
      <c r="D18" s="257">
        <v>0</v>
      </c>
      <c r="E18" s="260">
        <v>0</v>
      </c>
      <c r="F18" s="7">
        <v>0</v>
      </c>
      <c r="G18" s="257">
        <v>0</v>
      </c>
      <c r="H18" s="260">
        <v>0</v>
      </c>
      <c r="I18" s="7">
        <v>0</v>
      </c>
      <c r="J18" s="257">
        <v>0</v>
      </c>
      <c r="K18" s="260">
        <v>0</v>
      </c>
      <c r="L18" s="7">
        <v>0</v>
      </c>
      <c r="M18" s="257">
        <v>0</v>
      </c>
      <c r="N18" s="7"/>
      <c r="O18" s="7"/>
      <c r="P18" s="7"/>
      <c r="Q18" s="22"/>
    </row>
    <row r="19" spans="1:17" ht="12" customHeight="1">
      <c r="A19" s="254" t="s">
        <v>140</v>
      </c>
      <c r="B19" s="261">
        <v>195.80183</v>
      </c>
      <c r="C19" s="256">
        <v>61.054480000000005</v>
      </c>
      <c r="D19" s="258">
        <v>29.372139999999998</v>
      </c>
      <c r="E19" s="261">
        <v>3.35215</v>
      </c>
      <c r="F19" s="256">
        <v>1.9219900000000001</v>
      </c>
      <c r="G19" s="258">
        <v>1.0531700000000002</v>
      </c>
      <c r="H19" s="261">
        <v>1.5100000000000001E-3</v>
      </c>
      <c r="I19" s="256">
        <v>5.1799999999999997E-3</v>
      </c>
      <c r="J19" s="258">
        <v>1.6649999999999998E-2</v>
      </c>
      <c r="K19" s="261">
        <v>192.44968</v>
      </c>
      <c r="L19" s="256">
        <v>59.132490000000004</v>
      </c>
      <c r="M19" s="258">
        <v>28.318969999999997</v>
      </c>
      <c r="N19" s="256"/>
      <c r="O19" s="256"/>
      <c r="P19" s="256"/>
      <c r="Q19" s="22"/>
    </row>
    <row r="20" spans="1:17" ht="12" customHeight="1">
      <c r="A20" s="532" t="s">
        <v>17</v>
      </c>
      <c r="B20" s="534">
        <f>SUM(B21:D21)</f>
        <v>848.60771000000022</v>
      </c>
      <c r="C20" s="531"/>
      <c r="D20" s="535"/>
      <c r="E20" s="534">
        <f>SUM(E21:G21)</f>
        <v>55.761027000000006</v>
      </c>
      <c r="F20" s="531"/>
      <c r="G20" s="535"/>
      <c r="H20" s="534">
        <f>SUM(H21:J21)</f>
        <v>8.4564420000000009</v>
      </c>
      <c r="I20" s="531"/>
      <c r="J20" s="535"/>
      <c r="K20" s="534">
        <f>SUM(K21:M21)</f>
        <v>792.84668300000021</v>
      </c>
      <c r="L20" s="531"/>
      <c r="M20" s="535"/>
      <c r="N20" s="531">
        <f>P21</f>
        <v>1412.5874601000007</v>
      </c>
      <c r="O20" s="531"/>
      <c r="P20" s="531"/>
      <c r="Q20" s="22"/>
    </row>
    <row r="21" spans="1:17" s="111" customFormat="1" ht="15" customHeight="1">
      <c r="A21" s="533"/>
      <c r="B21" s="263">
        <f>SUM(B22:B33)</f>
        <v>283.04579799999993</v>
      </c>
      <c r="C21" s="264">
        <f t="shared" ref="C21:M21" si="1">SUM(C22:C33)</f>
        <v>283.14430400000037</v>
      </c>
      <c r="D21" s="265">
        <f t="shared" si="1"/>
        <v>282.41760800000003</v>
      </c>
      <c r="E21" s="263">
        <f t="shared" si="1"/>
        <v>18.694435000000002</v>
      </c>
      <c r="F21" s="264">
        <f t="shared" si="1"/>
        <v>19.161027000000004</v>
      </c>
      <c r="G21" s="265">
        <f t="shared" si="1"/>
        <v>17.905565000000003</v>
      </c>
      <c r="H21" s="263">
        <f t="shared" si="1"/>
        <v>2.5873280000000003</v>
      </c>
      <c r="I21" s="264">
        <f t="shared" si="1"/>
        <v>3.4126330000000005</v>
      </c>
      <c r="J21" s="265">
        <f t="shared" si="1"/>
        <v>2.4564810000000001</v>
      </c>
      <c r="K21" s="263">
        <f t="shared" si="1"/>
        <v>264.35136299999988</v>
      </c>
      <c r="L21" s="264">
        <f t="shared" si="1"/>
        <v>263.98327700000038</v>
      </c>
      <c r="M21" s="265">
        <f t="shared" si="1"/>
        <v>264.51204300000001</v>
      </c>
      <c r="N21" s="418">
        <v>1386.312060100001</v>
      </c>
      <c r="O21" s="418">
        <v>1390.7570601000009</v>
      </c>
      <c r="P21" s="418">
        <v>1412.5874601000007</v>
      </c>
      <c r="Q21" s="18"/>
    </row>
    <row r="22" spans="1:17" ht="12" customHeight="1">
      <c r="A22" s="253" t="s">
        <v>150</v>
      </c>
      <c r="B22" s="260">
        <v>6.8924000000000013E-2</v>
      </c>
      <c r="C22" s="7">
        <v>0.11885900000000001</v>
      </c>
      <c r="D22" s="257">
        <v>0.13350000000000001</v>
      </c>
      <c r="E22" s="260">
        <v>3.5739999999999999E-3</v>
      </c>
      <c r="F22" s="7">
        <v>8.5939999999999992E-3</v>
      </c>
      <c r="G22" s="257">
        <v>9.8019999999999999E-3</v>
      </c>
      <c r="H22" s="260">
        <v>0</v>
      </c>
      <c r="I22" s="7">
        <v>0</v>
      </c>
      <c r="J22" s="257">
        <v>0</v>
      </c>
      <c r="K22" s="260">
        <v>6.5350000000000019E-2</v>
      </c>
      <c r="L22" s="7">
        <v>0.110265</v>
      </c>
      <c r="M22" s="257">
        <v>0.123698</v>
      </c>
      <c r="N22" s="7"/>
      <c r="O22" s="7"/>
      <c r="P22" s="7"/>
      <c r="Q22" s="22"/>
    </row>
    <row r="23" spans="1:17" ht="12" customHeight="1">
      <c r="A23" s="253" t="s">
        <v>149</v>
      </c>
      <c r="B23" s="260">
        <v>212.89343899999989</v>
      </c>
      <c r="C23" s="7">
        <v>212.8777900000004</v>
      </c>
      <c r="D23" s="257">
        <v>207.88246000000001</v>
      </c>
      <c r="E23" s="260">
        <v>16.541813999999999</v>
      </c>
      <c r="F23" s="7">
        <v>16.92786700000001</v>
      </c>
      <c r="G23" s="257">
        <v>15.626247000000001</v>
      </c>
      <c r="H23" s="260">
        <v>1.8657160000000002</v>
      </c>
      <c r="I23" s="7">
        <v>2.625233000000001</v>
      </c>
      <c r="J23" s="257">
        <v>1.6808480000000006</v>
      </c>
      <c r="K23" s="260">
        <v>196.3516249999999</v>
      </c>
      <c r="L23" s="7">
        <v>195.94992300000038</v>
      </c>
      <c r="M23" s="257">
        <v>192.256213</v>
      </c>
      <c r="N23" s="7"/>
      <c r="O23" s="7"/>
      <c r="P23" s="7"/>
      <c r="Q23" s="22"/>
    </row>
    <row r="24" spans="1:17" ht="12" customHeight="1">
      <c r="A24" s="253" t="s">
        <v>148</v>
      </c>
      <c r="B24" s="260">
        <v>0</v>
      </c>
      <c r="C24" s="7">
        <v>0</v>
      </c>
      <c r="D24" s="257">
        <v>0</v>
      </c>
      <c r="E24" s="260">
        <v>0</v>
      </c>
      <c r="F24" s="7">
        <v>0</v>
      </c>
      <c r="G24" s="257">
        <v>0</v>
      </c>
      <c r="H24" s="260">
        <v>0</v>
      </c>
      <c r="I24" s="7">
        <v>0</v>
      </c>
      <c r="J24" s="257">
        <v>0</v>
      </c>
      <c r="K24" s="260">
        <v>0</v>
      </c>
      <c r="L24" s="7">
        <v>0</v>
      </c>
      <c r="M24" s="257">
        <v>0</v>
      </c>
      <c r="N24" s="7"/>
      <c r="O24" s="7"/>
      <c r="P24" s="7"/>
      <c r="Q24" s="22"/>
    </row>
    <row r="25" spans="1:17" ht="12" customHeight="1">
      <c r="A25" s="253" t="s">
        <v>147</v>
      </c>
      <c r="B25" s="260">
        <v>0</v>
      </c>
      <c r="C25" s="7">
        <v>0</v>
      </c>
      <c r="D25" s="257">
        <v>0</v>
      </c>
      <c r="E25" s="260">
        <v>0</v>
      </c>
      <c r="F25" s="7">
        <v>0</v>
      </c>
      <c r="G25" s="257">
        <v>0</v>
      </c>
      <c r="H25" s="260">
        <v>0</v>
      </c>
      <c r="I25" s="7">
        <v>0</v>
      </c>
      <c r="J25" s="257">
        <v>0</v>
      </c>
      <c r="K25" s="260">
        <v>0</v>
      </c>
      <c r="L25" s="7">
        <v>0</v>
      </c>
      <c r="M25" s="257">
        <v>0</v>
      </c>
      <c r="N25" s="7"/>
      <c r="O25" s="7"/>
      <c r="P25" s="7"/>
      <c r="Q25" s="22"/>
    </row>
    <row r="26" spans="1:17" ht="12" customHeight="1">
      <c r="A26" s="253" t="s">
        <v>146</v>
      </c>
      <c r="B26" s="260">
        <v>0</v>
      </c>
      <c r="C26" s="7">
        <v>0</v>
      </c>
      <c r="D26" s="257">
        <v>0</v>
      </c>
      <c r="E26" s="260">
        <v>0</v>
      </c>
      <c r="F26" s="7">
        <v>0</v>
      </c>
      <c r="G26" s="257">
        <v>0</v>
      </c>
      <c r="H26" s="260">
        <v>0</v>
      </c>
      <c r="I26" s="7">
        <v>0</v>
      </c>
      <c r="J26" s="257">
        <v>0</v>
      </c>
      <c r="K26" s="260">
        <v>0</v>
      </c>
      <c r="L26" s="7">
        <v>0</v>
      </c>
      <c r="M26" s="257">
        <v>0</v>
      </c>
      <c r="N26" s="7"/>
      <c r="O26" s="7"/>
      <c r="P26" s="7"/>
      <c r="Q26" s="22"/>
    </row>
    <row r="27" spans="1:17" ht="12" customHeight="1">
      <c r="A27" s="253" t="s">
        <v>145</v>
      </c>
      <c r="B27" s="260">
        <v>0</v>
      </c>
      <c r="C27" s="7">
        <v>0</v>
      </c>
      <c r="D27" s="257">
        <v>0</v>
      </c>
      <c r="E27" s="260">
        <v>0</v>
      </c>
      <c r="F27" s="7">
        <v>0</v>
      </c>
      <c r="G27" s="257">
        <v>0</v>
      </c>
      <c r="H27" s="260">
        <v>0</v>
      </c>
      <c r="I27" s="7">
        <v>0</v>
      </c>
      <c r="J27" s="257">
        <v>0</v>
      </c>
      <c r="K27" s="260">
        <v>0</v>
      </c>
      <c r="L27" s="7">
        <v>0</v>
      </c>
      <c r="M27" s="257">
        <v>0</v>
      </c>
      <c r="N27" s="7"/>
      <c r="O27" s="7"/>
      <c r="P27" s="7"/>
      <c r="Q27" s="22"/>
    </row>
    <row r="28" spans="1:17" ht="12" customHeight="1">
      <c r="A28" s="253" t="s">
        <v>144</v>
      </c>
      <c r="B28" s="260">
        <v>0.11373800000000002</v>
      </c>
      <c r="C28" s="7">
        <v>8.8171000000000027E-2</v>
      </c>
      <c r="D28" s="257">
        <v>0.21083499999999997</v>
      </c>
      <c r="E28" s="260">
        <v>4.1891000000000005E-2</v>
      </c>
      <c r="F28" s="7">
        <v>4.0299999999999996E-2</v>
      </c>
      <c r="G28" s="257">
        <v>5.2709000000000006E-2</v>
      </c>
      <c r="H28" s="260">
        <v>0</v>
      </c>
      <c r="I28" s="7">
        <v>0</v>
      </c>
      <c r="J28" s="257">
        <v>5.5900000000000004E-4</v>
      </c>
      <c r="K28" s="260">
        <v>7.1847000000000022E-2</v>
      </c>
      <c r="L28" s="7">
        <v>4.7871000000000032E-2</v>
      </c>
      <c r="M28" s="257">
        <v>0.15812599999999996</v>
      </c>
      <c r="N28" s="7"/>
      <c r="O28" s="7"/>
      <c r="P28" s="7"/>
      <c r="Q28" s="22"/>
    </row>
    <row r="29" spans="1:17" ht="12" customHeight="1">
      <c r="A29" s="253" t="s">
        <v>143</v>
      </c>
      <c r="B29" s="260">
        <v>0</v>
      </c>
      <c r="C29" s="7">
        <v>0</v>
      </c>
      <c r="D29" s="257">
        <v>0</v>
      </c>
      <c r="E29" s="260">
        <v>0</v>
      </c>
      <c r="F29" s="7">
        <v>0</v>
      </c>
      <c r="G29" s="257">
        <v>0</v>
      </c>
      <c r="H29" s="260">
        <v>0</v>
      </c>
      <c r="I29" s="7">
        <v>0</v>
      </c>
      <c r="J29" s="257">
        <v>0</v>
      </c>
      <c r="K29" s="260">
        <v>0</v>
      </c>
      <c r="L29" s="7">
        <v>0</v>
      </c>
      <c r="M29" s="257">
        <v>0</v>
      </c>
      <c r="N29" s="7"/>
      <c r="O29" s="7"/>
      <c r="P29" s="7"/>
      <c r="Q29" s="22"/>
    </row>
    <row r="30" spans="1:17" ht="12" customHeight="1">
      <c r="A30" s="253" t="s">
        <v>142</v>
      </c>
      <c r="B30" s="260">
        <v>21.210466000000004</v>
      </c>
      <c r="C30" s="7">
        <v>20.423329000000006</v>
      </c>
      <c r="D30" s="257">
        <v>19.829517999999997</v>
      </c>
      <c r="E30" s="260">
        <v>0.88559800000000011</v>
      </c>
      <c r="F30" s="7">
        <v>0.849159</v>
      </c>
      <c r="G30" s="257">
        <v>0.76877399999999974</v>
      </c>
      <c r="H30" s="260">
        <v>7.8999999999999996E-5</v>
      </c>
      <c r="I30" s="7">
        <v>9.1800000000000009E-4</v>
      </c>
      <c r="J30" s="257">
        <v>1.3679999999999999E-3</v>
      </c>
      <c r="K30" s="260">
        <v>20.324868000000002</v>
      </c>
      <c r="L30" s="7">
        <v>19.574170000000006</v>
      </c>
      <c r="M30" s="257">
        <v>19.060743999999996</v>
      </c>
      <c r="N30" s="7"/>
      <c r="O30" s="7"/>
      <c r="P30" s="7"/>
      <c r="Q30" s="22"/>
    </row>
    <row r="31" spans="1:17" ht="12" customHeight="1">
      <c r="A31" s="253" t="s">
        <v>14</v>
      </c>
      <c r="B31" s="260">
        <v>0</v>
      </c>
      <c r="C31" s="7">
        <v>0</v>
      </c>
      <c r="D31" s="257">
        <v>0</v>
      </c>
      <c r="E31" s="260">
        <v>0</v>
      </c>
      <c r="F31" s="7">
        <v>0</v>
      </c>
      <c r="G31" s="257">
        <v>0</v>
      </c>
      <c r="H31" s="260">
        <v>0</v>
      </c>
      <c r="I31" s="7">
        <v>0</v>
      </c>
      <c r="J31" s="257">
        <v>0</v>
      </c>
      <c r="K31" s="260">
        <v>0</v>
      </c>
      <c r="L31" s="7">
        <v>0</v>
      </c>
      <c r="M31" s="257">
        <v>0</v>
      </c>
      <c r="N31" s="7"/>
      <c r="O31" s="7"/>
      <c r="P31" s="7"/>
      <c r="Q31" s="22"/>
    </row>
    <row r="32" spans="1:17" ht="12" customHeight="1">
      <c r="A32" s="253" t="s">
        <v>141</v>
      </c>
      <c r="B32" s="260">
        <v>0.55674199999999985</v>
      </c>
      <c r="C32" s="7">
        <v>0.56173399999999973</v>
      </c>
      <c r="D32" s="257">
        <v>0.59226999999999985</v>
      </c>
      <c r="E32" s="260">
        <v>8.1137000000000015E-2</v>
      </c>
      <c r="F32" s="7">
        <v>0.13906200000000005</v>
      </c>
      <c r="G32" s="257">
        <v>0.119662</v>
      </c>
      <c r="H32" s="260">
        <v>6.0969999999999991E-3</v>
      </c>
      <c r="I32" s="7">
        <v>6.398E-3</v>
      </c>
      <c r="J32" s="257">
        <v>5.7210000000000013E-3</v>
      </c>
      <c r="K32" s="260">
        <v>0.47560499999999983</v>
      </c>
      <c r="L32" s="7">
        <v>0.42267199999999971</v>
      </c>
      <c r="M32" s="257">
        <v>0.47260799999999986</v>
      </c>
      <c r="N32" s="7"/>
      <c r="O32" s="7"/>
      <c r="P32" s="7"/>
      <c r="Q32" s="22"/>
    </row>
    <row r="33" spans="1:17" ht="12" customHeight="1">
      <c r="A33" s="254" t="s">
        <v>140</v>
      </c>
      <c r="B33" s="262">
        <v>48.202489000000007</v>
      </c>
      <c r="C33" s="255">
        <v>49.074420999999973</v>
      </c>
      <c r="D33" s="259">
        <v>53.769024999999999</v>
      </c>
      <c r="E33" s="262">
        <v>1.1404209999999995</v>
      </c>
      <c r="F33" s="255">
        <v>1.1960449999999994</v>
      </c>
      <c r="G33" s="259">
        <v>1.3283710000000004</v>
      </c>
      <c r="H33" s="262">
        <v>0.71543600000000018</v>
      </c>
      <c r="I33" s="255">
        <v>0.78008399999999944</v>
      </c>
      <c r="J33" s="259">
        <v>0.76798499999999925</v>
      </c>
      <c r="K33" s="262">
        <v>47.062068000000011</v>
      </c>
      <c r="L33" s="255">
        <v>47.878375999999975</v>
      </c>
      <c r="M33" s="259">
        <v>52.440654000000002</v>
      </c>
      <c r="N33" s="256"/>
      <c r="O33" s="256"/>
      <c r="P33" s="256"/>
      <c r="Q33" s="22"/>
    </row>
    <row r="34" spans="1:17" s="109" customFormat="1" ht="11.25">
      <c r="P34" s="14"/>
      <c r="Q34" s="15"/>
    </row>
  </sheetData>
  <mergeCells count="23"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00B655D5A854647ACED693DFC4CAE66" ma:contentTypeVersion="0" ma:contentTypeDescription="Vytvoří nový dokument" ma:contentTypeScope="" ma:versionID="89ab6c666dc92d0f2b3752d3b7a9075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5030a4fb49af6ac1945304746faa32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4C422C-8600-4CD3-BD02-EDAEFEDB0A3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3BA5E38-9AE1-4F8C-8FAE-17DBFBBD3A7E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237EA6B-146D-4104-81C5-D7E3594BBC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39</vt:i4>
      </vt:variant>
      <vt:variant>
        <vt:lpstr>Pojmenované oblasti</vt:lpstr>
      </vt:variant>
      <vt:variant>
        <vt:i4>22</vt:i4>
      </vt:variant>
    </vt:vector>
  </HeadingPairs>
  <TitlesOfParts>
    <vt:vector size="61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10</vt:lpstr>
      <vt:lpstr>Obálka</vt:lpstr>
      <vt:lpstr>'2'!Oblast_tisku</vt:lpstr>
      <vt:lpstr>'3.2'!Oblast_tisku</vt:lpstr>
      <vt:lpstr>'5'!Oblast_tisku</vt:lpstr>
      <vt:lpstr>'7.1'!Oblast_tisku</vt:lpstr>
      <vt:lpstr>'7.10'!Oblast_tisku</vt:lpstr>
      <vt:lpstr>'7.11'!Oblast_tisku</vt:lpstr>
      <vt:lpstr>'7.12'!Oblast_tisku</vt:lpstr>
      <vt:lpstr>'7.13'!Oblast_tisku</vt:lpstr>
      <vt:lpstr>'7.14'!Oblast_tisku</vt:lpstr>
      <vt:lpstr>'7.2'!Oblast_tisku</vt:lpstr>
      <vt:lpstr>'7.3'!Oblast_tisku</vt:lpstr>
      <vt:lpstr>'7.4'!Oblast_tisku</vt:lpstr>
      <vt:lpstr>'7.5'!Oblast_tisku</vt:lpstr>
      <vt:lpstr>'7.6'!Oblast_tisku</vt:lpstr>
      <vt:lpstr>'7.7'!Oblast_tisku</vt:lpstr>
      <vt:lpstr>'7.8'!Oblast_tisku</vt:lpstr>
      <vt:lpstr>'7.9'!Oblast_tisku</vt:lpstr>
      <vt:lpstr>'9.1'!Oblast_tisku</vt:lpstr>
      <vt:lpstr>'9.3'!Oblast_tisku</vt:lpstr>
      <vt:lpstr>'9.4'!Oblast_tisku</vt:lpstr>
      <vt:lpstr>Obsah!Oblast_tisku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Ludvíková Michaela Bc.</dc:creator>
  <cp:lastModifiedBy>Ludvíková Michaela Bc.</cp:lastModifiedBy>
  <cp:lastPrinted>2025-11-10T07:53:15Z</cp:lastPrinted>
  <dcterms:created xsi:type="dcterms:W3CDTF">2006-03-02T11:20:40Z</dcterms:created>
  <dcterms:modified xsi:type="dcterms:W3CDTF">2025-11-18T06:46:09Z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0x010100B00B655D5A854647ACED693DFC4CAE66</vt:lpwstr>
  </property>
</Properties>
</file>