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4\4Q_2024_elektro\verze_1\"/>
    </mc:Choice>
  </mc:AlternateContent>
  <xr:revisionPtr revIDLastSave="0" documentId="13_ncr:1_{831AD278-5878-4D7B-81A1-6E5C4FD00D46}" xr6:coauthVersionLast="36" xr6:coauthVersionMax="36" xr10:uidLastSave="{00000000-0000-0000-0000-000000000000}"/>
  <bookViews>
    <workbookView xWindow="-120" yWindow="-120" windowWidth="19440" windowHeight="10095" activeTab="2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"3. 2. 2025"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27">'7.10'!$A$1:$M$46</definedName>
    <definedName name="_xlnm.Print_Area" localSheetId="28">'7.11'!$A$1:$M$46</definedName>
    <definedName name="_xlnm.Print_Area" localSheetId="29">'7.12'!$A$1:$M$46</definedName>
    <definedName name="_xlnm.Print_Area" localSheetId="30">'7.13'!$A$1:$M$46</definedName>
    <definedName name="_xlnm.Print_Area" localSheetId="31">'7.14'!$A$1:$M$46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23">'7.6'!$A$1:$M$46</definedName>
    <definedName name="_xlnm.Print_Area" localSheetId="24">'7.7'!$A$1:$M$46</definedName>
    <definedName name="_xlnm.Print_Area" localSheetId="25">'7.8'!$A$1:$M$46</definedName>
    <definedName name="_xlnm.Print_Area" localSheetId="26">'7.9'!$A$1:$M$46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 calcMode="manual"/>
</workbook>
</file>

<file path=xl/calcChain.xml><?xml version="1.0" encoding="utf-8"?>
<calcChain xmlns="http://schemas.openxmlformats.org/spreadsheetml/2006/main">
  <c r="N35" i="107" l="1"/>
  <c r="O54" i="138" l="1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B35" i="107"/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7" i="107" l="1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H33" i="107"/>
  <c r="H34" i="107"/>
  <c r="B7" i="107" l="1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6" i="107"/>
  <c r="B5" i="107"/>
  <c r="AY54" i="139" l="1"/>
  <c r="AZ54" i="139"/>
  <c r="BA54" i="139"/>
  <c r="AY55" i="139"/>
  <c r="AZ55" i="139"/>
  <c r="BA55" i="139"/>
  <c r="AY56" i="139"/>
  <c r="AZ56" i="139"/>
  <c r="BA56" i="139"/>
  <c r="AY57" i="139"/>
  <c r="AZ57" i="139"/>
  <c r="BA57" i="139"/>
  <c r="AY58" i="139"/>
  <c r="AZ58" i="139"/>
  <c r="BA58" i="139"/>
  <c r="AY59" i="139"/>
  <c r="AZ59" i="139"/>
  <c r="BA59" i="139"/>
  <c r="AY60" i="139"/>
  <c r="AZ60" i="139"/>
  <c r="BA60" i="139"/>
  <c r="AY61" i="139"/>
  <c r="AZ61" i="139"/>
  <c r="BA61" i="139"/>
  <c r="AY62" i="139"/>
  <c r="AZ62" i="139"/>
  <c r="BA62" i="139"/>
  <c r="AY63" i="139"/>
  <c r="AZ63" i="139"/>
  <c r="BA63" i="139"/>
  <c r="AY64" i="139"/>
  <c r="AZ64" i="139"/>
  <c r="BA64" i="139"/>
  <c r="AY65" i="139"/>
  <c r="AZ65" i="139"/>
  <c r="BA65" i="139"/>
  <c r="AY66" i="139"/>
  <c r="AZ66" i="139"/>
  <c r="BA66" i="139"/>
  <c r="AY67" i="139"/>
  <c r="AZ67" i="139"/>
  <c r="BA67" i="139"/>
  <c r="AY68" i="139"/>
  <c r="AZ68" i="139"/>
  <c r="BA68" i="139"/>
  <c r="AY69" i="139"/>
  <c r="AZ69" i="139"/>
  <c r="BA69" i="139"/>
  <c r="AY70" i="139"/>
  <c r="AZ70" i="139"/>
  <c r="BA70" i="139"/>
  <c r="AY71" i="139"/>
  <c r="AZ71" i="139"/>
  <c r="BA71" i="139"/>
  <c r="AY72" i="139"/>
  <c r="AZ72" i="139"/>
  <c r="BA72" i="139"/>
  <c r="AY73" i="139"/>
  <c r="AZ73" i="139"/>
  <c r="BA73" i="139"/>
  <c r="AY74" i="139"/>
  <c r="AZ74" i="139"/>
  <c r="BA74" i="139"/>
  <c r="AY75" i="139"/>
  <c r="AZ75" i="139"/>
  <c r="BA75" i="139"/>
  <c r="AY76" i="139"/>
  <c r="AZ76" i="139"/>
  <c r="BA76" i="139"/>
  <c r="AY77" i="139"/>
  <c r="AZ77" i="139"/>
  <c r="BA77" i="139"/>
  <c r="AY78" i="139"/>
  <c r="AZ78" i="139"/>
  <c r="BA78" i="139"/>
  <c r="AY79" i="139"/>
  <c r="AZ79" i="139"/>
  <c r="BA79" i="139"/>
  <c r="AY80" i="139"/>
  <c r="AZ80" i="139"/>
  <c r="BA80" i="139"/>
  <c r="AY81" i="139"/>
  <c r="AZ81" i="139"/>
  <c r="BA81" i="139"/>
  <c r="AY82" i="139"/>
  <c r="AZ82" i="139"/>
  <c r="BA82" i="139"/>
  <c r="AY83" i="139"/>
  <c r="AZ83" i="139"/>
  <c r="BA83" i="139"/>
  <c r="AY84" i="139"/>
  <c r="AZ84" i="139"/>
  <c r="BA84" i="139"/>
  <c r="AY85" i="139"/>
  <c r="AZ85" i="139"/>
  <c r="BA85" i="139"/>
  <c r="AY86" i="139"/>
  <c r="AZ86" i="139"/>
  <c r="BA86" i="139"/>
  <c r="AY87" i="139"/>
  <c r="AZ87" i="139"/>
  <c r="BA87" i="139"/>
  <c r="AY88" i="139"/>
  <c r="AZ88" i="139"/>
  <c r="BA88" i="139"/>
  <c r="AY89" i="139"/>
  <c r="AZ89" i="139"/>
  <c r="BA89" i="139"/>
  <c r="AY90" i="139"/>
  <c r="AZ90" i="139"/>
  <c r="BA90" i="139"/>
  <c r="AY91" i="139"/>
  <c r="AZ91" i="139"/>
  <c r="BA91" i="139"/>
  <c r="AY92" i="139"/>
  <c r="AZ92" i="139"/>
  <c r="BA92" i="139"/>
  <c r="AY93" i="139"/>
  <c r="AZ93" i="139"/>
  <c r="BA93" i="139"/>
  <c r="AY94" i="139"/>
  <c r="AZ94" i="139"/>
  <c r="BA94" i="139"/>
  <c r="AY95" i="139"/>
  <c r="AZ95" i="139"/>
  <c r="BA95" i="139"/>
  <c r="AY96" i="139"/>
  <c r="AZ96" i="139"/>
  <c r="BA96" i="139"/>
  <c r="AY97" i="139"/>
  <c r="AZ97" i="139"/>
  <c r="BA97" i="139"/>
  <c r="AY98" i="139"/>
  <c r="AZ98" i="139"/>
  <c r="BA98" i="139"/>
  <c r="AY99" i="139"/>
  <c r="AZ99" i="139"/>
  <c r="BA99" i="139"/>
  <c r="AY100" i="139"/>
  <c r="AZ100" i="139"/>
  <c r="BA100" i="139"/>
  <c r="AY101" i="139"/>
  <c r="AZ101" i="139"/>
  <c r="BA101" i="139"/>
  <c r="AY102" i="139"/>
  <c r="AZ102" i="139"/>
  <c r="BA102" i="139"/>
  <c r="AY103" i="139"/>
  <c r="AZ103" i="139"/>
  <c r="BA103" i="139"/>
  <c r="AY104" i="139"/>
  <c r="AZ104" i="139"/>
  <c r="BA104" i="139"/>
  <c r="AY105" i="139"/>
  <c r="AZ105" i="139"/>
  <c r="BA105" i="139"/>
  <c r="AY106" i="139"/>
  <c r="AZ106" i="139"/>
  <c r="BA106" i="139"/>
  <c r="AY107" i="139"/>
  <c r="AZ107" i="139"/>
  <c r="BA107" i="139"/>
  <c r="AY108" i="139"/>
  <c r="AZ108" i="139"/>
  <c r="BA108" i="139"/>
  <c r="AY109" i="139"/>
  <c r="AZ109" i="139"/>
  <c r="BA109" i="139"/>
  <c r="AY110" i="139"/>
  <c r="AZ110" i="139"/>
  <c r="BA110" i="139"/>
  <c r="AY111" i="139"/>
  <c r="AZ111" i="139"/>
  <c r="BA111" i="139"/>
  <c r="AY112" i="139"/>
  <c r="AZ112" i="139"/>
  <c r="BA112" i="139"/>
  <c r="AY113" i="139"/>
  <c r="AZ113" i="139"/>
  <c r="BA113" i="139"/>
  <c r="AY114" i="139"/>
  <c r="AZ114" i="139"/>
  <c r="BA114" i="139"/>
  <c r="AY115" i="139"/>
  <c r="AZ115" i="139"/>
  <c r="BA115" i="139"/>
  <c r="AY116" i="139"/>
  <c r="AZ116" i="139"/>
  <c r="BA116" i="139"/>
  <c r="AY117" i="139"/>
  <c r="AZ117" i="139"/>
  <c r="BA117" i="139"/>
  <c r="AY118" i="139"/>
  <c r="AZ118" i="139"/>
  <c r="BA118" i="139"/>
  <c r="AY119" i="139"/>
  <c r="AZ119" i="139"/>
  <c r="BA119" i="139"/>
  <c r="AY120" i="139"/>
  <c r="AZ120" i="139"/>
  <c r="BA120" i="139"/>
  <c r="AY121" i="139"/>
  <c r="AZ121" i="139"/>
  <c r="BA121" i="139"/>
  <c r="AY122" i="139"/>
  <c r="AZ122" i="139"/>
  <c r="BA122" i="139"/>
  <c r="AY123" i="139"/>
  <c r="AZ123" i="139"/>
  <c r="BA123" i="139"/>
  <c r="AY124" i="139"/>
  <c r="AZ124" i="139"/>
  <c r="BA124" i="139"/>
  <c r="AY125" i="139"/>
  <c r="AZ125" i="139"/>
  <c r="BA125" i="139"/>
  <c r="AY126" i="139"/>
  <c r="AZ126" i="139"/>
  <c r="BA126" i="139"/>
  <c r="AY127" i="139"/>
  <c r="AZ127" i="139"/>
  <c r="BA127" i="139"/>
  <c r="AY128" i="139"/>
  <c r="AZ128" i="139"/>
  <c r="BA128" i="139"/>
  <c r="AY129" i="139"/>
  <c r="AZ129" i="139"/>
  <c r="BA129" i="139"/>
  <c r="AY130" i="139"/>
  <c r="AZ130" i="139"/>
  <c r="BA130" i="139"/>
  <c r="AY131" i="139"/>
  <c r="AZ131" i="139"/>
  <c r="BA131" i="139"/>
  <c r="AY132" i="139"/>
  <c r="AZ132" i="139"/>
  <c r="BA132" i="139"/>
  <c r="AY133" i="139"/>
  <c r="AZ133" i="139"/>
  <c r="BA133" i="139"/>
  <c r="AY134" i="139"/>
  <c r="AZ134" i="139"/>
  <c r="BA134" i="139"/>
  <c r="AY135" i="139"/>
  <c r="AZ135" i="139"/>
  <c r="BA135" i="139"/>
  <c r="AY136" i="139"/>
  <c r="AZ136" i="139"/>
  <c r="BA136" i="139"/>
  <c r="AY137" i="139"/>
  <c r="AZ137" i="139"/>
  <c r="BA137" i="139"/>
  <c r="AY138" i="139"/>
  <c r="AZ138" i="139"/>
  <c r="BA138" i="139"/>
  <c r="AY139" i="139"/>
  <c r="AZ139" i="139"/>
  <c r="BA139" i="139"/>
  <c r="AY140" i="139"/>
  <c r="AZ140" i="139"/>
  <c r="BA140" i="139"/>
  <c r="AY141" i="139"/>
  <c r="AZ141" i="139"/>
  <c r="BA141" i="139"/>
  <c r="AY142" i="139"/>
  <c r="AZ142" i="139"/>
  <c r="BA142" i="139"/>
  <c r="AY143" i="139"/>
  <c r="AZ143" i="139"/>
  <c r="BA143" i="139"/>
  <c r="AY144" i="139"/>
  <c r="AZ144" i="139"/>
  <c r="BA144" i="139"/>
  <c r="AY145" i="139"/>
  <c r="AZ145" i="139"/>
  <c r="BA145" i="139"/>
  <c r="B50" i="143" l="1"/>
  <c r="N1" i="7" l="1"/>
  <c r="O1" i="139" l="1"/>
  <c r="A1" i="139" s="1"/>
  <c r="A1" i="140"/>
  <c r="N1" i="22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8" l="1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H41" i="7"/>
  <c r="I41" i="7"/>
  <c r="J41" i="7"/>
  <c r="H40" i="7"/>
  <c r="I40" i="7"/>
  <c r="J40" i="7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L31" i="46"/>
  <c r="B31" i="46"/>
  <c r="F31" i="46"/>
  <c r="N31" i="46"/>
  <c r="J31" i="46"/>
  <c r="G6" i="53"/>
  <c r="E31" i="46"/>
  <c r="I31" i="46"/>
  <c r="M31" i="46"/>
  <c r="H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5" i="114"/>
  <c r="L37" i="114"/>
  <c r="K25" i="115"/>
  <c r="L37" i="115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N8" i="22"/>
  <c r="N12" i="22"/>
  <c r="B11" i="22"/>
  <c r="N9" i="22"/>
  <c r="B31" i="32"/>
  <c r="B13" i="33"/>
  <c r="N24" i="22"/>
  <c r="N28" i="22"/>
  <c r="N15" i="32"/>
  <c r="N10" i="33"/>
  <c r="N26" i="33"/>
  <c r="B19" i="33"/>
  <c r="H5" i="32" l="1"/>
  <c r="F18" i="33"/>
  <c r="F6" i="33" s="1"/>
  <c r="J18" i="33"/>
  <c r="H23" i="32"/>
  <c r="E5" i="32"/>
  <c r="H10" i="32"/>
  <c r="M25" i="124"/>
  <c r="M25" i="113"/>
  <c r="C6" i="33"/>
  <c r="G6" i="33"/>
  <c r="N40" i="7"/>
  <c r="N41" i="7"/>
  <c r="H6" i="33"/>
  <c r="E6" i="33"/>
  <c r="B23" i="32"/>
  <c r="M25" i="111"/>
  <c r="M25" i="112"/>
  <c r="L6" i="33"/>
  <c r="M25" i="119"/>
  <c r="M25" i="118"/>
  <c r="M26" i="122"/>
  <c r="M25" i="116"/>
  <c r="M25" i="120"/>
  <c r="M25" i="121"/>
  <c r="M25" i="115"/>
  <c r="M25" i="114"/>
  <c r="M25" i="123"/>
  <c r="M25" i="117"/>
  <c r="B5" i="22"/>
  <c r="D6" i="33"/>
  <c r="B30" i="32"/>
  <c r="N5" i="22"/>
  <c r="K6" i="33"/>
  <c r="N8" i="33"/>
  <c r="E30" i="46"/>
  <c r="E16" i="140" s="1"/>
  <c r="K30" i="46"/>
  <c r="K23" i="32"/>
  <c r="B10" i="32"/>
  <c r="E5" i="22"/>
  <c r="N26" i="22"/>
  <c r="N24" i="32"/>
  <c r="N13" i="33"/>
  <c r="I6" i="33"/>
  <c r="K5" i="22"/>
  <c r="H30" i="32"/>
  <c r="N30" i="46"/>
  <c r="B5" i="32"/>
  <c r="N16" i="22"/>
  <c r="N11" i="22"/>
  <c r="K5" i="32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J6" i="33" l="1"/>
  <c r="H5" i="33" s="1"/>
  <c r="N18" i="33"/>
  <c r="E5" i="33"/>
  <c r="K5" i="33"/>
  <c r="N7" i="33"/>
  <c r="B6" i="33"/>
  <c r="N5" i="33" l="1"/>
  <c r="B5" i="33"/>
  <c r="B18" i="77" l="1"/>
  <c r="G18" i="77"/>
  <c r="F18" i="77"/>
  <c r="D18" i="77"/>
  <c r="C18" i="77"/>
  <c r="M46" i="53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35" i="59"/>
  <c r="H30" i="10"/>
  <c r="C30" i="10"/>
  <c r="H21" i="137"/>
  <c r="J21" i="137"/>
  <c r="G7" i="10"/>
  <c r="J10" i="97"/>
  <c r="D7" i="10"/>
  <c r="G5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D21" i="137"/>
  <c r="G21" i="13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B5" i="47"/>
  <c r="D30" i="10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L30" i="10" l="1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K19" i="116"/>
  <c r="M19" i="116" s="1"/>
  <c r="K31" i="116"/>
  <c r="K21" i="116"/>
  <c r="M21" i="116" s="1"/>
  <c r="K33" i="116"/>
  <c r="K36" i="123"/>
  <c r="K24" i="123"/>
  <c r="M24" i="123" s="1"/>
  <c r="K24" i="121"/>
  <c r="M24" i="121" s="1"/>
  <c r="K36" i="121"/>
  <c r="K37" i="122"/>
  <c r="K25" i="122"/>
  <c r="M25" i="122" s="1"/>
  <c r="K19" i="113"/>
  <c r="M19" i="113" s="1"/>
  <c r="K31" i="113"/>
  <c r="K23" i="118"/>
  <c r="M23" i="118" s="1"/>
  <c r="K35" i="118"/>
  <c r="K19" i="121"/>
  <c r="M19" i="121" s="1"/>
  <c r="K31" i="121"/>
  <c r="K33" i="114"/>
  <c r="K21" i="114"/>
  <c r="M21" i="114" s="1"/>
  <c r="K36" i="117"/>
  <c r="K24" i="117"/>
  <c r="M24" i="117" s="1"/>
  <c r="K24" i="113"/>
  <c r="M24" i="113" s="1"/>
  <c r="K36" i="113"/>
  <c r="K19" i="124"/>
  <c r="M19" i="124" s="1"/>
  <c r="K31" i="124"/>
  <c r="K23" i="112"/>
  <c r="M23" i="112" s="1"/>
  <c r="K35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K33" i="112"/>
  <c r="K21" i="112"/>
  <c r="M21" i="112" s="1"/>
  <c r="K31" i="120"/>
  <c r="K19" i="120"/>
  <c r="M19" i="120" s="1"/>
  <c r="K19" i="114"/>
  <c r="M19" i="114" s="1"/>
  <c r="K31" i="114"/>
  <c r="K32" i="114"/>
  <c r="K20" i="114"/>
  <c r="M20" i="114" s="1"/>
  <c r="K23" i="114"/>
  <c r="M23" i="114" s="1"/>
  <c r="K35" i="114"/>
  <c r="M7" i="137"/>
  <c r="M31" i="111"/>
  <c r="I37" i="122"/>
  <c r="I33" i="114"/>
  <c r="I33" i="117"/>
  <c r="I32" i="117"/>
  <c r="I35" i="121"/>
  <c r="M34" i="123"/>
  <c r="I32" i="124"/>
  <c r="I35" i="111"/>
  <c r="I33" i="122"/>
  <c r="I35" i="114"/>
  <c r="M31" i="114"/>
  <c r="M31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I34" i="112"/>
  <c r="M34" i="111"/>
  <c r="M32" i="111"/>
  <c r="I36" i="119"/>
  <c r="M31" i="121"/>
  <c r="I34" i="114"/>
  <c r="M33" i="113"/>
  <c r="M35" i="116"/>
  <c r="M35" i="120"/>
  <c r="I32" i="116"/>
  <c r="L33" i="124"/>
  <c r="L33" i="116"/>
  <c r="L36" i="123"/>
  <c r="L36" i="114"/>
  <c r="L31" i="124"/>
  <c r="L36" i="118"/>
  <c r="L34" i="113"/>
  <c r="L31" i="123"/>
  <c r="L37" i="122"/>
  <c r="L34" i="124"/>
  <c r="L33" i="122"/>
  <c r="L34" i="114"/>
  <c r="L34" i="123"/>
  <c r="L33" i="111"/>
  <c r="L33" i="112"/>
  <c r="L32" i="121"/>
  <c r="L34" i="120"/>
  <c r="L32" i="114"/>
  <c r="L35" i="116"/>
  <c r="L35" i="115"/>
  <c r="L34" i="111"/>
  <c r="L31" i="114"/>
  <c r="K10" i="97"/>
  <c r="B6" i="10"/>
  <c r="L10" i="97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K31" i="115"/>
  <c r="K20" i="121"/>
  <c r="M20" i="121" s="1"/>
  <c r="K32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I35" i="123"/>
  <c r="M31" i="112"/>
  <c r="I35" i="112"/>
  <c r="M31" i="124"/>
  <c r="I35" i="122"/>
  <c r="M33" i="114"/>
  <c r="M36" i="119"/>
  <c r="I36" i="118"/>
  <c r="I34" i="121"/>
  <c r="I34" i="113"/>
  <c r="I35" i="124"/>
  <c r="I35" i="116"/>
  <c r="M34" i="119"/>
  <c r="M36" i="123"/>
  <c r="I32" i="123"/>
  <c r="I35" i="113"/>
  <c r="M32" i="115"/>
  <c r="I33" i="118"/>
  <c r="M35" i="115"/>
  <c r="I35" i="119"/>
  <c r="K7" i="97"/>
  <c r="L7" i="137"/>
  <c r="L35" i="123"/>
  <c r="L36" i="113"/>
  <c r="L34" i="122"/>
  <c r="L31" i="116"/>
  <c r="L31" i="115"/>
  <c r="L35" i="122"/>
  <c r="L35" i="119"/>
  <c r="L32" i="120"/>
  <c r="L35" i="112"/>
  <c r="L35" i="114"/>
  <c r="L31" i="111"/>
  <c r="L32" i="112"/>
  <c r="L34" i="121"/>
  <c r="L36" i="111"/>
  <c r="L36" i="120"/>
  <c r="L34" i="112"/>
  <c r="L31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K22" i="116"/>
  <c r="M22" i="116" s="1"/>
  <c r="K34" i="116"/>
  <c r="K31" i="111"/>
  <c r="K19" i="111"/>
  <c r="M19" i="111" s="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K22" i="120"/>
  <c r="M22" i="120" s="1"/>
  <c r="K34" i="120"/>
  <c r="K21" i="115"/>
  <c r="M21" i="115" s="1"/>
  <c r="K33" i="115"/>
  <c r="K31" i="123"/>
  <c r="K19" i="123"/>
  <c r="M19" i="123" s="1"/>
  <c r="I34" i="117"/>
  <c r="I34" i="118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I36" i="113"/>
  <c r="M35" i="121"/>
  <c r="M32" i="123"/>
  <c r="I33" i="112"/>
  <c r="M31" i="119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M32" i="113"/>
  <c r="I36" i="124"/>
  <c r="I36" i="117"/>
  <c r="I33" i="111"/>
  <c r="I36" i="115"/>
  <c r="K30" i="10"/>
  <c r="L35" i="117"/>
  <c r="L31" i="118"/>
  <c r="L36" i="116"/>
  <c r="L36" i="115"/>
  <c r="L32" i="111"/>
  <c r="L31" i="120"/>
  <c r="L33" i="118"/>
  <c r="L35" i="120"/>
  <c r="L35" i="121"/>
  <c r="L34" i="119"/>
  <c r="L31" i="119"/>
  <c r="L36" i="124"/>
  <c r="L32" i="116"/>
  <c r="L31" i="117"/>
  <c r="L31" i="113"/>
  <c r="L35" i="118"/>
  <c r="L35" i="111"/>
  <c r="L32" i="118"/>
  <c r="L33" i="114"/>
  <c r="L34" i="118"/>
  <c r="E6" i="10"/>
  <c r="H9" i="97"/>
  <c r="B20" i="137"/>
  <c r="E13" i="140" s="1"/>
  <c r="E6" i="137"/>
  <c r="K22" i="119"/>
  <c r="M22" i="119" s="1"/>
  <c r="K34" i="119"/>
  <c r="K32" i="118"/>
  <c r="K20" i="118"/>
  <c r="M20" i="118" s="1"/>
  <c r="K21" i="119"/>
  <c r="M21" i="119" s="1"/>
  <c r="K33" i="119"/>
  <c r="K33" i="113"/>
  <c r="K21" i="113"/>
  <c r="M21" i="113" s="1"/>
  <c r="K23" i="111"/>
  <c r="M23" i="111" s="1"/>
  <c r="K35" i="111"/>
  <c r="K24" i="115"/>
  <c r="M24" i="115" s="1"/>
  <c r="K36" i="115"/>
  <c r="K31" i="117"/>
  <c r="K19" i="117"/>
  <c r="M19" i="117" s="1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K31" i="119"/>
  <c r="K19" i="119"/>
  <c r="M19" i="119" s="1"/>
  <c r="M34" i="124"/>
  <c r="M36" i="113"/>
  <c r="M31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M31" i="123"/>
  <c r="M35" i="114"/>
  <c r="M31" i="117"/>
  <c r="I34" i="124"/>
  <c r="M32" i="122"/>
  <c r="I32" i="112"/>
  <c r="I36" i="121"/>
  <c r="M32" i="124"/>
  <c r="I32" i="121"/>
  <c r="I34" i="111"/>
  <c r="I36" i="122"/>
  <c r="M35" i="119"/>
  <c r="M35" i="118"/>
  <c r="I36" i="116"/>
  <c r="I33" i="115"/>
  <c r="I35" i="118"/>
  <c r="M36" i="122"/>
  <c r="M34" i="120"/>
  <c r="M7" i="10"/>
  <c r="L7" i="10"/>
  <c r="K7" i="137"/>
  <c r="M6" i="59"/>
  <c r="L35" i="124"/>
  <c r="L36" i="119"/>
  <c r="L36" i="112"/>
  <c r="L34" i="117"/>
  <c r="L33" i="117"/>
  <c r="L36" i="117"/>
  <c r="L32" i="113"/>
  <c r="L36" i="122"/>
  <c r="L33" i="120"/>
  <c r="L32" i="122"/>
  <c r="L32" i="119"/>
  <c r="L32" i="124"/>
  <c r="L33" i="121"/>
  <c r="L32" i="117"/>
  <c r="L32" i="123"/>
  <c r="L33" i="123"/>
  <c r="L33" i="119"/>
  <c r="L36" i="121"/>
  <c r="L31" i="121"/>
  <c r="L35" i="113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22" i="10"/>
  <c r="B21" i="10"/>
  <c r="B16" i="10"/>
  <c r="B20" i="10"/>
  <c r="B17" i="10"/>
  <c r="B18" i="10"/>
  <c r="B19" i="10"/>
  <c r="I31" i="112"/>
  <c r="I31" i="119" l="1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I21" i="122"/>
  <c r="I21" i="116"/>
  <c r="I20" i="121"/>
  <c r="I20" i="112"/>
  <c r="D24" i="122"/>
  <c r="I20" i="113"/>
  <c r="I19" i="115"/>
  <c r="I22" i="115"/>
  <c r="F23" i="11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H4" i="57"/>
  <c r="J5" i="57"/>
  <c r="J6" i="57"/>
  <c r="B4" i="57"/>
  <c r="F23" i="115"/>
  <c r="I20" i="114"/>
  <c r="I22" i="117"/>
  <c r="I20" i="116"/>
  <c r="I19" i="118"/>
  <c r="I21" i="112"/>
  <c r="D23" i="113"/>
  <c r="I19" i="113"/>
  <c r="J18" i="57"/>
  <c r="C4" i="57"/>
  <c r="I21" i="121"/>
  <c r="I22" i="111"/>
  <c r="D23" i="120"/>
  <c r="I19" i="120"/>
  <c r="F23" i="114"/>
  <c r="I21" i="115"/>
  <c r="I22" i="121"/>
  <c r="I21" i="120"/>
  <c r="I22" i="120"/>
  <c r="I20" i="122"/>
  <c r="B23" i="115"/>
  <c r="B22" i="124" l="1"/>
  <c r="B22" i="114"/>
  <c r="B22" i="120"/>
  <c r="B22" i="113"/>
  <c r="B22" i="112"/>
  <c r="B22" i="118"/>
  <c r="B23" i="122"/>
  <c r="B22" i="111"/>
  <c r="B22" i="119"/>
  <c r="B22" i="121"/>
  <c r="J4" i="57"/>
  <c r="B22" i="115"/>
  <c r="B22" i="123"/>
  <c r="I7" i="46" l="1"/>
  <c r="F7" i="46"/>
  <c r="G7" i="46"/>
  <c r="O7" i="46" l="1"/>
  <c r="C7" i="46"/>
  <c r="B7" i="46"/>
  <c r="P7" i="46"/>
  <c r="E7" i="46"/>
  <c r="E6" i="46" s="1"/>
  <c r="E17" i="140" s="1"/>
  <c r="D7" i="46"/>
  <c r="B6" i="46" s="1"/>
  <c r="E27" i="140" s="1"/>
  <c r="E19" i="140" s="1"/>
  <c r="H7" i="46"/>
  <c r="J7" i="46"/>
  <c r="K7" i="46" l="1"/>
  <c r="L38" i="116"/>
  <c r="J8" i="116"/>
  <c r="F8" i="118"/>
  <c r="F8" i="114"/>
  <c r="F8" i="123"/>
  <c r="F8" i="117"/>
  <c r="K38" i="116"/>
  <c r="K26" i="116"/>
  <c r="H8" i="116"/>
  <c r="B8" i="115"/>
  <c r="B8" i="124"/>
  <c r="K38" i="114"/>
  <c r="K26" i="114"/>
  <c r="H8" i="114"/>
  <c r="M7" i="46"/>
  <c r="D8" i="111"/>
  <c r="L38" i="121"/>
  <c r="J8" i="121"/>
  <c r="D8" i="112"/>
  <c r="F8" i="120"/>
  <c r="F8" i="116"/>
  <c r="M38" i="111"/>
  <c r="L8" i="111"/>
  <c r="M38" i="118"/>
  <c r="L8" i="118"/>
  <c r="B8" i="117"/>
  <c r="K38" i="118"/>
  <c r="K26" i="118"/>
  <c r="H8" i="118"/>
  <c r="B8" i="119"/>
  <c r="D8" i="113"/>
  <c r="L38" i="123"/>
  <c r="J8" i="123"/>
  <c r="D8" i="114"/>
  <c r="F9" i="122"/>
  <c r="M38" i="113"/>
  <c r="L8" i="113"/>
  <c r="M38" i="120"/>
  <c r="L8" i="120"/>
  <c r="B8" i="121"/>
  <c r="K38" i="115"/>
  <c r="K26" i="115"/>
  <c r="H8" i="115"/>
  <c r="K38" i="120"/>
  <c r="K26" i="120"/>
  <c r="H8" i="120"/>
  <c r="B8" i="123"/>
  <c r="L7" i="46"/>
  <c r="L38" i="114"/>
  <c r="J8" i="114"/>
  <c r="L38" i="120"/>
  <c r="J8" i="120"/>
  <c r="N7" i="46"/>
  <c r="N6" i="46" s="1"/>
  <c r="L38" i="124"/>
  <c r="J8" i="124"/>
  <c r="D8" i="120"/>
  <c r="D8" i="116"/>
  <c r="F8" i="124"/>
  <c r="M38" i="119"/>
  <c r="L8" i="119"/>
  <c r="M38" i="115"/>
  <c r="L8" i="115"/>
  <c r="M39" i="122"/>
  <c r="L9" i="122"/>
  <c r="K38" i="119"/>
  <c r="K26" i="119"/>
  <c r="H8" i="119"/>
  <c r="B8" i="118"/>
  <c r="K39" i="122"/>
  <c r="K27" i="122"/>
  <c r="H9" i="122"/>
  <c r="L38" i="112"/>
  <c r="J8" i="112"/>
  <c r="D8" i="115"/>
  <c r="D8" i="117"/>
  <c r="D8" i="124"/>
  <c r="L38" i="118"/>
  <c r="J8" i="118"/>
  <c r="M38" i="112"/>
  <c r="L8" i="112"/>
  <c r="M38" i="121"/>
  <c r="L8" i="121"/>
  <c r="M38" i="117"/>
  <c r="L8" i="117"/>
  <c r="M38" i="124"/>
  <c r="L8" i="124"/>
  <c r="K38" i="121"/>
  <c r="K26" i="121"/>
  <c r="H8" i="121"/>
  <c r="B9" i="122"/>
  <c r="K38" i="124"/>
  <c r="K26" i="124"/>
  <c r="H8" i="124"/>
  <c r="H6" i="46"/>
  <c r="L38" i="117"/>
  <c r="J8" i="117"/>
  <c r="D8" i="119"/>
  <c r="D8" i="123"/>
  <c r="L38" i="119"/>
  <c r="J8" i="119"/>
  <c r="L38" i="111"/>
  <c r="J8" i="111"/>
  <c r="L39" i="122"/>
  <c r="J9" i="122"/>
  <c r="M38" i="114"/>
  <c r="L8" i="114"/>
  <c r="M38" i="123"/>
  <c r="L8" i="123"/>
  <c r="F8" i="111"/>
  <c r="K38" i="123"/>
  <c r="K26" i="123"/>
  <c r="H8" i="123"/>
  <c r="K38" i="113"/>
  <c r="K26" i="113"/>
  <c r="H8" i="113"/>
  <c r="B8" i="112"/>
  <c r="D8" i="118"/>
  <c r="L38" i="113"/>
  <c r="J8" i="113"/>
  <c r="D8" i="121"/>
  <c r="M38" i="116"/>
  <c r="L8" i="116"/>
  <c r="F8" i="119"/>
  <c r="F8" i="113"/>
  <c r="K38" i="111"/>
  <c r="K26" i="111"/>
  <c r="H8" i="111"/>
  <c r="B8" i="111"/>
  <c r="K38" i="117"/>
  <c r="K26" i="117"/>
  <c r="H8" i="117"/>
  <c r="B8" i="114"/>
  <c r="D9" i="122"/>
  <c r="L38" i="115"/>
  <c r="J8" i="115"/>
  <c r="F8" i="112"/>
  <c r="F8" i="121"/>
  <c r="F8" i="115"/>
  <c r="K38" i="112"/>
  <c r="K26" i="112"/>
  <c r="H8" i="112"/>
  <c r="B8" i="113"/>
  <c r="B8" i="120"/>
  <c r="B8" i="116"/>
  <c r="K6" i="46" l="1"/>
  <c r="I38" i="121"/>
  <c r="H7" i="111"/>
  <c r="H7" i="123"/>
  <c r="H7" i="118"/>
  <c r="H7" i="114"/>
  <c r="H7" i="116"/>
  <c r="B7" i="114"/>
  <c r="H7" i="112"/>
  <c r="B7" i="112"/>
  <c r="H7" i="115"/>
  <c r="I38" i="114"/>
  <c r="I38" i="112"/>
  <c r="H7" i="117"/>
  <c r="B7" i="124"/>
  <c r="B7" i="118"/>
  <c r="H7" i="121"/>
  <c r="I38" i="124"/>
  <c r="I38" i="118"/>
  <c r="B7" i="113"/>
  <c r="H7" i="113"/>
  <c r="B7" i="111"/>
  <c r="B7" i="116"/>
  <c r="B7" i="117"/>
  <c r="B7" i="115"/>
  <c r="I38" i="113"/>
  <c r="I38" i="111"/>
  <c r="H7" i="124"/>
  <c r="H7" i="119"/>
  <c r="H7" i="120"/>
  <c r="B8" i="122"/>
  <c r="I38" i="116"/>
  <c r="I38" i="117"/>
  <c r="I38" i="115"/>
  <c r="B7" i="119"/>
  <c r="I39" i="122"/>
  <c r="B7" i="120"/>
  <c r="B7" i="123"/>
  <c r="B7" i="121"/>
  <c r="I38" i="119"/>
  <c r="H8" i="122"/>
  <c r="I38" i="120"/>
  <c r="I38" i="123"/>
  <c r="J7" i="47" l="1"/>
  <c r="J8" i="47"/>
  <c r="J9" i="47"/>
  <c r="J11" i="47"/>
  <c r="J12" i="47"/>
  <c r="J13" i="47"/>
  <c r="J14" i="47"/>
  <c r="J15" i="47"/>
  <c r="J16" i="47"/>
  <c r="J17" i="47"/>
  <c r="J18" i="47"/>
  <c r="J10" i="47"/>
  <c r="J19" i="47"/>
  <c r="I5" i="47" l="1"/>
  <c r="J6" i="47"/>
  <c r="J5" i="47" l="1"/>
  <c r="M26" i="118"/>
  <c r="M26" i="111"/>
  <c r="M26" i="123"/>
  <c r="M26" i="114"/>
  <c r="M26" i="117"/>
  <c r="M26" i="121"/>
  <c r="M26" i="124"/>
  <c r="M26" i="120"/>
  <c r="M26" i="116"/>
  <c r="M26" i="115"/>
  <c r="M26" i="113"/>
  <c r="M27" i="122"/>
  <c r="M26" i="112"/>
  <c r="M26" i="119"/>
  <c r="J22" i="77" l="1"/>
  <c r="J27" i="77"/>
  <c r="J30" i="77"/>
  <c r="J24" i="77"/>
  <c r="J28" i="77"/>
  <c r="J31" i="77"/>
  <c r="J25" i="77"/>
  <c r="J29" i="77"/>
  <c r="J23" i="77"/>
  <c r="J21" i="77"/>
  <c r="J26" i="77"/>
  <c r="J32" i="77"/>
  <c r="J19" i="77" l="1"/>
  <c r="J20" i="77"/>
  <c r="I18" i="77" l="1"/>
  <c r="J18" i="77" s="1"/>
  <c r="F4" i="140" l="1"/>
  <c r="F29" i="140" l="1"/>
</calcChain>
</file>

<file path=xl/sharedStrings.xml><?xml version="1.0" encoding="utf-8"?>
<sst xmlns="http://schemas.openxmlformats.org/spreadsheetml/2006/main" count="1939" uniqueCount="439">
  <si>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</si>
  <si>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</si>
  <si>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</si>
  <si>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</si>
  <si>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</si>
  <si>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</si>
  <si>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</si>
  <si>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</si>
  <si>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</si>
  <si>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</si>
  <si>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</si>
  <si>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</si>
  <si>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</si>
  <si>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</si>
  <si>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</si>
  <si>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</si>
  <si>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</si>
  <si>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</si>
  <si>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</si>
  <si>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</si>
  <si>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</si>
  <si>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</si>
  <si>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</si>
  <si>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</si>
  <si>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</si>
  <si>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</si>
  <si>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</si>
  <si>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</si>
  <si>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</si>
  <si>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</si>
  <si>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</si>
  <si>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</si>
  <si>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</si>
  <si>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</si>
  <si>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</si>
  <si>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</si>
  <si>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</si>
  <si>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</si>
  <si>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</si>
  <si>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</si>
  <si>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</si>
  <si>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</si>
  <si>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</si>
  <si>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</si>
  <si>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</si>
  <si>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</si>
  <si>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</si>
  <si>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</si>
  <si>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</si>
  <si>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</si>
  <si>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</si>
  <si>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</si>
  <si>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</si>
  <si>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</si>
  <si>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</si>
  <si>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</si>
  <si>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</si>
  <si>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</si>
  <si>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</si>
  <si>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</si>
  <si>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</si>
  <si>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</si>
  <si>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</si>
  <si>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</si>
  <si>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</si>
  <si>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</si>
  <si>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</si>
  <si>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</si>
  <si>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</si>
  <si>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</si>
  <si>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</si>
  <si>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</si>
  <si>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</si>
  <si>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</si>
  <si>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</si>
  <si>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</si>
  <si>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</si>
  <si>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</si>
  <si>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</si>
  <si>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</si>
  <si>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</si>
  <si>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</si>
  <si>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</si>
  <si>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</si>
  <si>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</si>
  <si>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</si>
  <si>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</si>
  <si>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</si>
  <si>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</si>
  <si>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</si>
  <si>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</si>
  <si>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</si>
  <si>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</si>
  <si>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</si>
  <si>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</si>
  <si>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</si>
  <si>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</si>
  <si>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</si>
  <si>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</si>
  <si>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</si>
  <si>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</si>
  <si>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</si>
  <si>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</si>
  <si>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</si>
  <si>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</si>
  <si>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</si>
  <si>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</si>
  <si>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</si>
  <si>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</si>
  <si>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</si>
  <si>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</si>
  <si>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</si>
  <si>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</si>
  <si>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</si>
  <si>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</si>
  <si>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</si>
  <si>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</si>
  <si>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</si>
  <si>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</si>
  <si>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</si>
  <si>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</si>
  <si>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</si>
  <si>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</si>
  <si>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</si>
  <si>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</si>
  <si>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</si>
  <si>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</si>
  <si>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</si>
  <si>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</si>
  <si>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</si>
  <si>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</si>
  <si>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</si>
  <si>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</si>
  <si>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</si>
  <si>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</si>
  <si>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</si>
  <si>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</si>
  <si>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</si>
  <si>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</si>
  <si>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</si>
  <si>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</si>
  <si>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</si>
  <si>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</si>
  <si>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</si>
  <si>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</si>
  <si>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</si>
  <si>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</si>
  <si>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</si>
  <si>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</si>
  <si>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</si>
  <si>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</si>
  <si>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</si>
  <si>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</si>
  <si>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</si>
  <si>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</si>
  <si>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</si>
  <si>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</si>
  <si>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</si>
  <si>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</si>
  <si>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</si>
  <si>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</si>
  <si>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</si>
  <si>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</si>
  <si>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</si>
  <si>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</si>
  <si>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</si>
  <si>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</si>
  <si>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</si>
  <si>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</si>
  <si>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</si>
  <si>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</si>
  <si>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</si>
  <si>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</si>
  <si>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</si>
  <si>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</si>
  <si>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</si>
  <si>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</si>
  <si>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</si>
  <si>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</si>
  <si>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</si>
  <si>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</si>
  <si>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</si>
  <si>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</si>
  <si>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</si>
  <si>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</si>
  <si>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</si>
  <si>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</si>
  <si>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</si>
  <si>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</si>
  <si>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</si>
  <si>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</si>
  <si>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</si>
  <si>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</si>
  <si>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</si>
  <si>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</si>
  <si>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</si>
  <si>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</si>
  <si>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</si>
  <si>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</si>
  <si>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</si>
  <si>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</si>
  <si>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</si>
  <si>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</si>
  <si>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</si>
  <si>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</si>
  <si>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</si>
  <si>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</si>
  <si>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</si>
  <si>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</si>
  <si>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</si>
  <si>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</si>
  <si>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</si>
  <si>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</si>
  <si>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</si>
  <si>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</si>
  <si>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</si>
  <si>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</si>
  <si>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</si>
  <si>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</si>
  <si>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</si>
  <si>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</si>
  <si>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</si>
  <si>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</si>
  <si>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</si>
  <si>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</si>
  <si>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</si>
  <si>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</si>
  <si>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</si>
  <si>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</si>
  <si>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</si>
  <si>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</si>
  <si>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</si>
  <si>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</si>
  <si>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</si>
  <si>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</si>
  <si>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</si>
  <si>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</si>
  <si>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</si>
  <si>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</si>
  <si>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</si>
  <si>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</si>
  <si>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</si>
  <si>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</si>
  <si>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</si>
  <si>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</si>
  <si>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</si>
  <si>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</si>
  <si>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</si>
  <si>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</si>
  <si>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</si>
  <si>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</si>
  <si>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</si>
  <si>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</si>
  <si>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</si>
  <si>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</si>
  <si>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</si>
  <si>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</si>
  <si>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</si>
  <si>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</si>
  <si>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</si>
  <si>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</si>
  <si>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</si>
  <si>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</si>
  <si>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</si>
  <si>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</si>
  <si>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</si>
  <si>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</si>
  <si>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</si>
  <si>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</si>
  <si>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</si>
  <si>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</si>
  <si>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</si>
  <si>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</si>
  <si>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</si>
  <si>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</si>
  <si>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</si>
  <si>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</si>
  <si>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</si>
  <si>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</si>
  <si>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</si>
  <si>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</si>
  <si>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</si>
  <si>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</si>
  <si>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</si>
  <si>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</si>
  <si>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</si>
  <si>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</si>
  <si>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</si>
  <si>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</si>
  <si>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</si>
  <si>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</si>
  <si>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</si>
  <si>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</si>
  <si>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</si>
  <si>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</si>
  <si>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EG.D, a.s.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</si>
  <si>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</si>
  <si>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</si>
  <si>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</si>
  <si>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</si>
  <si>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</si>
  <si>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</si>
  <si>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</si>
  <si>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</si>
  <si>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</si>
  <si>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</si>
  <si>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</si>
  <si>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</si>
  <si>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</si>
  <si>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</si>
  <si>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</si>
  <si>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</si>
  <si>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</si>
  <si>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</si>
  <si>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</si>
  <si>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</si>
  <si>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</si>
  <si>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</si>
  <si>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</si>
  <si>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</si>
  <si>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</si>
  <si>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</si>
  <si>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</si>
  <si>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</si>
  <si>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</si>
  <si>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</si>
  <si>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</si>
  <si>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</si>
  <si>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</si>
  <si>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</si>
  <si>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</si>
  <si>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</si>
  <si>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</si>
  <si>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</si>
  <si>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</si>
  <si>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</si>
  <si>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</si>
  <si>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</si>
  <si>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</si>
  <si>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</si>
  <si>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</si>
  <si>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</si>
  <si>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</si>
  <si>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</si>
  <si>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</si>
  <si>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</si>
  <si>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</si>
  <si>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</si>
  <si>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</si>
  <si>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</si>
  <si>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</si>
  <si>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</si>
  <si>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</si>
  <si>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</si>
  <si>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</si>
  <si>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</si>
  <si>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</si>
  <si>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</si>
  <si>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</si>
  <si>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</si>
  <si>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</si>
  <si>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</si>
  <si>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</si>
  <si>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</si>
  <si>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</si>
  <si>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</si>
  <si>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</si>
  <si>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</si>
  <si>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</si>
  <si>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</si>
  <si>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</si>
  <si>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</si>
  <si>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</si>
  <si>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</si>
  <si>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</si>
  <si>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</si>
  <si>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</si>
  <si>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</si>
  <si>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</si>
  <si>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</si>
  <si>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</si>
  <si>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</si>
  <si>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</si>
  <si>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</si>
  <si>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</si>
  <si>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</si>
  <si>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</si>
  <si>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</si>
  <si>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</si>
  <si>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</si>
  <si>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</si>
  <si>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</si>
  <si>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</si>
  <si>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</si>
  <si>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</si>
  <si>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</si>
  <si>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</si>
  <si>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</si>
  <si>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</si>
  <si>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</si>
  <si>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</si>
  <si>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</si>
  <si>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</si>
  <si>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</si>
  <si>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</si>
  <si>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</si>
  <si>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</si>
  <si>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</si>
  <si>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</si>
  <si>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</si>
  <si>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</si>
  <si>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</si>
  <si>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</si>
  <si>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</si>
  <si>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</si>
  <si>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</si>
  <si>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Vydání</t>
  </si>
  <si>
    <r>
      <t>KVET nad 1 Mwe
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</si>
  <si>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t>Přeshraniční saldo =</t>
  </si>
  <si>
    <t>Spotřeba elektřiny v ČR =</t>
  </si>
  <si>
    <t>Tuzemská brutto spotřeba (TBS) =</t>
  </si>
  <si>
    <t>Tuzemská netto spotřeba (TNS) =</t>
  </si>
  <si>
    <t>Výroba elektřiny netto =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</si>
  <si>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odst. 1 písm. x) zákona č. 165/2012 Sb., o podporovaných zdrojích energie a o změně některých zákonů, ve znění pozdějších předpisů.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</si>
  <si>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</si>
  <si>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</si>
  <si>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Spotřeba výrobců a subjektů přímo napojených na danou výrobnu. Spotřeba výrobců z nelicencovaných výroben zde není zahrnuta a je součástí spotřeby MOO a MOP.</t>
  </si>
  <si>
    <t>elektro.statistika@eru.gov.cz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</si>
  <si>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IV. ČTVRTLETÍ 2024</t>
    </r>
  </si>
  <si>
    <t>IV. čtvrtletí 2024</t>
  </si>
  <si>
    <t>12:15</t>
  </si>
  <si>
    <t>11:30</t>
  </si>
  <si>
    <t>12:45</t>
  </si>
  <si>
    <t>5:15</t>
  </si>
  <si>
    <t>5:45</t>
  </si>
  <si>
    <t>4:45</t>
  </si>
  <si>
    <t>3:30</t>
  </si>
  <si>
    <t>2:15</t>
  </si>
  <si>
    <r>
      <t xml:space="preserve"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jsou získávány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Veškerá data vycházejí z podkladů od licencovaných subjektů: výrobců elektřiny, provozovatelů distribučních soustav a přenosové soustavy a operátora trhu.
</t>
    </r>
    <r>
      <rPr>
        <b/>
        <sz val="11"/>
        <rFont val="Arial"/>
        <family val="2"/>
        <charset val="238"/>
        <scheme val="minor"/>
      </rPr>
      <t>Na základě podkladů od provozovatelů distribučních soustav jsou ve zprávě nově zahrnuty i údaje týkající se nelicencovaných výroben, které jsou propojeny s distribuční soustavou. Jedná se o instalovaný elektrický výkon, a z něj, za pomocí údajů za licencované výrobny od operátora trhu, dopočítanou výrobu elektřiny, z které je pak dále odečtena dodávka do sítě, a z toho odvozena spotřeba v místě výroby, o kterou je doplněna na základě distribučních sazeb spotřeba domácností a malých podniků, případně sektoru ostatní.</t>
    </r>
    <r>
      <rPr>
        <sz val="11"/>
        <rFont val="Arial"/>
        <family val="2"/>
        <charset val="238"/>
        <scheme val="minor"/>
      </rPr>
      <t xml:space="preserve">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
</t>
    </r>
    <r>
      <rPr>
        <b/>
        <sz val="11"/>
        <rFont val="Arial"/>
        <family val="2"/>
        <charset val="238"/>
        <scheme val="minor"/>
      </rPr>
      <t xml:space="preserve">Ve čtvrtletních zprávách nejsou nadále zahrnuty údaje týkající se výroben elektřiny z obnovitelných zdrojů, s instalovaným výkonem nad 50 kW, které nebyly předány operátorovi trhu ke dni zpracování zprávy. Souhrnný instalovaný výkon těchto výroben k 31. 12. 2024 představoval 330,5 MW (311 MW FVE, 4,8 MW VE, 14,7 MW VTE). </t>
    </r>
    <r>
      <rPr>
        <sz val="11"/>
        <rFont val="Arial"/>
        <family val="2"/>
        <charset val="238"/>
        <scheme val="minor"/>
      </rPr>
      <t>Zjištěné a opravené chyby v obdržených datech, zpětné korekce výkazů a doplněné údaje od operátora trhu jsou průběžně promítány do statistiky a projeví se vždy v dalších zveřejněných zprávách. Roční zprávu o provozu ES ČR za rok 2024 předpokládá ERÚ zveřejnit do konce května roku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</si>
</sst>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  <numFmt numFmtId="175" formatCode="mm\/yyyy"/>
  </numFmts>
  <fonts count="90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  <font>
      <b/>
      <sz val="9"/>
      <color theme="4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</cellStyleXfs>
  <cellXfs count="619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 applyBorder="1"/>
    <xf numFmtId="0" fontId="30" fillId="18" borderId="0" xfId="0" applyFont="1" applyFill="1" applyBorder="1"/>
    <xf numFmtId="0" fontId="31" fillId="18" borderId="0" xfId="0" applyFont="1" applyFill="1" applyBorder="1"/>
    <xf numFmtId="0" fontId="29" fillId="18" borderId="0" xfId="0" applyFont="1" applyFill="1" applyBorder="1"/>
    <xf numFmtId="164" fontId="29" fillId="18" borderId="0" xfId="0" applyNumberFormat="1" applyFont="1" applyFill="1" applyBorder="1"/>
    <xf numFmtId="0" fontId="34" fillId="18" borderId="0" xfId="0" applyFont="1" applyFill="1" applyBorder="1" applyAlignment="1">
      <alignment horizontal="right" vertical="top"/>
    </xf>
    <xf numFmtId="0" fontId="29" fillId="0" borderId="0" xfId="0" applyFont="1"/>
    <xf numFmtId="164" fontId="31" fillId="0" borderId="0" xfId="0" applyNumberFormat="1" applyFont="1" applyFill="1" applyBorder="1"/>
    <xf numFmtId="0" fontId="29" fillId="0" borderId="0" xfId="0" applyFont="1" applyFill="1" applyBorder="1"/>
    <xf numFmtId="0" fontId="27" fillId="0" borderId="0" xfId="0" applyFont="1" applyFill="1" applyBorder="1"/>
    <xf numFmtId="49" fontId="31" fillId="0" borderId="0" xfId="0" applyNumberFormat="1" applyFont="1" applyFill="1" applyBorder="1" applyAlignment="1">
      <alignment horizontal="right"/>
    </xf>
    <xf numFmtId="0" fontId="34" fillId="0" borderId="0" xfId="0" applyFont="1" applyFill="1" applyBorder="1" applyAlignment="1">
      <alignment horizontal="right" vertical="top"/>
    </xf>
    <xf numFmtId="0" fontId="30" fillId="0" borderId="0" xfId="0" applyFont="1" applyFill="1" applyBorder="1"/>
    <xf numFmtId="0" fontId="35" fillId="0" borderId="0" xfId="0" applyFont="1" applyFill="1" applyBorder="1" applyAlignment="1">
      <alignment horizontal="right" vertical="top"/>
    </xf>
    <xf numFmtId="0" fontId="30" fillId="0" borderId="0" xfId="0" applyFont="1"/>
    <xf numFmtId="0" fontId="29" fillId="0" borderId="0" xfId="0" applyFont="1" applyFill="1" applyBorder="1" applyAlignment="1">
      <alignment vertical="center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horizontal="center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0" fontId="31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/>
    <xf numFmtId="49" fontId="38" fillId="0" borderId="0" xfId="0" applyNumberFormat="1" applyFont="1" applyFill="1" applyBorder="1" applyAlignment="1">
      <alignment horizontal="center" vertical="center"/>
    </xf>
    <xf numFmtId="3" fontId="39" fillId="0" borderId="0" xfId="0" applyNumberFormat="1" applyFont="1" applyFill="1" applyBorder="1" applyAlignment="1">
      <alignment horizontal="center"/>
    </xf>
    <xf numFmtId="49" fontId="3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horizontal="right" vertical="center"/>
    </xf>
    <xf numFmtId="9" fontId="33" fillId="0" borderId="0" xfId="41" applyFont="1" applyFill="1" applyBorder="1"/>
    <xf numFmtId="0" fontId="26" fillId="0" borderId="0" xfId="0" applyFont="1" applyAlignment="1"/>
    <xf numFmtId="0" fontId="29" fillId="0" borderId="0" xfId="0" applyFont="1" applyAlignment="1"/>
    <xf numFmtId="0" fontId="43" fillId="18" borderId="0" xfId="0" applyFont="1" applyFill="1" applyBorder="1"/>
    <xf numFmtId="164" fontId="43" fillId="18" borderId="0" xfId="0" applyNumberFormat="1" applyFont="1" applyFill="1" applyBorder="1"/>
    <xf numFmtId="0" fontId="29" fillId="18" borderId="0" xfId="0" applyFont="1" applyFill="1" applyBorder="1" applyAlignment="1"/>
    <xf numFmtId="165" fontId="29" fillId="18" borderId="0" xfId="0" applyNumberFormat="1" applyFont="1" applyFill="1" applyBorder="1" applyAlignment="1">
      <alignment horizontal="right"/>
    </xf>
    <xf numFmtId="0" fontId="25" fillId="0" borderId="0" xfId="0" applyFont="1"/>
    <xf numFmtId="164" fontId="29" fillId="0" borderId="0" xfId="0" applyNumberFormat="1" applyFont="1"/>
    <xf numFmtId="0" fontId="52" fillId="0" borderId="0" xfId="0" applyFont="1"/>
    <xf numFmtId="0" fontId="50" fillId="0" borderId="0" xfId="0" applyFont="1"/>
    <xf numFmtId="0" fontId="49" fillId="0" borderId="0" xfId="0" applyFont="1" applyAlignment="1"/>
    <xf numFmtId="49" fontId="53" fillId="0" borderId="0" xfId="0" applyNumberFormat="1" applyFont="1" applyAlignment="1">
      <alignment vertical="center"/>
    </xf>
    <xf numFmtId="0" fontId="50" fillId="0" borderId="0" xfId="0" applyFont="1" applyBorder="1"/>
    <xf numFmtId="0" fontId="51" fillId="18" borderId="0" xfId="0" applyFont="1" applyFill="1" applyBorder="1"/>
    <xf numFmtId="0" fontId="54" fillId="0" borderId="0" xfId="0" applyFont="1"/>
    <xf numFmtId="0" fontId="47" fillId="0" borderId="0" xfId="0" applyFont="1" applyFill="1" applyBorder="1"/>
    <xf numFmtId="164" fontId="29" fillId="0" borderId="0" xfId="0" applyNumberFormat="1" applyFont="1" applyBorder="1"/>
    <xf numFmtId="0" fontId="50" fillId="0" borderId="0" xfId="0" applyFont="1" applyAlignment="1">
      <alignment vertical="top"/>
    </xf>
    <xf numFmtId="0" fontId="27" fillId="18" borderId="0" xfId="0" applyNumberFormat="1" applyFont="1" applyFill="1" applyBorder="1"/>
    <xf numFmtId="0" fontId="29" fillId="18" borderId="0" xfId="0" applyFont="1" applyFill="1" applyBorder="1"/>
    <xf numFmtId="0" fontId="44" fillId="0" borderId="0" xfId="0" applyFont="1" applyFill="1" applyBorder="1"/>
    <xf numFmtId="0" fontId="33" fillId="18" borderId="0" xfId="0" applyFont="1" applyFill="1" applyBorder="1"/>
    <xf numFmtId="49" fontId="33" fillId="18" borderId="0" xfId="0" applyNumberFormat="1" applyFont="1" applyFill="1" applyBorder="1"/>
    <xf numFmtId="49" fontId="48" fillId="18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center" indent="1"/>
    </xf>
    <xf numFmtId="0" fontId="29" fillId="18" borderId="0" xfId="0" applyFont="1" applyFill="1"/>
    <xf numFmtId="49" fontId="37" fillId="18" borderId="0" xfId="0" applyNumberFormat="1" applyFont="1" applyFill="1" applyBorder="1" applyAlignment="1">
      <alignment horizontal="right"/>
    </xf>
    <xf numFmtId="0" fontId="31" fillId="18" borderId="0" xfId="0" applyFont="1" applyFill="1" applyBorder="1" applyAlignment="1">
      <alignment vertical="center"/>
    </xf>
    <xf numFmtId="0" fontId="29" fillId="18" borderId="0" xfId="0" applyFont="1" applyFill="1" applyBorder="1" applyAlignment="1">
      <alignment horizontal="center"/>
    </xf>
    <xf numFmtId="0" fontId="29" fillId="0" borderId="0" xfId="0" applyNumberFormat="1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wrapText="1"/>
    </xf>
    <xf numFmtId="164" fontId="33" fillId="0" borderId="0" xfId="0" applyNumberFormat="1" applyFont="1" applyFill="1" applyBorder="1"/>
    <xf numFmtId="0" fontId="34" fillId="18" borderId="0" xfId="0" applyFont="1" applyFill="1" applyBorder="1" applyAlignment="1"/>
    <xf numFmtId="0" fontId="34" fillId="0" borderId="0" xfId="0" applyFont="1" applyAlignment="1"/>
    <xf numFmtId="0" fontId="31" fillId="0" borderId="0" xfId="0" applyFont="1" applyFill="1" applyBorder="1" applyAlignment="1">
      <alignment horizontal="center"/>
    </xf>
    <xf numFmtId="170" fontId="29" fillId="0" borderId="0" xfId="0" applyNumberFormat="1" applyFont="1" applyBorder="1"/>
    <xf numFmtId="0" fontId="34" fillId="0" borderId="0" xfId="0" applyFont="1" applyAlignment="1">
      <alignment horizontal="right"/>
    </xf>
    <xf numFmtId="164" fontId="33" fillId="0" borderId="0" xfId="0" applyNumberFormat="1" applyFont="1"/>
    <xf numFmtId="0" fontId="29" fillId="0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right"/>
    </xf>
    <xf numFmtId="164" fontId="31" fillId="0" borderId="0" xfId="0" applyNumberFormat="1" applyFont="1" applyFill="1" applyBorder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 applyFill="1" applyBorder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 applyBorder="1"/>
    <xf numFmtId="0" fontId="32" fillId="0" borderId="0" xfId="0" applyFont="1" applyFill="1" applyBorder="1" applyAlignment="1">
      <alignment horizontal="right"/>
    </xf>
    <xf numFmtId="0" fontId="33" fillId="0" borderId="0" xfId="0" applyFont="1" applyFill="1" applyBorder="1" applyAlignment="1">
      <alignment horizontal="right"/>
    </xf>
    <xf numFmtId="0" fontId="32" fillId="0" borderId="0" xfId="0" applyFont="1" applyFill="1" applyBorder="1" applyAlignment="1">
      <alignment horizontal="center"/>
    </xf>
    <xf numFmtId="164" fontId="32" fillId="0" borderId="0" xfId="0" applyNumberFormat="1" applyFont="1" applyFill="1" applyBorder="1" applyAlignment="1">
      <alignment horizontal="center"/>
    </xf>
    <xf numFmtId="164" fontId="32" fillId="0" borderId="0" xfId="0" applyNumberFormat="1" applyFont="1" applyFill="1" applyBorder="1"/>
    <xf numFmtId="0" fontId="31" fillId="0" borderId="0" xfId="0" applyFont="1" applyFill="1" applyBorder="1" applyAlignment="1">
      <alignment horizontal="center"/>
    </xf>
    <xf numFmtId="171" fontId="33" fillId="0" borderId="0" xfId="41" applyNumberFormat="1" applyFont="1"/>
    <xf numFmtId="171" fontId="33" fillId="0" borderId="0" xfId="41" applyNumberFormat="1" applyFont="1" applyBorder="1"/>
    <xf numFmtId="0" fontId="33" fillId="0" borderId="0" xfId="0" applyFont="1"/>
    <xf numFmtId="171" fontId="33" fillId="0" borderId="0" xfId="0" applyNumberFormat="1" applyFont="1"/>
    <xf numFmtId="0" fontId="29" fillId="0" borderId="0" xfId="0" applyFont="1" applyFill="1" applyBorder="1" applyAlignment="1">
      <alignment vertical="center" wrapText="1"/>
    </xf>
    <xf numFmtId="0" fontId="33" fillId="0" borderId="0" xfId="41" applyNumberFormat="1" applyFont="1" applyFill="1" applyBorder="1" applyAlignment="1"/>
    <xf numFmtId="0" fontId="29" fillId="0" borderId="0" xfId="0" applyNumberFormat="1" applyFont="1" applyBorder="1" applyAlignment="1"/>
    <xf numFmtId="0" fontId="29" fillId="0" borderId="0" xfId="0" applyNumberFormat="1" applyFont="1" applyAlignment="1"/>
    <xf numFmtId="0" fontId="33" fillId="0" borderId="0" xfId="41" applyNumberFormat="1" applyFont="1" applyAlignment="1"/>
    <xf numFmtId="0" fontId="33" fillId="0" borderId="0" xfId="0" applyNumberFormat="1" applyFont="1" applyAlignment="1"/>
    <xf numFmtId="0" fontId="33" fillId="0" borderId="0" xfId="0" applyNumberFormat="1" applyFont="1" applyBorder="1" applyAlignment="1"/>
    <xf numFmtId="0" fontId="33" fillId="0" borderId="0" xfId="41" applyNumberFormat="1" applyFont="1" applyBorder="1" applyAlignment="1"/>
    <xf numFmtId="0" fontId="29" fillId="0" borderId="0" xfId="0" applyNumberFormat="1" applyFont="1" applyFill="1" applyBorder="1" applyAlignment="1">
      <alignment wrapText="1"/>
    </xf>
    <xf numFmtId="0" fontId="29" fillId="0" borderId="0" xfId="0" applyFont="1" applyFill="1" applyBorder="1" applyAlignment="1"/>
    <xf numFmtId="0" fontId="59" fillId="18" borderId="0" xfId="0" applyFont="1" applyFill="1" applyBorder="1"/>
    <xf numFmtId="49" fontId="59" fillId="18" borderId="0" xfId="0" applyNumberFormat="1" applyFont="1" applyFill="1" applyBorder="1" applyAlignment="1">
      <alignment horizontal="right"/>
    </xf>
    <xf numFmtId="0" fontId="35" fillId="18" borderId="0" xfId="0" applyFont="1" applyFill="1" applyBorder="1" applyAlignment="1"/>
    <xf numFmtId="0" fontId="35" fillId="18" borderId="0" xfId="0" applyFont="1" applyFill="1" applyBorder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 applyAlignment="1"/>
    <xf numFmtId="0" fontId="60" fillId="18" borderId="0" xfId="0" applyFont="1" applyFill="1" applyBorder="1" applyAlignment="1"/>
    <xf numFmtId="0" fontId="61" fillId="0" borderId="0" xfId="0" applyFont="1" applyFill="1" applyBorder="1" applyAlignment="1"/>
    <xf numFmtId="164" fontId="61" fillId="0" borderId="0" xfId="0" applyNumberFormat="1" applyFont="1" applyFill="1" applyBorder="1"/>
    <xf numFmtId="0" fontId="29" fillId="0" borderId="0" xfId="0" applyFont="1" applyFill="1"/>
    <xf numFmtId="0" fontId="30" fillId="0" borderId="0" xfId="0" applyFont="1" applyFill="1"/>
    <xf numFmtId="0" fontId="29" fillId="0" borderId="0" xfId="0" applyFont="1" applyFill="1" applyAlignment="1"/>
    <xf numFmtId="0" fontId="29" fillId="0" borderId="0" xfId="0" applyFont="1" applyFill="1" applyAlignment="1">
      <alignment vertical="center"/>
    </xf>
    <xf numFmtId="166" fontId="33" fillId="0" borderId="0" xfId="0" applyNumberFormat="1" applyFont="1" applyFill="1" applyBorder="1" applyAlignment="1">
      <alignment horizontal="center"/>
    </xf>
    <xf numFmtId="166" fontId="33" fillId="0" borderId="0" xfId="0" applyNumberFormat="1" applyFont="1" applyFill="1" applyBorder="1" applyAlignment="1"/>
    <xf numFmtId="0" fontId="34" fillId="0" borderId="0" xfId="0" applyFont="1" applyFill="1" applyBorder="1" applyAlignment="1">
      <alignment vertical="top"/>
    </xf>
    <xf numFmtId="0" fontId="29" fillId="0" borderId="0" xfId="42" applyFont="1" applyFill="1" applyBorder="1"/>
    <xf numFmtId="49" fontId="27" fillId="18" borderId="0" xfId="0" applyNumberFormat="1" applyFont="1" applyFill="1" applyBorder="1" applyAlignment="1">
      <alignment horizontal="right"/>
    </xf>
    <xf numFmtId="0" fontId="63" fillId="18" borderId="0" xfId="0" applyFont="1" applyFill="1" applyBorder="1"/>
    <xf numFmtId="0" fontId="63" fillId="18" borderId="0" xfId="0" applyFont="1" applyFill="1"/>
    <xf numFmtId="0" fontId="27" fillId="0" borderId="0" xfId="0" applyFont="1" applyFill="1"/>
    <xf numFmtId="49" fontId="27" fillId="0" borderId="0" xfId="0" applyNumberFormat="1" applyFont="1" applyFill="1" applyAlignment="1">
      <alignment horizontal="right" vertical="center"/>
    </xf>
    <xf numFmtId="0" fontId="63" fillId="0" borderId="0" xfId="0" applyFont="1" applyFill="1"/>
    <xf numFmtId="0" fontId="50" fillId="0" borderId="0" xfId="0" applyFont="1" applyFill="1" applyBorder="1" applyAlignment="1">
      <alignment vertical="top"/>
    </xf>
    <xf numFmtId="0" fontId="50" fillId="0" borderId="0" xfId="0" applyFont="1" applyFill="1" applyBorder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right" vertical="center" wrapText="1"/>
    </xf>
    <xf numFmtId="0" fontId="3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right" vertical="top"/>
    </xf>
    <xf numFmtId="0" fontId="66" fillId="18" borderId="0" xfId="0" applyFont="1" applyFill="1" applyBorder="1"/>
    <xf numFmtId="49" fontId="33" fillId="0" borderId="0" xfId="0" applyNumberFormat="1" applyFont="1" applyFill="1" applyBorder="1" applyAlignment="1">
      <alignment horizontal="right"/>
    </xf>
    <xf numFmtId="0" fontId="67" fillId="18" borderId="0" xfId="0" applyNumberFormat="1" applyFont="1" applyFill="1" applyBorder="1" applyAlignment="1">
      <alignment horizontal="right"/>
    </xf>
    <xf numFmtId="0" fontId="33" fillId="0" borderId="0" xfId="0" quotePrefix="1" applyFont="1" applyFill="1" applyBorder="1"/>
    <xf numFmtId="0" fontId="33" fillId="0" borderId="0" xfId="0" applyFont="1" applyFill="1" applyBorder="1" applyAlignment="1">
      <alignment horizontal="right" vertical="top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textRotation="90"/>
    </xf>
    <xf numFmtId="0" fontId="44" fillId="0" borderId="0" xfId="0" applyFont="1" applyFill="1" applyBorder="1" applyAlignment="1"/>
    <xf numFmtId="0" fontId="67" fillId="18" borderId="0" xfId="0" applyFont="1" applyFill="1"/>
    <xf numFmtId="0" fontId="29" fillId="0" borderId="0" xfId="0" applyFont="1" applyBorder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 applyFill="1" applyBorder="1"/>
    <xf numFmtId="0" fontId="30" fillId="0" borderId="0" xfId="48" applyFont="1" applyFill="1" applyBorder="1"/>
    <xf numFmtId="0" fontId="63" fillId="0" borderId="0" xfId="43" applyFont="1"/>
    <xf numFmtId="0" fontId="63" fillId="0" borderId="0" xfId="43" applyFont="1" applyFill="1"/>
    <xf numFmtId="0" fontId="5" fillId="0" borderId="0" xfId="50"/>
    <xf numFmtId="0" fontId="5" fillId="0" borderId="0" xfId="50" applyAlignment="1">
      <alignment horizontal="center"/>
    </xf>
    <xf numFmtId="0" fontId="5" fillId="0" borderId="0" xfId="50" applyFill="1"/>
    <xf numFmtId="0" fontId="50" fillId="0" borderId="0" xfId="43" applyFont="1"/>
    <xf numFmtId="0" fontId="49" fillId="0" borderId="9" xfId="43" applyFont="1" applyFill="1" applyBorder="1" applyAlignment="1">
      <alignment horizontal="right" wrapText="1"/>
    </xf>
    <xf numFmtId="0" fontId="49" fillId="0" borderId="9" xfId="43" applyFont="1" applyFill="1" applyBorder="1" applyAlignment="1">
      <alignment horizontal="centerContinuous" wrapText="1"/>
    </xf>
    <xf numFmtId="173" fontId="71" fillId="0" borderId="0" xfId="50" applyNumberFormat="1" applyFont="1" applyFill="1" applyAlignment="1">
      <alignment horizontal="right"/>
    </xf>
    <xf numFmtId="164" fontId="71" fillId="0" borderId="0" xfId="50" applyNumberFormat="1" applyFont="1" applyFill="1" applyAlignment="1">
      <alignment horizontal="right"/>
    </xf>
    <xf numFmtId="174" fontId="71" fillId="0" borderId="0" xfId="51" applyNumberFormat="1" applyFont="1" applyFill="1" applyAlignment="1">
      <alignment horizontal="right"/>
    </xf>
    <xf numFmtId="173" fontId="4" fillId="0" borderId="0" xfId="50" applyNumberFormat="1" applyFont="1" applyFill="1" applyAlignment="1">
      <alignment horizontal="right"/>
    </xf>
    <xf numFmtId="164" fontId="4" fillId="0" borderId="0" xfId="50" applyNumberFormat="1" applyFont="1" applyFill="1" applyAlignment="1">
      <alignment horizontal="right"/>
    </xf>
    <xf numFmtId="174" fontId="4" fillId="0" borderId="0" xfId="50" applyNumberFormat="1" applyFont="1" applyFill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Fill="1" applyAlignment="1">
      <alignment horizontal="right" vertical="top" wrapText="1"/>
    </xf>
    <xf numFmtId="164" fontId="49" fillId="0" borderId="0" xfId="43" applyNumberFormat="1" applyFont="1" applyFill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4" fillId="0" borderId="0" xfId="50" applyFont="1" applyFill="1" applyAlignment="1">
      <alignment horizontal="right"/>
    </xf>
    <xf numFmtId="0" fontId="71" fillId="0" borderId="9" xfId="50" applyFont="1" applyFill="1" applyBorder="1" applyAlignment="1">
      <alignment horizontal="right"/>
    </xf>
    <xf numFmtId="0" fontId="71" fillId="0" borderId="9" xfId="50" applyFont="1" applyFill="1" applyBorder="1" applyAlignment="1">
      <alignment horizontal="right" wrapText="1"/>
    </xf>
    <xf numFmtId="14" fontId="4" fillId="0" borderId="0" xfId="50" applyNumberFormat="1" applyFont="1" applyFill="1" applyAlignment="1">
      <alignment horizontal="right"/>
    </xf>
    <xf numFmtId="166" fontId="4" fillId="0" borderId="0" xfId="50" applyNumberFormat="1" applyFont="1" applyFill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4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33" fillId="0" borderId="0" xfId="0" applyNumberFormat="1" applyFont="1" applyFill="1" applyBorder="1"/>
    <xf numFmtId="0" fontId="76" fillId="0" borderId="0" xfId="0" applyFont="1" applyFill="1" applyBorder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6" fillId="18" borderId="0" xfId="0" applyNumberFormat="1" applyFont="1" applyFill="1" applyBorder="1" applyAlignment="1">
      <alignment horizontal="left" vertical="center"/>
    </xf>
    <xf numFmtId="0" fontId="77" fillId="0" borderId="0" xfId="0" applyFont="1" applyFill="1" applyAlignment="1">
      <alignment horizontal="left" vertical="top"/>
    </xf>
    <xf numFmtId="0" fontId="79" fillId="0" borderId="0" xfId="0" applyFont="1" applyFill="1" applyAlignment="1">
      <alignment horizontal="left" vertical="center"/>
    </xf>
    <xf numFmtId="0" fontId="29" fillId="0" borderId="0" xfId="0" applyFont="1" applyFill="1" applyAlignment="1">
      <alignment horizontal="right"/>
    </xf>
    <xf numFmtId="0" fontId="31" fillId="0" borderId="0" xfId="0" applyFont="1" applyFill="1" applyAlignment="1"/>
    <xf numFmtId="0" fontId="44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right"/>
    </xf>
    <xf numFmtId="49" fontId="76" fillId="0" borderId="0" xfId="0" applyNumberFormat="1" applyFont="1" applyFill="1" applyBorder="1" applyAlignment="1">
      <alignment horizontal="left" vertical="center"/>
    </xf>
    <xf numFmtId="0" fontId="76" fillId="0" borderId="0" xfId="0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6" fillId="0" borderId="0" xfId="0" applyFont="1" applyFill="1" applyBorder="1" applyAlignment="1">
      <alignment horizontal="left" vertical="center" indent="1"/>
    </xf>
    <xf numFmtId="0" fontId="76" fillId="0" borderId="0" xfId="0" applyFont="1" applyFill="1" applyBorder="1" applyAlignment="1"/>
    <xf numFmtId="0" fontId="76" fillId="0" borderId="0" xfId="0" applyFont="1" applyFill="1" applyBorder="1" applyAlignment="1">
      <alignment horizontal="center" vertical="center"/>
    </xf>
    <xf numFmtId="49" fontId="76" fillId="0" borderId="0" xfId="44" applyNumberFormat="1" applyFont="1" applyFill="1" applyBorder="1" applyAlignment="1">
      <alignment horizontal="left" vertical="center"/>
    </xf>
    <xf numFmtId="0" fontId="78" fillId="0" borderId="0" xfId="0" applyFont="1" applyFill="1" applyBorder="1"/>
    <xf numFmtId="0" fontId="76" fillId="0" borderId="0" xfId="44" applyFont="1" applyFill="1" applyBorder="1" applyAlignment="1">
      <alignment horizontal="left" vertical="center"/>
    </xf>
    <xf numFmtId="0" fontId="27" fillId="0" borderId="0" xfId="0" applyFont="1" applyFill="1" applyAlignment="1">
      <alignment horizontal="right"/>
    </xf>
    <xf numFmtId="0" fontId="77" fillId="0" borderId="0" xfId="0" applyFont="1" applyAlignment="1">
      <alignment horizontal="left" vertical="top"/>
    </xf>
    <xf numFmtId="0" fontId="43" fillId="18" borderId="0" xfId="0" applyNumberFormat="1" applyFont="1" applyFill="1" applyBorder="1" applyAlignment="1">
      <alignment horizontal="right"/>
    </xf>
    <xf numFmtId="0" fontId="80" fillId="0" borderId="0" xfId="44" applyFont="1"/>
    <xf numFmtId="0" fontId="77" fillId="0" borderId="0" xfId="44" applyFont="1"/>
    <xf numFmtId="0" fontId="26" fillId="0" borderId="0" xfId="0" applyFont="1" applyFill="1" applyBorder="1"/>
    <xf numFmtId="0" fontId="26" fillId="0" borderId="0" xfId="0" applyFont="1" applyFill="1" applyBorder="1" applyAlignment="1"/>
    <xf numFmtId="0" fontId="29" fillId="0" borderId="0" xfId="0" applyFont="1" applyFill="1" applyBorder="1" applyAlignment="1">
      <alignment horizontal="left" indent="1"/>
    </xf>
    <xf numFmtId="0" fontId="25" fillId="0" borderId="0" xfId="0" applyFont="1" applyFill="1" applyBorder="1"/>
    <xf numFmtId="164" fontId="32" fillId="0" borderId="11" xfId="0" applyNumberFormat="1" applyFont="1" applyFill="1" applyBorder="1" applyAlignment="1">
      <alignment horizontal="right"/>
    </xf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indent="1"/>
    </xf>
    <xf numFmtId="164" fontId="32" fillId="0" borderId="14" xfId="0" applyNumberFormat="1" applyFont="1" applyFill="1" applyBorder="1" applyAlignment="1">
      <alignment horizontal="right"/>
    </xf>
    <xf numFmtId="164" fontId="32" fillId="0" borderId="17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 vertical="top"/>
    </xf>
    <xf numFmtId="164" fontId="33" fillId="0" borderId="16" xfId="0" applyNumberFormat="1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horizontal="right" vertical="top"/>
    </xf>
    <xf numFmtId="164" fontId="33" fillId="0" borderId="13" xfId="0" applyNumberFormat="1" applyFont="1" applyFill="1" applyBorder="1" applyAlignment="1">
      <alignment horizontal="right" vertical="top"/>
    </xf>
    <xf numFmtId="164" fontId="29" fillId="0" borderId="0" xfId="0" applyNumberFormat="1" applyFont="1" applyFill="1" applyBorder="1" applyAlignment="1">
      <alignment horizontal="right" vertical="top"/>
    </xf>
    <xf numFmtId="0" fontId="29" fillId="0" borderId="11" xfId="0" applyFont="1" applyFill="1" applyBorder="1" applyAlignment="1">
      <alignment horizontal="left" vertical="top"/>
    </xf>
    <xf numFmtId="164" fontId="33" fillId="0" borderId="17" xfId="0" applyNumberFormat="1" applyFont="1" applyFill="1" applyBorder="1" applyAlignment="1">
      <alignment horizontal="right" vertical="top"/>
    </xf>
    <xf numFmtId="164" fontId="33" fillId="0" borderId="11" xfId="0" applyNumberFormat="1" applyFont="1" applyFill="1" applyBorder="1" applyAlignment="1">
      <alignment horizontal="right" vertical="top"/>
    </xf>
    <xf numFmtId="164" fontId="33" fillId="0" borderId="14" xfId="0" applyNumberFormat="1" applyFont="1" applyFill="1" applyBorder="1" applyAlignment="1">
      <alignment horizontal="right" vertical="top"/>
    </xf>
    <xf numFmtId="164" fontId="29" fillId="0" borderId="11" xfId="0" applyNumberFormat="1" applyFont="1" applyFill="1" applyBorder="1" applyAlignment="1">
      <alignment horizontal="right" vertical="top"/>
    </xf>
    <xf numFmtId="0" fontId="80" fillId="0" borderId="0" xfId="0" applyFont="1"/>
    <xf numFmtId="0" fontId="30" fillId="0" borderId="0" xfId="42" applyFont="1" applyFill="1" applyBorder="1" applyAlignment="1"/>
    <xf numFmtId="164" fontId="33" fillId="0" borderId="0" xfId="0" applyNumberFormat="1" applyFont="1" applyFill="1" applyBorder="1" applyAlignment="1">
      <alignment vertical="top"/>
    </xf>
    <xf numFmtId="164" fontId="29" fillId="0" borderId="0" xfId="0" applyNumberFormat="1" applyFont="1" applyFill="1" applyBorder="1" applyAlignment="1">
      <alignment vertical="top"/>
    </xf>
    <xf numFmtId="0" fontId="29" fillId="0" borderId="11" xfId="42" applyFont="1" applyFill="1" applyBorder="1" applyAlignment="1">
      <alignment vertical="top" wrapText="1"/>
    </xf>
    <xf numFmtId="164" fontId="33" fillId="0" borderId="11" xfId="42" applyNumberFormat="1" applyFont="1" applyFill="1" applyBorder="1" applyAlignment="1">
      <alignment vertical="top"/>
    </xf>
    <xf numFmtId="164" fontId="29" fillId="0" borderId="11" xfId="42" applyNumberFormat="1" applyFont="1" applyFill="1" applyBorder="1" applyAlignment="1">
      <alignment vertical="top"/>
    </xf>
    <xf numFmtId="164" fontId="33" fillId="0" borderId="16" xfId="0" applyNumberFormat="1" applyFont="1" applyFill="1" applyBorder="1" applyAlignment="1">
      <alignment vertical="top"/>
    </xf>
    <xf numFmtId="164" fontId="33" fillId="0" borderId="17" xfId="42" applyNumberFormat="1" applyFont="1" applyFill="1" applyBorder="1" applyAlignment="1">
      <alignment vertical="top"/>
    </xf>
    <xf numFmtId="164" fontId="33" fillId="0" borderId="13" xfId="0" applyNumberFormat="1" applyFont="1" applyFill="1" applyBorder="1" applyAlignment="1">
      <alignment vertical="top"/>
    </xf>
    <xf numFmtId="164" fontId="33" fillId="0" borderId="14" xfId="42" applyNumberFormat="1" applyFont="1" applyFill="1" applyBorder="1" applyAlignment="1">
      <alignment vertical="top"/>
    </xf>
    <xf numFmtId="164" fontId="29" fillId="0" borderId="11" xfId="0" applyNumberFormat="1" applyFont="1" applyFill="1" applyBorder="1"/>
    <xf numFmtId="164" fontId="31" fillId="0" borderId="11" xfId="0" applyNumberFormat="1" applyFont="1" applyFill="1" applyBorder="1" applyAlignment="1">
      <alignment wrapText="1"/>
    </xf>
    <xf numFmtId="0" fontId="80" fillId="0" borderId="0" xfId="0" applyFont="1" applyFill="1" applyBorder="1"/>
    <xf numFmtId="0" fontId="31" fillId="0" borderId="17" xfId="0" applyFont="1" applyFill="1" applyBorder="1" applyAlignment="1">
      <alignment horizontal="center" vertical="center"/>
    </xf>
    <xf numFmtId="164" fontId="31" fillId="0" borderId="17" xfId="0" applyNumberFormat="1" applyFont="1" applyFill="1" applyBorder="1" applyAlignment="1"/>
    <xf numFmtId="164" fontId="29" fillId="0" borderId="16" xfId="0" applyNumberFormat="1" applyFont="1" applyFill="1" applyBorder="1"/>
    <xf numFmtId="164" fontId="29" fillId="0" borderId="17" xfId="0" applyNumberFormat="1" applyFont="1" applyFill="1" applyBorder="1"/>
    <xf numFmtId="0" fontId="31" fillId="0" borderId="14" xfId="0" applyFont="1" applyFill="1" applyBorder="1" applyAlignment="1">
      <alignment horizontal="center" vertical="center"/>
    </xf>
    <xf numFmtId="164" fontId="31" fillId="0" borderId="14" xfId="0" applyNumberFormat="1" applyFont="1" applyFill="1" applyBorder="1" applyAlignment="1"/>
    <xf numFmtId="164" fontId="29" fillId="0" borderId="13" xfId="0" applyNumberFormat="1" applyFont="1" applyFill="1" applyBorder="1"/>
    <xf numFmtId="164" fontId="29" fillId="0" borderId="14" xfId="0" applyNumberFormat="1" applyFont="1" applyFill="1" applyBorder="1"/>
    <xf numFmtId="0" fontId="29" fillId="18" borderId="0" xfId="0" applyFont="1" applyFill="1" applyBorder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 applyAlignment="1"/>
    <xf numFmtId="0" fontId="80" fillId="18" borderId="0" xfId="0" applyFont="1" applyFill="1" applyBorder="1"/>
    <xf numFmtId="0" fontId="32" fillId="18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164" fontId="31" fillId="18" borderId="17" xfId="0" applyNumberFormat="1" applyFont="1" applyFill="1" applyBorder="1"/>
    <xf numFmtId="164" fontId="31" fillId="18" borderId="14" xfId="0" applyNumberFormat="1" applyFont="1" applyFill="1" applyBorder="1"/>
    <xf numFmtId="0" fontId="81" fillId="18" borderId="0" xfId="0" applyFont="1" applyFill="1" applyBorder="1"/>
    <xf numFmtId="0" fontId="80" fillId="18" borderId="0" xfId="0" applyFont="1" applyFill="1"/>
    <xf numFmtId="164" fontId="29" fillId="0" borderId="0" xfId="0" applyNumberFormat="1" applyFont="1" applyFill="1" applyBorder="1" applyAlignment="1"/>
    <xf numFmtId="0" fontId="29" fillId="0" borderId="11" xfId="0" applyFont="1" applyFill="1" applyBorder="1" applyAlignment="1">
      <alignment horizontal="left" vertical="center" indent="1"/>
    </xf>
    <xf numFmtId="164" fontId="29" fillId="0" borderId="11" xfId="0" applyNumberFormat="1" applyFont="1" applyFill="1" applyBorder="1" applyAlignment="1"/>
    <xf numFmtId="164" fontId="29" fillId="18" borderId="0" xfId="0" applyNumberFormat="1" applyFont="1" applyFill="1" applyBorder="1" applyAlignment="1"/>
    <xf numFmtId="164" fontId="29" fillId="18" borderId="11" xfId="0" applyNumberFormat="1" applyFont="1" applyFill="1" applyBorder="1" applyAlignment="1"/>
    <xf numFmtId="164" fontId="29" fillId="18" borderId="16" xfId="0" applyNumberFormat="1" applyFont="1" applyFill="1" applyBorder="1" applyAlignment="1"/>
    <xf numFmtId="164" fontId="29" fillId="18" borderId="17" xfId="0" applyNumberFormat="1" applyFont="1" applyFill="1" applyBorder="1" applyAlignment="1"/>
    <xf numFmtId="0" fontId="29" fillId="18" borderId="0" xfId="0" applyFont="1" applyFill="1" applyBorder="1" applyAlignment="1">
      <alignment horizontal="left" wrapText="1" indent="1"/>
    </xf>
    <xf numFmtId="0" fontId="29" fillId="18" borderId="0" xfId="0" applyFont="1" applyFill="1" applyBorder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Border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7" fillId="18" borderId="0" xfId="0" applyFont="1" applyFill="1" applyBorder="1"/>
    <xf numFmtId="164" fontId="33" fillId="18" borderId="0" xfId="0" applyNumberFormat="1" applyFont="1" applyFill="1" applyBorder="1" applyAlignment="1"/>
    <xf numFmtId="164" fontId="33" fillId="18" borderId="0" xfId="0" applyNumberFormat="1" applyFont="1" applyFill="1" applyBorder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 applyAlignment="1"/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 applyAlignment="1"/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right" vertical="center"/>
    </xf>
    <xf numFmtId="0" fontId="31" fillId="0" borderId="10" xfId="0" applyFont="1" applyFill="1" applyBorder="1" applyAlignment="1">
      <alignment horizontal="right" vertical="center" wrapText="1"/>
    </xf>
    <xf numFmtId="164" fontId="31" fillId="0" borderId="11" xfId="0" applyNumberFormat="1" applyFont="1" applyFill="1" applyBorder="1"/>
    <xf numFmtId="0" fontId="31" fillId="0" borderId="18" xfId="0" applyFont="1" applyFill="1" applyBorder="1" applyAlignment="1">
      <alignment horizontal="left"/>
    </xf>
    <xf numFmtId="164" fontId="31" fillId="0" borderId="18" xfId="0" applyNumberFormat="1" applyFont="1" applyFill="1" applyBorder="1" applyAlignment="1"/>
    <xf numFmtId="164" fontId="31" fillId="0" borderId="18" xfId="0" applyNumberFormat="1" applyFont="1" applyFill="1" applyBorder="1"/>
    <xf numFmtId="0" fontId="31" fillId="0" borderId="18" xfId="0" applyFont="1" applyFill="1" applyBorder="1" applyAlignment="1">
      <alignment vertical="center"/>
    </xf>
    <xf numFmtId="164" fontId="36" fillId="0" borderId="0" xfId="0" applyNumberFormat="1" applyFont="1" applyFill="1" applyBorder="1" applyAlignment="1" applyProtection="1">
      <alignment horizontal="right" vertical="center"/>
    </xf>
    <xf numFmtId="164" fontId="36" fillId="0" borderId="11" xfId="0" applyNumberFormat="1" applyFont="1" applyFill="1" applyBorder="1" applyAlignment="1" applyProtection="1">
      <alignment horizontal="right" vertical="center"/>
    </xf>
    <xf numFmtId="0" fontId="31" fillId="0" borderId="10" xfId="0" applyFont="1" applyFill="1" applyBorder="1" applyAlignment="1">
      <alignment horizontal="right" wrapText="1"/>
    </xf>
    <xf numFmtId="0" fontId="43" fillId="0" borderId="0" xfId="0" applyNumberFormat="1" applyFont="1" applyFill="1" applyBorder="1" applyAlignment="1">
      <alignment horizontal="right"/>
    </xf>
    <xf numFmtId="164" fontId="33" fillId="0" borderId="0" xfId="0" applyNumberFormat="1" applyFont="1" applyFill="1" applyBorder="1" applyAlignment="1"/>
    <xf numFmtId="164" fontId="33" fillId="0" borderId="0" xfId="0" applyNumberFormat="1" applyFont="1" applyFill="1" applyBorder="1" applyAlignment="1">
      <alignment horizontal="right"/>
    </xf>
    <xf numFmtId="164" fontId="29" fillId="0" borderId="0" xfId="0" applyNumberFormat="1" applyFont="1" applyFill="1" applyBorder="1" applyAlignment="1">
      <alignment horizontal="right"/>
    </xf>
    <xf numFmtId="164" fontId="33" fillId="0" borderId="11" xfId="0" applyNumberFormat="1" applyFont="1" applyFill="1" applyBorder="1" applyAlignment="1"/>
    <xf numFmtId="164" fontId="32" fillId="0" borderId="18" xfId="0" applyNumberFormat="1" applyFont="1" applyFill="1" applyBorder="1" applyAlignment="1"/>
    <xf numFmtId="164" fontId="33" fillId="0" borderId="16" xfId="0" applyNumberFormat="1" applyFont="1" applyFill="1" applyBorder="1" applyAlignment="1"/>
    <xf numFmtId="164" fontId="32" fillId="0" borderId="19" xfId="0" applyNumberFormat="1" applyFont="1" applyFill="1" applyBorder="1" applyAlignment="1"/>
    <xf numFmtId="164" fontId="33" fillId="0" borderId="16" xfId="0" applyNumberFormat="1" applyFont="1" applyFill="1" applyBorder="1" applyAlignment="1">
      <alignment horizontal="right"/>
    </xf>
    <xf numFmtId="164" fontId="33" fillId="0" borderId="17" xfId="0" applyNumberFormat="1" applyFont="1" applyFill="1" applyBorder="1" applyAlignment="1"/>
    <xf numFmtId="164" fontId="33" fillId="0" borderId="13" xfId="0" applyNumberFormat="1" applyFont="1" applyFill="1" applyBorder="1" applyAlignment="1"/>
    <xf numFmtId="164" fontId="32" fillId="0" borderId="20" xfId="0" applyNumberFormat="1" applyFont="1" applyFill="1" applyBorder="1" applyAlignment="1"/>
    <xf numFmtId="164" fontId="33" fillId="0" borderId="13" xfId="0" applyNumberFormat="1" applyFont="1" applyFill="1" applyBorder="1" applyAlignment="1">
      <alignment horizontal="right"/>
    </xf>
    <xf numFmtId="164" fontId="33" fillId="0" borderId="14" xfId="0" applyNumberFormat="1" applyFont="1" applyFill="1" applyBorder="1" applyAlignment="1"/>
    <xf numFmtId="0" fontId="40" fillId="0" borderId="0" xfId="0" applyFont="1" applyFill="1" applyBorder="1" applyAlignment="1">
      <alignment horizontal="right" vertical="top"/>
    </xf>
    <xf numFmtId="164" fontId="33" fillId="0" borderId="0" xfId="0" applyNumberFormat="1" applyFont="1" applyFill="1" applyBorder="1" applyAlignment="1">
      <alignment vertical="center"/>
    </xf>
    <xf numFmtId="164" fontId="33" fillId="0" borderId="0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vertical="center"/>
    </xf>
    <xf numFmtId="164" fontId="33" fillId="0" borderId="17" xfId="0" applyNumberFormat="1" applyFont="1" applyFill="1" applyBorder="1" applyAlignment="1">
      <alignment vertical="center"/>
    </xf>
    <xf numFmtId="164" fontId="33" fillId="0" borderId="16" xfId="0" applyNumberFormat="1" applyFont="1" applyFill="1" applyBorder="1" applyAlignment="1">
      <alignment horizontal="right" vertical="center"/>
    </xf>
    <xf numFmtId="164" fontId="33" fillId="0" borderId="13" xfId="0" applyNumberFormat="1" applyFont="1" applyFill="1" applyBorder="1" applyAlignment="1">
      <alignment horizontal="right" vertical="center"/>
    </xf>
    <xf numFmtId="0" fontId="43" fillId="0" borderId="0" xfId="0" applyFont="1" applyAlignment="1">
      <alignment horizontal="right"/>
    </xf>
    <xf numFmtId="0" fontId="77" fillId="0" borderId="0" xfId="0" applyFont="1"/>
    <xf numFmtId="0" fontId="47" fillId="0" borderId="0" xfId="0" applyFont="1" applyBorder="1"/>
    <xf numFmtId="0" fontId="31" fillId="0" borderId="0" xfId="0" applyFont="1" applyFill="1" applyBorder="1" applyAlignment="1">
      <alignment horizontal="center"/>
    </xf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right"/>
    </xf>
    <xf numFmtId="164" fontId="31" fillId="0" borderId="17" xfId="0" applyNumberFormat="1" applyFont="1" applyFill="1" applyBorder="1"/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Fill="1" applyBorder="1" applyAlignment="1">
      <alignment vertical="center"/>
    </xf>
    <xf numFmtId="0" fontId="31" fillId="0" borderId="11" xfId="0" applyFont="1" applyFill="1" applyBorder="1" applyAlignment="1">
      <alignment horizontal="right"/>
    </xf>
    <xf numFmtId="0" fontId="31" fillId="0" borderId="14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center"/>
    </xf>
    <xf numFmtId="0" fontId="29" fillId="0" borderId="11" xfId="0" applyFont="1" applyFill="1" applyBorder="1"/>
    <xf numFmtId="0" fontId="77" fillId="0" borderId="0" xfId="0" applyFont="1" applyFill="1" applyBorder="1"/>
    <xf numFmtId="164" fontId="33" fillId="18" borderId="0" xfId="0" applyNumberFormat="1" applyFont="1" applyFill="1" applyBorder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Border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Border="1" applyAlignment="1">
      <alignment horizontal="right"/>
    </xf>
    <xf numFmtId="172" fontId="33" fillId="18" borderId="0" xfId="0" applyNumberFormat="1" applyFont="1" applyFill="1" applyBorder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0" fillId="18" borderId="0" xfId="0" applyFont="1" applyFill="1" applyBorder="1" applyAlignment="1">
      <alignment horizontal="lef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0" fillId="18" borderId="0" xfId="47" applyFont="1" applyFill="1" applyAlignment="1">
      <alignment horizontal="left"/>
    </xf>
    <xf numFmtId="0" fontId="40" fillId="0" borderId="0" xfId="48" applyFont="1" applyFill="1" applyBorder="1" applyAlignment="1">
      <alignment horizontal="right" vertical="top"/>
    </xf>
    <xf numFmtId="164" fontId="58" fillId="18" borderId="0" xfId="43" applyNumberFormat="1" applyFont="1" applyFill="1" applyBorder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Border="1" applyAlignment="1">
      <alignment horizontal="left"/>
    </xf>
    <xf numFmtId="0" fontId="8" fillId="0" borderId="0" xfId="44" applyFont="1"/>
    <xf numFmtId="0" fontId="8" fillId="0" borderId="0" xfId="44"/>
    <xf numFmtId="0" fontId="83" fillId="0" borderId="0" xfId="44" applyFont="1"/>
    <xf numFmtId="0" fontId="84" fillId="0" borderId="0" xfId="0" applyFont="1" applyFill="1"/>
    <xf numFmtId="0" fontId="84" fillId="0" borderId="0" xfId="44" applyFont="1"/>
    <xf numFmtId="0" fontId="31" fillId="0" borderId="10" xfId="0" applyFont="1" applyFill="1" applyBorder="1" applyAlignment="1">
      <alignment horizontal="right" vertical="top"/>
    </xf>
    <xf numFmtId="0" fontId="31" fillId="0" borderId="12" xfId="0" applyFont="1" applyFill="1" applyBorder="1" applyAlignment="1">
      <alignment horizontal="right" vertical="top"/>
    </xf>
    <xf numFmtId="0" fontId="31" fillId="0" borderId="19" xfId="0" applyFont="1" applyFill="1" applyBorder="1" applyAlignment="1">
      <alignment horizontal="right" vertical="top"/>
    </xf>
    <xf numFmtId="0" fontId="31" fillId="0" borderId="18" xfId="0" applyFont="1" applyFill="1" applyBorder="1" applyAlignment="1">
      <alignment horizontal="right" vertical="top"/>
    </xf>
    <xf numFmtId="0" fontId="31" fillId="0" borderId="20" xfId="0" applyFont="1" applyFill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 applyAlignment="1"/>
    <xf numFmtId="0" fontId="31" fillId="0" borderId="11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left"/>
    </xf>
    <xf numFmtId="0" fontId="29" fillId="18" borderId="0" xfId="0" applyFont="1" applyFill="1" applyBorder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 applyAlignment="1"/>
    <xf numFmtId="164" fontId="31" fillId="18" borderId="18" xfId="0" applyNumberFormat="1" applyFont="1" applyFill="1" applyBorder="1" applyAlignment="1"/>
    <xf numFmtId="0" fontId="29" fillId="0" borderId="11" xfId="0" applyFont="1" applyFill="1" applyBorder="1" applyAlignment="1">
      <alignment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18" xfId="0" applyFont="1" applyFill="1" applyBorder="1" applyAlignment="1">
      <alignment horizontal="center" vertical="center"/>
    </xf>
    <xf numFmtId="0" fontId="31" fillId="0" borderId="20" xfId="0" applyFont="1" applyFill="1" applyBorder="1" applyAlignment="1">
      <alignment horizontal="center" vertical="center"/>
    </xf>
    <xf numFmtId="0" fontId="4" fillId="0" borderId="0" xfId="50" applyFont="1" applyAlignment="1">
      <alignment horizontal="right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left" vertical="top"/>
    </xf>
    <xf numFmtId="0" fontId="31" fillId="0" borderId="10" xfId="0" applyFont="1" applyFill="1" applyBorder="1"/>
    <xf numFmtId="0" fontId="76" fillId="0" borderId="0" xfId="44" applyNumberFormat="1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1" xfId="0" applyNumberFormat="1" applyFont="1" applyFill="1" applyBorder="1" applyAlignment="1"/>
    <xf numFmtId="0" fontId="86" fillId="0" borderId="0" xfId="53" applyFont="1" applyAlignment="1">
      <alignment horizontal="left"/>
    </xf>
    <xf numFmtId="175" fontId="86" fillId="0" borderId="0" xfId="53" applyNumberFormat="1" applyFont="1" applyAlignment="1">
      <alignment horizontal="left"/>
    </xf>
    <xf numFmtId="0" fontId="1" fillId="0" borderId="0" xfId="50" applyFont="1"/>
    <xf numFmtId="168" fontId="87" fillId="0" borderId="0" xfId="0" applyNumberFormat="1" applyFont="1" applyFill="1" applyBorder="1" applyAlignment="1">
      <alignment horizontal="right"/>
    </xf>
    <xf numFmtId="168" fontId="88" fillId="0" borderId="0" xfId="0" applyNumberFormat="1" applyFont="1" applyFill="1" applyBorder="1" applyAlignment="1">
      <alignment horizontal="left"/>
    </xf>
    <xf numFmtId="168" fontId="88" fillId="0" borderId="0" xfId="0" applyNumberFormat="1" applyFont="1" applyFill="1" applyBorder="1" applyAlignment="1">
      <alignment horizontal="right"/>
    </xf>
    <xf numFmtId="0" fontId="33" fillId="0" borderId="0" xfId="48" applyFont="1" applyFill="1" applyBorder="1"/>
    <xf numFmtId="0" fontId="33" fillId="0" borderId="0" xfId="47" applyFont="1"/>
    <xf numFmtId="0" fontId="29" fillId="0" borderId="0" xfId="0" applyFont="1" applyAlignment="1">
      <alignment wrapText="1"/>
    </xf>
    <xf numFmtId="0" fontId="30" fillId="0" borderId="0" xfId="0" applyFont="1" applyFill="1" applyBorder="1" applyAlignment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right"/>
    </xf>
    <xf numFmtId="0" fontId="30" fillId="0" borderId="0" xfId="0" applyFont="1" applyAlignment="1"/>
    <xf numFmtId="0" fontId="29" fillId="18" borderId="0" xfId="48" applyFont="1" applyFill="1" applyBorder="1" applyAlignment="1">
      <alignment horizontal="left"/>
    </xf>
    <xf numFmtId="3" fontId="29" fillId="0" borderId="11" xfId="0" applyNumberFormat="1" applyFont="1" applyFill="1" applyBorder="1" applyAlignment="1"/>
    <xf numFmtId="0" fontId="32" fillId="0" borderId="0" xfId="43" applyFont="1" applyFill="1" applyBorder="1" applyAlignment="1">
      <alignment horizontal="right" vertical="top" wrapText="1"/>
    </xf>
    <xf numFmtId="0" fontId="32" fillId="0" borderId="0" xfId="43" applyFont="1" applyFill="1" applyBorder="1" applyAlignment="1">
      <alignment horizontal="right" vertical="top"/>
    </xf>
    <xf numFmtId="0" fontId="33" fillId="0" borderId="0" xfId="43" applyFont="1" applyFill="1" applyBorder="1" applyAlignment="1">
      <alignment horizontal="right" vertical="top"/>
    </xf>
    <xf numFmtId="0" fontId="33" fillId="0" borderId="0" xfId="47" applyFont="1" applyAlignment="1"/>
    <xf numFmtId="166" fontId="33" fillId="0" borderId="0" xfId="47" applyNumberFormat="1" applyFont="1"/>
    <xf numFmtId="3" fontId="33" fillId="0" borderId="0" xfId="47" applyNumberFormat="1" applyFont="1"/>
    <xf numFmtId="14" fontId="29" fillId="0" borderId="0" xfId="0" applyNumberFormat="1" applyFont="1" applyFill="1" applyBorder="1" applyAlignment="1">
      <alignment horizontal="right"/>
    </xf>
    <xf numFmtId="169" fontId="29" fillId="0" borderId="0" xfId="0" applyNumberFormat="1" applyFont="1" applyFill="1" applyBorder="1" applyAlignment="1">
      <alignment horizontal="right"/>
    </xf>
    <xf numFmtId="3" fontId="29" fillId="0" borderId="0" xfId="0" applyNumberFormat="1" applyFont="1" applyFill="1" applyBorder="1" applyAlignment="1"/>
    <xf numFmtId="14" fontId="29" fillId="0" borderId="11" xfId="0" applyNumberFormat="1" applyFont="1" applyFill="1" applyBorder="1" applyAlignment="1">
      <alignment horizontal="right"/>
    </xf>
    <xf numFmtId="169" fontId="29" fillId="0" borderId="11" xfId="0" applyNumberFormat="1" applyFont="1" applyFill="1" applyBorder="1" applyAlignment="1">
      <alignment horizontal="right"/>
    </xf>
    <xf numFmtId="0" fontId="33" fillId="0" borderId="0" xfId="47" applyFont="1" applyFill="1"/>
    <xf numFmtId="0" fontId="33" fillId="0" borderId="0" xfId="47" applyFont="1" applyFill="1" applyAlignment="1"/>
    <xf numFmtId="166" fontId="33" fillId="0" borderId="0" xfId="47" applyNumberFormat="1" applyFont="1" applyFill="1"/>
    <xf numFmtId="3" fontId="33" fillId="0" borderId="0" xfId="47" applyNumberFormat="1" applyFont="1" applyFill="1"/>
    <xf numFmtId="0" fontId="72" fillId="0" borderId="0" xfId="46" applyFont="1" applyAlignment="1">
      <alignment horizontal="left" vertical="center" wrapText="1"/>
    </xf>
    <xf numFmtId="0" fontId="73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justify" vertical="top" wrapText="1"/>
    </xf>
    <xf numFmtId="0" fontId="50" fillId="0" borderId="0" xfId="0" applyFont="1" applyAlignment="1">
      <alignment horizontal="justify" vertical="top" wrapText="1"/>
    </xf>
    <xf numFmtId="0" fontId="50" fillId="0" borderId="0" xfId="0" applyFont="1" applyFill="1" applyAlignment="1">
      <alignment horizontal="justify" vertical="top" wrapText="1"/>
    </xf>
    <xf numFmtId="0" fontId="50" fillId="0" borderId="0" xfId="0" applyFont="1" applyFill="1" applyAlignment="1">
      <alignment horizontal="left" vertical="top" wrapText="1"/>
    </xf>
    <xf numFmtId="0" fontId="1" fillId="0" borderId="0" xfId="50" applyFont="1" applyAlignment="1">
      <alignment horizontal="justify" wrapText="1"/>
    </xf>
    <xf numFmtId="0" fontId="4" fillId="0" borderId="0" xfId="50" applyFont="1" applyAlignment="1">
      <alignment horizontal="right"/>
    </xf>
    <xf numFmtId="0" fontId="71" fillId="0" borderId="0" xfId="50" applyFont="1" applyAlignment="1"/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2" fillId="0" borderId="0" xfId="50" applyFont="1" applyAlignment="1">
      <alignment horizontal="right"/>
    </xf>
    <xf numFmtId="0" fontId="71" fillId="0" borderId="0" xfId="50" applyFont="1" applyAlignment="1">
      <alignment horizontal="left"/>
    </xf>
    <xf numFmtId="0" fontId="31" fillId="0" borderId="0" xfId="0" applyFont="1" applyFill="1" applyBorder="1" applyAlignment="1">
      <alignment horizontal="left" wrapText="1"/>
    </xf>
    <xf numFmtId="0" fontId="31" fillId="0" borderId="11" xfId="0" applyFont="1" applyFill="1" applyBorder="1" applyAlignment="1">
      <alignment horizontal="left" wrapText="1"/>
    </xf>
    <xf numFmtId="164" fontId="32" fillId="0" borderId="15" xfId="0" applyNumberFormat="1" applyFont="1" applyFill="1" applyBorder="1" applyAlignment="1">
      <alignment horizontal="center"/>
    </xf>
    <xf numFmtId="164" fontId="32" fillId="0" borderId="10" xfId="0" applyNumberFormat="1" applyFont="1" applyFill="1" applyBorder="1" applyAlignment="1">
      <alignment horizontal="center"/>
    </xf>
    <xf numFmtId="164" fontId="32" fillId="0" borderId="12" xfId="0" applyNumberFormat="1" applyFont="1" applyFill="1" applyBorder="1" applyAlignment="1">
      <alignment horizontal="center"/>
    </xf>
    <xf numFmtId="0" fontId="31" fillId="0" borderId="12" xfId="0" applyFont="1" applyFill="1" applyBorder="1" applyAlignment="1">
      <alignment horizontal="left" vertical="top"/>
    </xf>
    <xf numFmtId="0" fontId="31" fillId="0" borderId="14" xfId="0" applyFont="1" applyFill="1" applyBorder="1" applyAlignment="1">
      <alignment horizontal="left" vertical="top"/>
    </xf>
    <xf numFmtId="0" fontId="31" fillId="0" borderId="10" xfId="0" applyFont="1" applyFill="1" applyBorder="1" applyAlignment="1">
      <alignment horizontal="center" vertical="top"/>
    </xf>
    <xf numFmtId="0" fontId="31" fillId="0" borderId="12" xfId="0" applyFont="1" applyFill="1" applyBorder="1" applyAlignment="1">
      <alignment horizontal="center" vertical="top"/>
    </xf>
    <xf numFmtId="0" fontId="31" fillId="0" borderId="15" xfId="0" applyFont="1" applyFill="1" applyBorder="1" applyAlignment="1">
      <alignment horizontal="center" vertical="top"/>
    </xf>
    <xf numFmtId="0" fontId="31" fillId="0" borderId="17" xfId="0" applyFont="1" applyFill="1" applyBorder="1" applyAlignment="1">
      <alignment horizontal="center" vertical="top"/>
    </xf>
    <xf numFmtId="164" fontId="31" fillId="0" borderId="0" xfId="0" applyNumberFormat="1" applyFont="1" applyFill="1" applyBorder="1" applyAlignment="1">
      <alignment horizontal="right"/>
    </xf>
    <xf numFmtId="164" fontId="31" fillId="0" borderId="11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wrapText="1"/>
    </xf>
    <xf numFmtId="164" fontId="31" fillId="0" borderId="10" xfId="0" applyNumberFormat="1" applyFont="1" applyFill="1" applyBorder="1" applyAlignment="1">
      <alignment horizontal="right"/>
    </xf>
    <xf numFmtId="0" fontId="31" fillId="0" borderId="10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left" vertical="top"/>
    </xf>
    <xf numFmtId="0" fontId="31" fillId="0" borderId="11" xfId="0" applyFont="1" applyFill="1" applyBorder="1" applyAlignment="1">
      <alignment horizontal="center" vertical="top"/>
    </xf>
    <xf numFmtId="164" fontId="68" fillId="0" borderId="15" xfId="0" applyNumberFormat="1" applyFont="1" applyFill="1" applyBorder="1" applyAlignment="1">
      <alignment horizontal="center"/>
    </xf>
    <xf numFmtId="164" fontId="68" fillId="0" borderId="10" xfId="0" applyNumberFormat="1" applyFont="1" applyFill="1" applyBorder="1" applyAlignment="1">
      <alignment horizontal="center"/>
    </xf>
    <xf numFmtId="164" fontId="68" fillId="0" borderId="12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31" fillId="0" borderId="15" xfId="0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 wrapText="1"/>
    </xf>
    <xf numFmtId="0" fontId="31" fillId="0" borderId="12" xfId="0" applyFont="1" applyFill="1" applyBorder="1" applyAlignment="1">
      <alignment horizontal="center" vertical="center" wrapText="1"/>
    </xf>
    <xf numFmtId="164" fontId="31" fillId="0" borderId="0" xfId="0" applyNumberFormat="1" applyFont="1" applyFill="1" applyBorder="1" applyAlignment="1">
      <alignment horizontal="center"/>
    </xf>
    <xf numFmtId="2" fontId="31" fillId="0" borderId="0" xfId="0" applyNumberFormat="1" applyFont="1" applyFill="1" applyBorder="1" applyAlignment="1">
      <alignment vertical="center" wrapText="1"/>
    </xf>
    <xf numFmtId="2" fontId="31" fillId="0" borderId="11" xfId="0" applyNumberFormat="1" applyFont="1" applyFill="1" applyBorder="1" applyAlignment="1">
      <alignment vertical="center" wrapText="1"/>
    </xf>
    <xf numFmtId="164" fontId="31" fillId="0" borderId="16" xfId="0" applyNumberFormat="1" applyFont="1" applyFill="1" applyBorder="1" applyAlignment="1">
      <alignment horizontal="center"/>
    </xf>
    <xf numFmtId="164" fontId="31" fillId="0" borderId="13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vertical="center" wrapText="1"/>
    </xf>
    <xf numFmtId="0" fontId="31" fillId="0" borderId="12" xfId="0" applyFont="1" applyFill="1" applyBorder="1" applyAlignment="1">
      <alignment horizontal="left" vertical="top" wrapText="1"/>
    </xf>
    <xf numFmtId="0" fontId="31" fillId="0" borderId="13" xfId="0" applyFont="1" applyFill="1" applyBorder="1" applyAlignment="1">
      <alignment horizontal="left" vertical="top" wrapText="1"/>
    </xf>
    <xf numFmtId="0" fontId="31" fillId="0" borderId="14" xfId="0" applyFont="1" applyFill="1" applyBorder="1" applyAlignment="1">
      <alignment horizontal="left" vertical="top" wrapText="1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Border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29" fillId="18" borderId="0" xfId="0" applyFont="1" applyFill="1" applyBorder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85" fillId="18" borderId="10" xfId="0" applyFont="1" applyFill="1" applyBorder="1" applyAlignment="1">
      <alignment horizontal="left" vertical="top" wrapText="1"/>
    </xf>
    <xf numFmtId="0" fontId="85" fillId="18" borderId="0" xfId="0" applyFont="1" applyFill="1" applyBorder="1" applyAlignment="1">
      <alignment horizontal="left" vertical="top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Border="1" applyAlignment="1">
      <alignment horizontal="left" vertical="top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0" fontId="31" fillId="18" borderId="16" xfId="0" applyFont="1" applyFill="1" applyBorder="1" applyAlignment="1">
      <alignment horizontal="center" vertical="center"/>
    </xf>
    <xf numFmtId="0" fontId="31" fillId="18" borderId="0" xfId="0" applyFont="1" applyFill="1" applyBorder="1" applyAlignment="1">
      <alignment horizontal="center" vertical="center"/>
    </xf>
    <xf numFmtId="0" fontId="31" fillId="18" borderId="13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 wrapText="1"/>
    </xf>
    <xf numFmtId="0" fontId="85" fillId="18" borderId="10" xfId="0" applyFont="1" applyFill="1" applyBorder="1" applyAlignment="1">
      <alignment horizontal="left" vertical="top"/>
    </xf>
    <xf numFmtId="0" fontId="85" fillId="18" borderId="0" xfId="0" applyFont="1" applyFill="1" applyBorder="1" applyAlignment="1">
      <alignment horizontal="left" vertical="top"/>
    </xf>
    <xf numFmtId="0" fontId="31" fillId="18" borderId="15" xfId="0" applyFont="1" applyFill="1" applyBorder="1" applyAlignment="1">
      <alignment horizontal="center" vertical="center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wrapText="1"/>
    </xf>
    <xf numFmtId="0" fontId="31" fillId="0" borderId="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left" vertical="center" wrapText="1"/>
    </xf>
    <xf numFmtId="0" fontId="31" fillId="0" borderId="11" xfId="0" applyFont="1" applyFill="1" applyBorder="1" applyAlignment="1">
      <alignment horizontal="left" vertical="center" wrapText="1"/>
    </xf>
    <xf numFmtId="0" fontId="31" fillId="0" borderId="10" xfId="0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164" fontId="31" fillId="0" borderId="10" xfId="0" applyNumberFormat="1" applyFont="1" applyFill="1" applyBorder="1" applyAlignment="1">
      <alignment horizontal="right" vertical="center"/>
    </xf>
    <xf numFmtId="164" fontId="31" fillId="0" borderId="11" xfId="0" applyNumberFormat="1" applyFont="1" applyFill="1" applyBorder="1" applyAlignment="1">
      <alignment horizontal="righ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2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left" vertical="top"/>
    </xf>
    <xf numFmtId="164" fontId="31" fillId="0" borderId="10" xfId="0" applyNumberFormat="1" applyFont="1" applyFill="1" applyBorder="1" applyAlignment="1">
      <alignment horizontal="left" vertical="center"/>
    </xf>
    <xf numFmtId="164" fontId="31" fillId="0" borderId="11" xfId="0" applyNumberFormat="1" applyFont="1" applyFill="1" applyBorder="1" applyAlignment="1">
      <alignment horizontal="left" vertical="center"/>
    </xf>
    <xf numFmtId="164" fontId="31" fillId="0" borderId="10" xfId="0" applyNumberFormat="1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0" fontId="31" fillId="0" borderId="11" xfId="0" applyFont="1" applyFill="1" applyBorder="1" applyAlignment="1">
      <alignment horizontal="left" vertical="center"/>
    </xf>
    <xf numFmtId="0" fontId="31" fillId="0" borderId="1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31" fillId="0" borderId="18" xfId="0" applyFont="1" applyFill="1" applyBorder="1" applyAlignment="1">
      <alignment horizontal="center"/>
    </xf>
    <xf numFmtId="0" fontId="31" fillId="0" borderId="12" xfId="0" applyFont="1" applyFill="1" applyBorder="1" applyAlignment="1">
      <alignment horizontal="center"/>
    </xf>
    <xf numFmtId="0" fontId="29" fillId="0" borderId="13" xfId="0" applyFont="1" applyFill="1" applyBorder="1" applyAlignment="1">
      <alignment horizontal="center"/>
    </xf>
    <xf numFmtId="0" fontId="31" fillId="0" borderId="20" xfId="0" applyFont="1" applyFill="1" applyBorder="1" applyAlignment="1">
      <alignment horizontal="center"/>
    </xf>
    <xf numFmtId="0" fontId="31" fillId="0" borderId="19" xfId="0" applyFont="1" applyFill="1" applyBorder="1" applyAlignment="1">
      <alignment horizontal="center"/>
    </xf>
    <xf numFmtId="0" fontId="31" fillId="0" borderId="15" xfId="0" applyFont="1" applyFill="1" applyBorder="1" applyAlignment="1">
      <alignment horizontal="center"/>
    </xf>
    <xf numFmtId="0" fontId="29" fillId="0" borderId="17" xfId="0" applyFont="1" applyFill="1" applyBorder="1" applyAlignment="1">
      <alignment horizontal="center"/>
    </xf>
    <xf numFmtId="0" fontId="29" fillId="0" borderId="11" xfId="0" applyFont="1" applyFill="1" applyBorder="1" applyAlignment="1">
      <alignment horizontal="center"/>
    </xf>
    <xf numFmtId="164" fontId="31" fillId="0" borderId="15" xfId="0" applyNumberFormat="1" applyFont="1" applyFill="1" applyBorder="1" applyAlignment="1">
      <alignment horizontal="center"/>
    </xf>
    <xf numFmtId="0" fontId="29" fillId="0" borderId="14" xfId="0" applyFont="1" applyFill="1" applyBorder="1" applyAlignment="1">
      <alignment horizontal="center"/>
    </xf>
    <xf numFmtId="164" fontId="31" fillId="0" borderId="12" xfId="0" applyNumberFormat="1" applyFont="1" applyFill="1" applyBorder="1" applyAlignment="1">
      <alignment horizontal="center"/>
    </xf>
    <xf numFmtId="0" fontId="30" fillId="0" borderId="10" xfId="0" applyFont="1" applyFill="1" applyBorder="1" applyAlignment="1">
      <alignment horizontal="left" vertical="top" wrapText="1"/>
    </xf>
    <xf numFmtId="0" fontId="30" fillId="0" borderId="0" xfId="0" applyFont="1" applyFill="1" applyBorder="1" applyAlignment="1">
      <alignment horizontal="left" vertical="top" wrapText="1"/>
    </xf>
    <xf numFmtId="0" fontId="31" fillId="0" borderId="12" xfId="0" applyFont="1" applyFill="1" applyBorder="1" applyAlignment="1">
      <alignment horizontal="left" vertical="center"/>
    </xf>
    <xf numFmtId="0" fontId="31" fillId="0" borderId="14" xfId="0" applyFont="1" applyFill="1" applyBorder="1" applyAlignment="1">
      <alignment horizontal="left" vertical="center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168" fontId="88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center"/>
    </xf>
    <xf numFmtId="168" fontId="87" fillId="0" borderId="0" xfId="0" applyNumberFormat="1" applyFont="1" applyFill="1" applyBorder="1" applyAlignment="1">
      <alignment horizontal="right"/>
    </xf>
    <xf numFmtId="168" fontId="31" fillId="0" borderId="0" xfId="0" applyNumberFormat="1" applyFont="1" applyFill="1" applyBorder="1" applyAlignment="1">
      <alignment horizontal="left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Border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Border="1" applyAlignment="1">
      <alignment horizontal="left"/>
    </xf>
    <xf numFmtId="0" fontId="29" fillId="18" borderId="11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22" fontId="29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top" wrapText="1"/>
    </xf>
    <xf numFmtId="0" fontId="33" fillId="0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right" vertical="center" wrapText="1"/>
    </xf>
  </cellXfs>
  <cellStyles count="54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6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D0D0D0"/>
      <color rgb="FFF0948F"/>
      <color rgb="FF646363"/>
      <color rgb="FF9D9D9C"/>
      <color rgb="FFF7C9C7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2903.3067500000002</c:v>
                </c:pt>
                <c:pt idx="1">
                  <c:v>2456.5827100000001</c:v>
                </c:pt>
                <c:pt idx="2">
                  <c:v>2610.4117699999997</c:v>
                </c:pt>
                <c:pt idx="3">
                  <c:v>2282.1647800000001</c:v>
                </c:pt>
                <c:pt idx="4">
                  <c:v>2164.1765800000003</c:v>
                </c:pt>
                <c:pt idx="5">
                  <c:v>2185.297</c:v>
                </c:pt>
                <c:pt idx="6">
                  <c:v>2582.7548400000001</c:v>
                </c:pt>
                <c:pt idx="7">
                  <c:v>2495.5283300000001</c:v>
                </c:pt>
                <c:pt idx="8">
                  <c:v>2616.2046700000001</c:v>
                </c:pt>
                <c:pt idx="9">
                  <c:v>2283.8164900000002</c:v>
                </c:pt>
                <c:pt idx="10">
                  <c:v>2243.5490800000002</c:v>
                </c:pt>
                <c:pt idx="11">
                  <c:v>2872.6039300000002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3186.2157160000011</c:v>
                </c:pt>
                <c:pt idx="1">
                  <c:v>2778.751663</c:v>
                </c:pt>
                <c:pt idx="2">
                  <c:v>2715.5132810000009</c:v>
                </c:pt>
                <c:pt idx="3">
                  <c:v>2010.8601209999999</c:v>
                </c:pt>
                <c:pt idx="4">
                  <c:v>1971.7672269999996</c:v>
                </c:pt>
                <c:pt idx="5">
                  <c:v>1898.3967030000006</c:v>
                </c:pt>
                <c:pt idx="6">
                  <c:v>2007.3879670000001</c:v>
                </c:pt>
                <c:pt idx="7">
                  <c:v>2178.648161999999</c:v>
                </c:pt>
                <c:pt idx="8">
                  <c:v>2280.7554310000014</c:v>
                </c:pt>
                <c:pt idx="9">
                  <c:v>2815.3715299999985</c:v>
                </c:pt>
                <c:pt idx="10">
                  <c:v>3430.2953529999991</c:v>
                </c:pt>
                <c:pt idx="11">
                  <c:v>3206.4704420000003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259.57856500000003</c:v>
                </c:pt>
                <c:pt idx="1">
                  <c:v>102.18925999999999</c:v>
                </c:pt>
                <c:pt idx="2">
                  <c:v>144.19741399999998</c:v>
                </c:pt>
                <c:pt idx="3">
                  <c:v>113.92734200000001</c:v>
                </c:pt>
                <c:pt idx="4">
                  <c:v>101.26471000000001</c:v>
                </c:pt>
                <c:pt idx="5">
                  <c:v>141.78261499999999</c:v>
                </c:pt>
                <c:pt idx="6">
                  <c:v>78.08224100000001</c:v>
                </c:pt>
                <c:pt idx="7">
                  <c:v>139.20137700000001</c:v>
                </c:pt>
                <c:pt idx="8">
                  <c:v>127.79604400000001</c:v>
                </c:pt>
                <c:pt idx="9">
                  <c:v>186.81604999999999</c:v>
                </c:pt>
                <c:pt idx="10">
                  <c:v>396.79834899999997</c:v>
                </c:pt>
                <c:pt idx="11">
                  <c:v>243.89409999999998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368.88806099999999</c:v>
                </c:pt>
                <c:pt idx="1">
                  <c:v>343.48046500000044</c:v>
                </c:pt>
                <c:pt idx="2">
                  <c:v>348.82973799999974</c:v>
                </c:pt>
                <c:pt idx="3">
                  <c:v>306.39735599999977</c:v>
                </c:pt>
                <c:pt idx="4">
                  <c:v>288.82386699999984</c:v>
                </c:pt>
                <c:pt idx="5">
                  <c:v>266.15224000000001</c:v>
                </c:pt>
                <c:pt idx="6">
                  <c:v>269.21770399999986</c:v>
                </c:pt>
                <c:pt idx="7">
                  <c:v>272.95985599999995</c:v>
                </c:pt>
                <c:pt idx="8">
                  <c:v>264.33866799999981</c:v>
                </c:pt>
                <c:pt idx="9">
                  <c:v>317.70991699999996</c:v>
                </c:pt>
                <c:pt idx="10">
                  <c:v>356.33766200000036</c:v>
                </c:pt>
                <c:pt idx="11">
                  <c:v>368.55727700000017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432.05414458118815</c:v>
                </c:pt>
                <c:pt idx="1">
                  <c:v>271.22166792765211</c:v>
                </c:pt>
                <c:pt idx="2">
                  <c:v>226.17936547810481</c:v>
                </c:pt>
                <c:pt idx="3">
                  <c:v>161.31666685771464</c:v>
                </c:pt>
                <c:pt idx="4">
                  <c:v>135.93318881500076</c:v>
                </c:pt>
                <c:pt idx="5">
                  <c:v>173.79461300846867</c:v>
                </c:pt>
                <c:pt idx="6">
                  <c:v>125.29501590483487</c:v>
                </c:pt>
                <c:pt idx="7">
                  <c:v>112.89832018850461</c:v>
                </c:pt>
                <c:pt idx="8">
                  <c:v>285.15994583453192</c:v>
                </c:pt>
                <c:pt idx="9">
                  <c:v>278.62113076495666</c:v>
                </c:pt>
                <c:pt idx="10">
                  <c:v>189.04693671379684</c:v>
                </c:pt>
                <c:pt idx="11">
                  <c:v>264.75577308221455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87.798289999999994</c:v>
                </c:pt>
                <c:pt idx="1">
                  <c:v>85.306719000000001</c:v>
                </c:pt>
                <c:pt idx="2">
                  <c:v>102.45888000000001</c:v>
                </c:pt>
                <c:pt idx="3">
                  <c:v>85.346670000000003</c:v>
                </c:pt>
                <c:pt idx="4">
                  <c:v>89.915207999999993</c:v>
                </c:pt>
                <c:pt idx="5">
                  <c:v>87.212590000000006</c:v>
                </c:pt>
                <c:pt idx="6">
                  <c:v>93.203159999999997</c:v>
                </c:pt>
                <c:pt idx="7">
                  <c:v>81.720989999999986</c:v>
                </c:pt>
                <c:pt idx="8">
                  <c:v>42.372460000000004</c:v>
                </c:pt>
                <c:pt idx="9">
                  <c:v>42.489989999999999</c:v>
                </c:pt>
                <c:pt idx="10">
                  <c:v>52.777225000000001</c:v>
                </c:pt>
                <c:pt idx="11">
                  <c:v>71.147829999999999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93.576229519167342</c:v>
                </c:pt>
                <c:pt idx="1">
                  <c:v>80.376698331319673</c:v>
                </c:pt>
                <c:pt idx="2">
                  <c:v>65.036385209867731</c:v>
                </c:pt>
                <c:pt idx="3">
                  <c:v>61.670833921547661</c:v>
                </c:pt>
                <c:pt idx="4">
                  <c:v>45.166657509774083</c:v>
                </c:pt>
                <c:pt idx="5">
                  <c:v>32.612217243483336</c:v>
                </c:pt>
                <c:pt idx="6">
                  <c:v>28.638528135738152</c:v>
                </c:pt>
                <c:pt idx="7">
                  <c:v>28.510390241451155</c:v>
                </c:pt>
                <c:pt idx="8">
                  <c:v>69.609599444903836</c:v>
                </c:pt>
                <c:pt idx="9">
                  <c:v>63.953994822137993</c:v>
                </c:pt>
                <c:pt idx="10">
                  <c:v>67.546182508963994</c:v>
                </c:pt>
                <c:pt idx="11">
                  <c:v>68.216408054002343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106.08919344153531</c:v>
                </c:pt>
                <c:pt idx="1">
                  <c:v>133.05026075763243</c:v>
                </c:pt>
                <c:pt idx="2">
                  <c:v>297.35067706782871</c:v>
                </c:pt>
                <c:pt idx="3">
                  <c:v>397.60616220567283</c:v>
                </c:pt>
                <c:pt idx="4">
                  <c:v>445.15544961773082</c:v>
                </c:pt>
                <c:pt idx="5">
                  <c:v>470.31027638392698</c:v>
                </c:pt>
                <c:pt idx="6">
                  <c:v>494.49990808112199</c:v>
                </c:pt>
                <c:pt idx="7">
                  <c:v>480.15006947823144</c:v>
                </c:pt>
                <c:pt idx="8">
                  <c:v>336.55892688248832</c:v>
                </c:pt>
                <c:pt idx="9">
                  <c:v>220.72371414194305</c:v>
                </c:pt>
                <c:pt idx="10">
                  <c:v>124.84466987050155</c:v>
                </c:pt>
                <c:pt idx="11">
                  <c:v>84.042314342745584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158.6116800000006</c:v>
                </c:pt>
                <c:pt idx="1">
                  <c:v>181.37896000000001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1120456.834</c:v>
                </c:pt>
                <c:pt idx="2">
                  <c:v>0</c:v>
                </c:pt>
                <c:pt idx="3">
                  <c:v>89548.982000000004</c:v>
                </c:pt>
                <c:pt idx="4">
                  <c:v>18551.89379782894</c:v>
                </c:pt>
                <c:pt idx="5">
                  <c:v>0</c:v>
                </c:pt>
                <c:pt idx="6">
                  <c:v>5913.5523374648674</c:v>
                </c:pt>
                <c:pt idx="7">
                  <c:v>20574.829717137709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3.4307445750497337E-2</c:v>
                </c:pt>
                <c:pt idx="1">
                  <c:v>4.3113304793584703E-2</c:v>
                </c:pt>
                <c:pt idx="2">
                  <c:v>5.0356319948612678E-2</c:v>
                </c:pt>
                <c:pt idx="3">
                  <c:v>4.7315400570310612E-2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0.13692267435084415</c:v>
                </c:pt>
                <c:pt idx="2">
                  <c:v>0</c:v>
                </c:pt>
                <c:pt idx="3">
                  <c:v>6.5194352303351383E-2</c:v>
                </c:pt>
                <c:pt idx="4">
                  <c:v>2.6989199858704672E-2</c:v>
                </c:pt>
                <c:pt idx="5">
                  <c:v>0</c:v>
                </c:pt>
                <c:pt idx="6">
                  <c:v>6.5373997474302795E-2</c:v>
                </c:pt>
                <c:pt idx="7">
                  <c:v>5.2022402576789771E-2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333276.18199999997</c:v>
                </c:pt>
                <c:pt idx="1">
                  <c:v>430560.27900000004</c:v>
                </c:pt>
                <c:pt idx="2">
                  <c:v>356620.37299999996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29079.309999999998</c:v>
                </c:pt>
                <c:pt idx="1">
                  <c:v>30012.140999999996</c:v>
                </c:pt>
                <c:pt idx="2">
                  <c:v>30457.53100000001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6823.7753594389451</c:v>
                </c:pt>
                <c:pt idx="1">
                  <c:v>4243.4815118319329</c:v>
                </c:pt>
                <c:pt idx="2">
                  <c:v>7484.6369265580634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2022.5468711431411</c:v>
                </c:pt>
                <c:pt idx="1">
                  <c:v>2103.4242557034713</c:v>
                </c:pt>
                <c:pt idx="2">
                  <c:v>1787.581210618255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10748.649861467096</c:v>
                </c:pt>
                <c:pt idx="1">
                  <c:v>6322.8426731227009</c:v>
                </c:pt>
                <c:pt idx="2">
                  <c:v>3503.3371825479117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0.11854005030550063</c:v>
                </c:pt>
                <c:pt idx="2">
                  <c:v>0</c:v>
                </c:pt>
                <c:pt idx="3">
                  <c:v>8.5889665182990502E-2</c:v>
                </c:pt>
                <c:pt idx="4">
                  <c:v>2.5329451023358172E-2</c:v>
                </c:pt>
                <c:pt idx="5">
                  <c:v>0</c:v>
                </c:pt>
                <c:pt idx="6">
                  <c:v>2.960972082544892E-2</c:v>
                </c:pt>
                <c:pt idx="7">
                  <c:v>4.7891800171435711E-2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211944.70600000001</c:v>
                </c:pt>
                <c:pt idx="2">
                  <c:v>0</c:v>
                </c:pt>
                <c:pt idx="3">
                  <c:v>69314.536999999997</c:v>
                </c:pt>
                <c:pt idx="4">
                  <c:v>22661.067404972491</c:v>
                </c:pt>
                <c:pt idx="5">
                  <c:v>2.5249999999999999</c:v>
                </c:pt>
                <c:pt idx="6">
                  <c:v>2294.3525</c:v>
                </c:pt>
                <c:pt idx="7">
                  <c:v>32642.785159274743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2.123782490024689E-2</c:v>
                </c:pt>
                <c:pt idx="1">
                  <c:v>6.4863047795948883E-2</c:v>
                </c:pt>
                <c:pt idx="2">
                  <c:v>5.8413789484939062E-2</c:v>
                </c:pt>
                <c:pt idx="3">
                  <c:v>5.8288975938332543E-2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2.7738348708165664E-2</c:v>
                </c:pt>
                <c:pt idx="2">
                  <c:v>0</c:v>
                </c:pt>
                <c:pt idx="3">
                  <c:v>5.8361943189119352E-2</c:v>
                </c:pt>
                <c:pt idx="4">
                  <c:v>1.6797349496475263E-2</c:v>
                </c:pt>
                <c:pt idx="5">
                  <c:v>1.2804097311139564E-3</c:v>
                </c:pt>
                <c:pt idx="6">
                  <c:v>1.5130236425159696E-2</c:v>
                </c:pt>
                <c:pt idx="7">
                  <c:v>8.7207489505234173E-2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43294.428954956624</c:v>
                </c:pt>
                <c:pt idx="1">
                  <c:v>36769.340333796921</c:v>
                </c:pt>
                <c:pt idx="2">
                  <c:v>56842.119572214731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65437.87580999999</c:v>
                </c:pt>
                <c:pt idx="1">
                  <c:v>53055.02138000002</c:v>
                </c:pt>
                <c:pt idx="2">
                  <c:v>67719.229510000034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169888.82599999997</c:v>
                </c:pt>
                <c:pt idx="1">
                  <c:v>99222.575000000012</c:v>
                </c:pt>
                <c:pt idx="2">
                  <c:v>140194.424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56887.286</c:v>
                </c:pt>
                <c:pt idx="1">
                  <c:v>74330.997999999992</c:v>
                </c:pt>
                <c:pt idx="2">
                  <c:v>80726.422000000006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21612.579000000002</c:v>
                </c:pt>
                <c:pt idx="1">
                  <c:v>23779.425999999996</c:v>
                </c:pt>
                <c:pt idx="2">
                  <c:v>23922.532000000003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8086.9691386981194</c:v>
                </c:pt>
                <c:pt idx="1">
                  <c:v>6456.9507259769953</c:v>
                </c:pt>
                <c:pt idx="2">
                  <c:v>8117.1475402973774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2.19</c:v>
                </c:pt>
                <c:pt idx="1">
                  <c:v>0.33500000000000002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474.5265</c:v>
                </c:pt>
                <c:pt idx="1">
                  <c:v>860.95800000000008</c:v>
                </c:pt>
                <c:pt idx="2">
                  <c:v>958.86799999999994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15973.351009446696</c:v>
                </c:pt>
                <c:pt idx="1">
                  <c:v>9140.4183071665029</c:v>
                </c:pt>
                <c:pt idx="2">
                  <c:v>7529.0158426615426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2.2422939776745154E-2</c:v>
                </c:pt>
                <c:pt idx="2">
                  <c:v>0</c:v>
                </c:pt>
                <c:pt idx="3">
                  <c:v>6.648207765493086E-2</c:v>
                </c:pt>
                <c:pt idx="4">
                  <c:v>3.0939827665380511E-2</c:v>
                </c:pt>
                <c:pt idx="5">
                  <c:v>1.5172906992874353E-5</c:v>
                </c:pt>
                <c:pt idx="6">
                  <c:v>1.1488041894847674E-2</c:v>
                </c:pt>
                <c:pt idx="7">
                  <c:v>7.598224458620581E-2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1139671.602</c:v>
                </c:pt>
                <c:pt idx="2">
                  <c:v>0</c:v>
                </c:pt>
                <c:pt idx="3">
                  <c:v>109086.84200000003</c:v>
                </c:pt>
                <c:pt idx="4">
                  <c:v>379368.25691751402</c:v>
                </c:pt>
                <c:pt idx="5">
                  <c:v>15805.05</c:v>
                </c:pt>
                <c:pt idx="6">
                  <c:v>1890.2759906858846</c:v>
                </c:pt>
                <c:pt idx="7">
                  <c:v>60729.982265160681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0.10250201596549506</c:v>
                </c:pt>
                <c:pt idx="1">
                  <c:v>0.12929840486551697</c:v>
                </c:pt>
                <c:pt idx="2">
                  <c:v>0.13380120897256845</c:v>
                </c:pt>
                <c:pt idx="3">
                  <c:v>0.18502476374808716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0.12189571485826339</c:v>
                </c:pt>
                <c:pt idx="2">
                  <c:v>0</c:v>
                </c:pt>
                <c:pt idx="3">
                  <c:v>0.21726928644165486</c:v>
                </c:pt>
                <c:pt idx="4">
                  <c:v>0.58042147973974156</c:v>
                </c:pt>
                <c:pt idx="5">
                  <c:v>3.8412291933418691E-2</c:v>
                </c:pt>
                <c:pt idx="6">
                  <c:v>1.7226286095336895E-2</c:v>
                </c:pt>
                <c:pt idx="7">
                  <c:v>0.1475166503455459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359410.84900000005</c:v>
                </c:pt>
                <c:pt idx="1">
                  <c:v>366365.446</c:v>
                </c:pt>
                <c:pt idx="2">
                  <c:v>413895.30700000003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33549.269000000008</c:v>
                </c:pt>
                <c:pt idx="1">
                  <c:v>36438.633000000009</c:v>
                </c:pt>
                <c:pt idx="2">
                  <c:v>39098.94000000001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162127.64180668513</c:v>
                </c:pt>
                <c:pt idx="1">
                  <c:v>90306.372384580885</c:v>
                </c:pt>
                <c:pt idx="2">
                  <c:v>126934.24272624796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7337.63</c:v>
                </c:pt>
                <c:pt idx="1">
                  <c:v>4179.6400000000003</c:v>
                </c:pt>
                <c:pt idx="2">
                  <c:v>4287.78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306.3148606858847</c:v>
                </c:pt>
                <c:pt idx="1">
                  <c:v>729.827</c:v>
                </c:pt>
                <c:pt idx="2">
                  <c:v>854.13412999999991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32671.385000666545</c:v>
                </c:pt>
                <c:pt idx="1">
                  <c:v>16495.647658832604</c:v>
                </c:pt>
                <c:pt idx="2">
                  <c:v>11562.949605661535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0.12057289931512924</c:v>
                </c:pt>
                <c:pt idx="2">
                  <c:v>0</c:v>
                </c:pt>
                <c:pt idx="3">
                  <c:v>0.10462913286105015</c:v>
                </c:pt>
                <c:pt idx="4">
                  <c:v>0.51796273674946647</c:v>
                </c:pt>
                <c:pt idx="5">
                  <c:v>9.4973684620882695E-2</c:v>
                </c:pt>
                <c:pt idx="6">
                  <c:v>9.4647922556904997E-3</c:v>
                </c:pt>
                <c:pt idx="7">
                  <c:v>0.14136049799893677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5368728.2800000003</c:v>
                </c:pt>
                <c:pt idx="2">
                  <c:v>635256.18999999994</c:v>
                </c:pt>
                <c:pt idx="3">
                  <c:v>48438.915999999997</c:v>
                </c:pt>
                <c:pt idx="4">
                  <c:v>95692.506589209283</c:v>
                </c:pt>
                <c:pt idx="5">
                  <c:v>0</c:v>
                </c:pt>
                <c:pt idx="6">
                  <c:v>47905.944240000004</c:v>
                </c:pt>
                <c:pt idx="7">
                  <c:v>25585.627256782864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42489.99</c:v>
                </c:pt>
                <c:pt idx="1">
                  <c:v>52777.224999999999</c:v>
                </c:pt>
                <c:pt idx="2">
                  <c:v>71147.83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0.28942490496360579</c:v>
                </c:pt>
                <c:pt idx="1">
                  <c:v>6.92363864964258E-2</c:v>
                </c:pt>
                <c:pt idx="2">
                  <c:v>6.8618768328102722E-2</c:v>
                </c:pt>
                <c:pt idx="3">
                  <c:v>6.8773700215838521E-2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0.42799647087895132</c:v>
                </c:pt>
                <c:pt idx="2">
                  <c:v>0.61970074812967579</c:v>
                </c:pt>
                <c:pt idx="3">
                  <c:v>4.6062880532385303E-2</c:v>
                </c:pt>
                <c:pt idx="4">
                  <c:v>6.9633643140639107E-2</c:v>
                </c:pt>
                <c:pt idx="5">
                  <c:v>0</c:v>
                </c:pt>
                <c:pt idx="6">
                  <c:v>0.246861752199974</c:v>
                </c:pt>
                <c:pt idx="7">
                  <c:v>7.6002958731110903E-2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1720197.932</c:v>
                </c:pt>
                <c:pt idx="1">
                  <c:v>1918834.3250000002</c:v>
                </c:pt>
                <c:pt idx="2">
                  <c:v>1729696.0229999998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143221.63</c:v>
                </c:pt>
                <c:pt idx="1">
                  <c:v>322341.48</c:v>
                </c:pt>
                <c:pt idx="2">
                  <c:v>169693.08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13776.044</c:v>
                </c:pt>
                <c:pt idx="1">
                  <c:v>16906.949999999997</c:v>
                </c:pt>
                <c:pt idx="2">
                  <c:v>17755.921999999999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31489.698426744184</c:v>
                </c:pt>
                <c:pt idx="1">
                  <c:v>27934.515933558134</c:v>
                </c:pt>
                <c:pt idx="2">
                  <c:v>36268.292228906976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14297.291500000001</c:v>
                </c:pt>
                <c:pt idx="1">
                  <c:v>17532.612750000004</c:v>
                </c:pt>
                <c:pt idx="2">
                  <c:v>16076.039989999999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13099.422619333243</c:v>
                </c:pt>
                <c:pt idx="1">
                  <c:v>7686.7578799999956</c:v>
                </c:pt>
                <c:pt idx="2">
                  <c:v>4799.4467574496211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0.56799093108817067</c:v>
                </c:pt>
                <c:pt idx="2">
                  <c:v>0.76767331183628118</c:v>
                </c:pt>
                <c:pt idx="3">
                  <c:v>4.6459515051405061E-2</c:v>
                </c:pt>
                <c:pt idx="4">
                  <c:v>0.13065181837324924</c:v>
                </c:pt>
                <c:pt idx="5">
                  <c:v>0</c:v>
                </c:pt>
                <c:pt idx="6">
                  <c:v>0.23986963399972616</c:v>
                </c:pt>
                <c:pt idx="7">
                  <c:v>5.95553773561509E-2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68758.558999999994</c:v>
                </c:pt>
                <c:pt idx="2">
                  <c:v>0</c:v>
                </c:pt>
                <c:pt idx="3">
                  <c:v>39077.798999999985</c:v>
                </c:pt>
                <c:pt idx="4">
                  <c:v>7820.9502593166289</c:v>
                </c:pt>
                <c:pt idx="5">
                  <c:v>0</c:v>
                </c:pt>
                <c:pt idx="6">
                  <c:v>9.1929999999999996</c:v>
                </c:pt>
                <c:pt idx="7">
                  <c:v>33226.64910609791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16968157181571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6.6037468352617368E-2</c:v>
                </c:pt>
                <c:pt idx="1">
                  <c:v>4.2838270484357413E-2</c:v>
                </c:pt>
                <c:pt idx="2">
                  <c:v>5.1211069246951339E-2</c:v>
                </c:pt>
                <c:pt idx="3">
                  <c:v>4.8031844315305383E-2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1.393474051401075E-2</c:v>
                </c:pt>
                <c:pt idx="2">
                  <c:v>0</c:v>
                </c:pt>
                <c:pt idx="3">
                  <c:v>3.2914830320545124E-2</c:v>
                </c:pt>
                <c:pt idx="4">
                  <c:v>7.009989038746332E-3</c:v>
                </c:pt>
                <c:pt idx="5">
                  <c:v>0</c:v>
                </c:pt>
                <c:pt idx="6">
                  <c:v>1.4220147016127537E-4</c:v>
                </c:pt>
                <c:pt idx="7">
                  <c:v>7.0212421684317627E-2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21382.507999999998</c:v>
                </c:pt>
                <c:pt idx="1">
                  <c:v>22673.181999999997</c:v>
                </c:pt>
                <c:pt idx="2">
                  <c:v>24702.869000000002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10985.363999999996</c:v>
                </c:pt>
                <c:pt idx="1">
                  <c:v>13437.193999999996</c:v>
                </c:pt>
                <c:pt idx="2">
                  <c:v>14655.240999999991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2592.0621709111615</c:v>
                </c:pt>
                <c:pt idx="1">
                  <c:v>1811.4253617995448</c:v>
                </c:pt>
                <c:pt idx="2">
                  <c:v>3417.4627266059219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1.7709999999999999</c:v>
                </c:pt>
                <c:pt idx="1">
                  <c:v>7.4219999999999997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17090.459837679282</c:v>
                </c:pt>
                <c:pt idx="1">
                  <c:v>9950.7920693161086</c:v>
                </c:pt>
                <c:pt idx="2">
                  <c:v>6185.3971991025164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7.2743927257743262E-3</c:v>
                </c:pt>
                <c:pt idx="2">
                  <c:v>0</c:v>
                </c:pt>
                <c:pt idx="3">
                  <c:v>3.7480929400160005E-2</c:v>
                </c:pt>
                <c:pt idx="4">
                  <c:v>1.0678175430945163E-2</c:v>
                </c:pt>
                <c:pt idx="5">
                  <c:v>0</c:v>
                </c:pt>
                <c:pt idx="6">
                  <c:v>4.6030228196990077E-5</c:v>
                </c:pt>
                <c:pt idx="7">
                  <c:v>7.7341298141106921E-2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-2123.8813349547072</c:v>
                </c:pt>
                <c:pt idx="1">
                  <c:v>-1696.1918253490294</c:v>
                </c:pt>
                <c:pt idx="2">
                  <c:v>-1755.5983132885192</c:v>
                </c:pt>
                <c:pt idx="3">
                  <c:v>-1320.8653848349186</c:v>
                </c:pt>
                <c:pt idx="4">
                  <c:v>-1393.6158805749944</c:v>
                </c:pt>
                <c:pt idx="5">
                  <c:v>-1388.4117504897431</c:v>
                </c:pt>
                <c:pt idx="6">
                  <c:v>-1635.5999455592178</c:v>
                </c:pt>
                <c:pt idx="7">
                  <c:v>-1848.984677257788</c:v>
                </c:pt>
                <c:pt idx="8">
                  <c:v>-1962.4813806707693</c:v>
                </c:pt>
                <c:pt idx="9">
                  <c:v>-1660.2982185751741</c:v>
                </c:pt>
                <c:pt idx="10">
                  <c:v>-2272.3685142395875</c:v>
                </c:pt>
                <c:pt idx="11">
                  <c:v>-2722.2599713456966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-7.4941709999999997</c:v>
                </c:pt>
                <c:pt idx="1">
                  <c:v>-16.586323</c:v>
                </c:pt>
                <c:pt idx="2">
                  <c:v>-22.228444</c:v>
                </c:pt>
                <c:pt idx="3">
                  <c:v>-23.363090999999997</c:v>
                </c:pt>
                <c:pt idx="4">
                  <c:v>-24.061900999999999</c:v>
                </c:pt>
                <c:pt idx="5">
                  <c:v>-26.450474000000003</c:v>
                </c:pt>
                <c:pt idx="6">
                  <c:v>-20.326046000000002</c:v>
                </c:pt>
                <c:pt idx="7">
                  <c:v>-19.961948999999997</c:v>
                </c:pt>
                <c:pt idx="8">
                  <c:v>-27.086834999999997</c:v>
                </c:pt>
                <c:pt idx="9">
                  <c:v>-33.232410000000002</c:v>
                </c:pt>
                <c:pt idx="10">
                  <c:v>-6.443950000000001</c:v>
                </c:pt>
                <c:pt idx="11">
                  <c:v>-1.616268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1484.0430873995429</c:v>
                </c:pt>
                <c:pt idx="1">
                  <c:v>1296.6735933657944</c:v>
                </c:pt>
                <c:pt idx="2">
                  <c:v>1136.9895797188865</c:v>
                </c:pt>
                <c:pt idx="3">
                  <c:v>1216.8680247817549</c:v>
                </c:pt>
                <c:pt idx="4">
                  <c:v>1331.3582008714336</c:v>
                </c:pt>
                <c:pt idx="5">
                  <c:v>1167.0009056165745</c:v>
                </c:pt>
                <c:pt idx="6">
                  <c:v>1040.7597330341787</c:v>
                </c:pt>
                <c:pt idx="7">
                  <c:v>1170.269544470548</c:v>
                </c:pt>
                <c:pt idx="8">
                  <c:v>1047.8674864909494</c:v>
                </c:pt>
                <c:pt idx="9">
                  <c:v>1095.4119279251199</c:v>
                </c:pt>
                <c:pt idx="10">
                  <c:v>1581.2083253252088</c:v>
                </c:pt>
                <c:pt idx="11">
                  <c:v>1761.3952562458394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0.15015799999999999</c:v>
                </c:pt>
                <c:pt idx="1">
                  <c:v>0.11308099999999999</c:v>
                </c:pt>
                <c:pt idx="2">
                  <c:v>0.12320300000000001</c:v>
                </c:pt>
                <c:pt idx="3">
                  <c:v>0.24017999999999998</c:v>
                </c:pt>
                <c:pt idx="4">
                  <c:v>0.16215000000000002</c:v>
                </c:pt>
                <c:pt idx="5">
                  <c:v>9.3410000000000021E-2</c:v>
                </c:pt>
                <c:pt idx="6">
                  <c:v>7.0992000000000013E-2</c:v>
                </c:pt>
                <c:pt idx="7">
                  <c:v>7.6883999999999994E-2</c:v>
                </c:pt>
                <c:pt idx="8">
                  <c:v>2.5417040000000002</c:v>
                </c:pt>
                <c:pt idx="9">
                  <c:v>1.08524</c:v>
                </c:pt>
                <c:pt idx="10">
                  <c:v>7.7399569999999995</c:v>
                </c:pt>
                <c:pt idx="11">
                  <c:v>7.7355339999999995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'8'!$B$6:$M$6</c:f>
              <c:numCache>
                <c:formatCode>#\ ##0.0</c:formatCode>
                <c:ptCount val="12"/>
                <c:pt idx="0">
                  <c:v>-647.18226055516425</c:v>
                </c:pt>
                <c:pt idx="1">
                  <c:v>-415.99147398323498</c:v>
                </c:pt>
                <c:pt idx="2">
                  <c:v>-640.71397456963268</c:v>
                </c:pt>
                <c:pt idx="3">
                  <c:v>-127.12027105316361</c:v>
                </c:pt>
                <c:pt idx="4">
                  <c:v>-86.157430703560749</c:v>
                </c:pt>
                <c:pt idx="5">
                  <c:v>-247.76790887316861</c:v>
                </c:pt>
                <c:pt idx="6">
                  <c:v>-615.09526652503905</c:v>
                </c:pt>
                <c:pt idx="7">
                  <c:v>-698.60019778723995</c:v>
                </c:pt>
                <c:pt idx="8">
                  <c:v>-939.15902517981999</c:v>
                </c:pt>
                <c:pt idx="9">
                  <c:v>-597.03346065005417</c:v>
                </c:pt>
                <c:pt idx="10">
                  <c:v>-689.86418191437861</c:v>
                </c:pt>
                <c:pt idx="11">
                  <c:v>-954.74544909985752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183958.72100000008</c:v>
                </c:pt>
                <c:pt idx="1">
                  <c:v>189693.361</c:v>
                </c:pt>
                <c:pt idx="2">
                  <c:v>189516.41350000008</c:v>
                </c:pt>
                <c:pt idx="3">
                  <c:v>187030.6415</c:v>
                </c:pt>
                <c:pt idx="4">
                  <c:v>163926.33849999998</c:v>
                </c:pt>
                <c:pt idx="5">
                  <c:v>160464.51799999995</c:v>
                </c:pt>
                <c:pt idx="6">
                  <c:v>187237.62849999999</c:v>
                </c:pt>
                <c:pt idx="7">
                  <c:v>185460.266</c:v>
                </c:pt>
                <c:pt idx="8">
                  <c:v>185152.15300000002</c:v>
                </c:pt>
                <c:pt idx="9">
                  <c:v>184076.13775000008</c:v>
                </c:pt>
                <c:pt idx="10">
                  <c:v>184708.61050000007</c:v>
                </c:pt>
                <c:pt idx="11">
                  <c:v>160314.58549999999</c:v>
                </c:pt>
                <c:pt idx="12">
                  <c:v>156421.95349999995</c:v>
                </c:pt>
                <c:pt idx="13">
                  <c:v>187948.90274999989</c:v>
                </c:pt>
                <c:pt idx="14">
                  <c:v>190817.73000000004</c:v>
                </c:pt>
                <c:pt idx="15">
                  <c:v>188788.65500000009</c:v>
                </c:pt>
                <c:pt idx="16">
                  <c:v>188892.614</c:v>
                </c:pt>
                <c:pt idx="17">
                  <c:v>184782.69574999998</c:v>
                </c:pt>
                <c:pt idx="18">
                  <c:v>161436.59049999999</c:v>
                </c:pt>
                <c:pt idx="19">
                  <c:v>158736.47724999994</c:v>
                </c:pt>
                <c:pt idx="20">
                  <c:v>188704.22199999998</c:v>
                </c:pt>
                <c:pt idx="21">
                  <c:v>192839.22824999999</c:v>
                </c:pt>
                <c:pt idx="22">
                  <c:v>193711.76824999996</c:v>
                </c:pt>
                <c:pt idx="23">
                  <c:v>195349.53650000002</c:v>
                </c:pt>
                <c:pt idx="24">
                  <c:v>189830.81500000003</c:v>
                </c:pt>
                <c:pt idx="25">
                  <c:v>162943.62024999995</c:v>
                </c:pt>
                <c:pt idx="26">
                  <c:v>155358.34925000003</c:v>
                </c:pt>
                <c:pt idx="27">
                  <c:v>160538.33974999996</c:v>
                </c:pt>
                <c:pt idx="28">
                  <c:v>186864.29574999996</c:v>
                </c:pt>
                <c:pt idx="29">
                  <c:v>189945.59625</c:v>
                </c:pt>
                <c:pt idx="30">
                  <c:v>191730.01150000002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5596"/>
          <c:min val="45566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8928.6369999999988</c:v>
                </c:pt>
                <c:pt idx="1">
                  <c:v>9101.6920000000009</c:v>
                </c:pt>
                <c:pt idx="2">
                  <c:v>9069.4309999999987</c:v>
                </c:pt>
                <c:pt idx="3">
                  <c:v>9021.4699999999993</c:v>
                </c:pt>
                <c:pt idx="4">
                  <c:v>7954.2650000000003</c:v>
                </c:pt>
                <c:pt idx="5">
                  <c:v>7673.8829999999998</c:v>
                </c:pt>
                <c:pt idx="6">
                  <c:v>9048.0149999999994</c:v>
                </c:pt>
                <c:pt idx="7">
                  <c:v>8884.7559999999994</c:v>
                </c:pt>
                <c:pt idx="8">
                  <c:v>8984.4189999999981</c:v>
                </c:pt>
                <c:pt idx="9">
                  <c:v>8796.2229999999981</c:v>
                </c:pt>
                <c:pt idx="10">
                  <c:v>8865.93</c:v>
                </c:pt>
                <c:pt idx="11">
                  <c:v>7939.9020000000019</c:v>
                </c:pt>
                <c:pt idx="12">
                  <c:v>7693.8369999999995</c:v>
                </c:pt>
                <c:pt idx="13">
                  <c:v>9173.0669999999991</c:v>
                </c:pt>
                <c:pt idx="14">
                  <c:v>9241.728000000001</c:v>
                </c:pt>
                <c:pt idx="15">
                  <c:v>9278.9830000000002</c:v>
                </c:pt>
                <c:pt idx="16">
                  <c:v>9147.49</c:v>
                </c:pt>
                <c:pt idx="17">
                  <c:v>9022.1810000000005</c:v>
                </c:pt>
                <c:pt idx="18">
                  <c:v>7876.6850000000004</c:v>
                </c:pt>
                <c:pt idx="19">
                  <c:v>7722.4120000000012</c:v>
                </c:pt>
                <c:pt idx="20">
                  <c:v>9107.84</c:v>
                </c:pt>
                <c:pt idx="21">
                  <c:v>9181.2460000000028</c:v>
                </c:pt>
                <c:pt idx="22">
                  <c:v>9135.737000000001</c:v>
                </c:pt>
                <c:pt idx="23">
                  <c:v>9347.0120000000006</c:v>
                </c:pt>
                <c:pt idx="24">
                  <c:v>9197.2139999999963</c:v>
                </c:pt>
                <c:pt idx="25">
                  <c:v>7865.7040000000006</c:v>
                </c:pt>
                <c:pt idx="26">
                  <c:v>7341.253999999999</c:v>
                </c:pt>
                <c:pt idx="27">
                  <c:v>7616.0999999999985</c:v>
                </c:pt>
                <c:pt idx="28">
                  <c:v>9075.2029999999977</c:v>
                </c:pt>
                <c:pt idx="29">
                  <c:v>9116.07</c:v>
                </c:pt>
                <c:pt idx="30">
                  <c:v>9038.0860000000011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5839.7749999999987</c:v>
                </c:pt>
                <c:pt idx="1">
                  <c:v>6014.5600000000013</c:v>
                </c:pt>
                <c:pt idx="2">
                  <c:v>6098.3549999999996</c:v>
                </c:pt>
                <c:pt idx="3">
                  <c:v>5917.4110000000001</c:v>
                </c:pt>
                <c:pt idx="4">
                  <c:v>5615.1020000000017</c:v>
                </c:pt>
                <c:pt idx="5">
                  <c:v>5414.4489999999996</c:v>
                </c:pt>
                <c:pt idx="6">
                  <c:v>5967.1189999999988</c:v>
                </c:pt>
                <c:pt idx="7">
                  <c:v>6058.74</c:v>
                </c:pt>
                <c:pt idx="8">
                  <c:v>5938.6799999999994</c:v>
                </c:pt>
                <c:pt idx="9">
                  <c:v>5894.5739999999996</c:v>
                </c:pt>
                <c:pt idx="10">
                  <c:v>5940.2470000000003</c:v>
                </c:pt>
                <c:pt idx="11">
                  <c:v>5342.5689999999995</c:v>
                </c:pt>
                <c:pt idx="12">
                  <c:v>5230.8270000000011</c:v>
                </c:pt>
                <c:pt idx="13">
                  <c:v>5901.5879999999997</c:v>
                </c:pt>
                <c:pt idx="14">
                  <c:v>6093.3380000000016</c:v>
                </c:pt>
                <c:pt idx="15">
                  <c:v>6213.0050000000001</c:v>
                </c:pt>
                <c:pt idx="16">
                  <c:v>6077.5029999999988</c:v>
                </c:pt>
                <c:pt idx="17">
                  <c:v>5843.4329999999991</c:v>
                </c:pt>
                <c:pt idx="18">
                  <c:v>5573.1480000000001</c:v>
                </c:pt>
                <c:pt idx="19">
                  <c:v>5441.357</c:v>
                </c:pt>
                <c:pt idx="20">
                  <c:v>6009.71</c:v>
                </c:pt>
                <c:pt idx="21">
                  <c:v>6308.5769999999993</c:v>
                </c:pt>
                <c:pt idx="22">
                  <c:v>6304.93</c:v>
                </c:pt>
                <c:pt idx="23">
                  <c:v>6432.9750000000004</c:v>
                </c:pt>
                <c:pt idx="24">
                  <c:v>5859.0309999999981</c:v>
                </c:pt>
                <c:pt idx="25">
                  <c:v>5646.7239999999993</c:v>
                </c:pt>
                <c:pt idx="26">
                  <c:v>5293.5920000000015</c:v>
                </c:pt>
                <c:pt idx="27">
                  <c:v>5444.6880000000001</c:v>
                </c:pt>
                <c:pt idx="28">
                  <c:v>5923.0980000000018</c:v>
                </c:pt>
                <c:pt idx="29">
                  <c:v>6189.9379999999992</c:v>
                </c:pt>
                <c:pt idx="30">
                  <c:v>6205.9159999999983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'9.1'!$L$6</c:f>
              <c:numCache>
                <c:formatCode>d/\ m/</c:formatCode>
                <c:ptCount val="1"/>
                <c:pt idx="0">
                  <c:v>45589</c:v>
                </c:pt>
              </c:numCache>
            </c:numRef>
          </c:xVal>
          <c:yVal>
            <c:numRef>
              <c:f>'9.1'!$L$5</c:f>
              <c:numCache>
                <c:formatCode>#\ ##0.0</c:formatCode>
                <c:ptCount val="1"/>
                <c:pt idx="0">
                  <c:v>9347.0120000000006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'9.1'!$L$9</c:f>
              <c:numCache>
                <c:formatCode>d/\ m/</c:formatCode>
                <c:ptCount val="1"/>
                <c:pt idx="0">
                  <c:v>45578</c:v>
                </c:pt>
              </c:numCache>
            </c:numRef>
          </c:xVal>
          <c:yVal>
            <c:numRef>
              <c:f>'9.1'!$L$8</c:f>
              <c:numCache>
                <c:formatCode>#\ ##0.0</c:formatCode>
                <c:ptCount val="1"/>
                <c:pt idx="0">
                  <c:v>5230.8270000000002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5596"/>
          <c:min val="45566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45597</c:v>
                </c:pt>
                <c:pt idx="1">
                  <c:v>45598</c:v>
                </c:pt>
                <c:pt idx="2">
                  <c:v>45599</c:v>
                </c:pt>
                <c:pt idx="3">
                  <c:v>45600</c:v>
                </c:pt>
                <c:pt idx="4">
                  <c:v>45601</c:v>
                </c:pt>
                <c:pt idx="5">
                  <c:v>45602</c:v>
                </c:pt>
                <c:pt idx="6">
                  <c:v>45603</c:v>
                </c:pt>
                <c:pt idx="7">
                  <c:v>45604</c:v>
                </c:pt>
                <c:pt idx="8">
                  <c:v>45605</c:v>
                </c:pt>
                <c:pt idx="9">
                  <c:v>45606</c:v>
                </c:pt>
                <c:pt idx="10">
                  <c:v>45607</c:v>
                </c:pt>
                <c:pt idx="11">
                  <c:v>45608</c:v>
                </c:pt>
                <c:pt idx="12">
                  <c:v>45609</c:v>
                </c:pt>
                <c:pt idx="13">
                  <c:v>45610</c:v>
                </c:pt>
                <c:pt idx="14">
                  <c:v>45611</c:v>
                </c:pt>
                <c:pt idx="15">
                  <c:v>45612</c:v>
                </c:pt>
                <c:pt idx="16">
                  <c:v>45613</c:v>
                </c:pt>
                <c:pt idx="17">
                  <c:v>45614</c:v>
                </c:pt>
                <c:pt idx="18">
                  <c:v>45615</c:v>
                </c:pt>
                <c:pt idx="19">
                  <c:v>45616</c:v>
                </c:pt>
                <c:pt idx="20">
                  <c:v>45617</c:v>
                </c:pt>
                <c:pt idx="21">
                  <c:v>45618</c:v>
                </c:pt>
                <c:pt idx="22">
                  <c:v>45619</c:v>
                </c:pt>
                <c:pt idx="23">
                  <c:v>45620</c:v>
                </c:pt>
                <c:pt idx="24">
                  <c:v>45621</c:v>
                </c:pt>
                <c:pt idx="25">
                  <c:v>45622</c:v>
                </c:pt>
                <c:pt idx="26">
                  <c:v>45623</c:v>
                </c:pt>
                <c:pt idx="27">
                  <c:v>45624</c:v>
                </c:pt>
                <c:pt idx="28">
                  <c:v>45625</c:v>
                </c:pt>
                <c:pt idx="29">
                  <c:v>45626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9211.7960000000003</c:v>
                </c:pt>
                <c:pt idx="1">
                  <c:v>8167.509</c:v>
                </c:pt>
                <c:pt idx="2">
                  <c:v>8237.8639999999996</c:v>
                </c:pt>
                <c:pt idx="3">
                  <c:v>9899.3239999999987</c:v>
                </c:pt>
                <c:pt idx="4">
                  <c:v>9794.2650000000012</c:v>
                </c:pt>
                <c:pt idx="5">
                  <c:v>9892.9689999999973</c:v>
                </c:pt>
                <c:pt idx="6">
                  <c:v>9902.3139999999985</c:v>
                </c:pt>
                <c:pt idx="7">
                  <c:v>9898.723</c:v>
                </c:pt>
                <c:pt idx="8">
                  <c:v>8821.351999999999</c:v>
                </c:pt>
                <c:pt idx="9">
                  <c:v>8719.7680000000018</c:v>
                </c:pt>
                <c:pt idx="10">
                  <c:v>10508.654999999999</c:v>
                </c:pt>
                <c:pt idx="11">
                  <c:v>10562.351999999999</c:v>
                </c:pt>
                <c:pt idx="12">
                  <c:v>10592.843000000001</c:v>
                </c:pt>
                <c:pt idx="13">
                  <c:v>10312.829999999998</c:v>
                </c:pt>
                <c:pt idx="14">
                  <c:v>9926.4700000000012</c:v>
                </c:pt>
                <c:pt idx="15">
                  <c:v>8638.5700000000015</c:v>
                </c:pt>
                <c:pt idx="16">
                  <c:v>8499.639000000001</c:v>
                </c:pt>
                <c:pt idx="17">
                  <c:v>10156.563000000002</c:v>
                </c:pt>
                <c:pt idx="18">
                  <c:v>10091.750000000002</c:v>
                </c:pt>
                <c:pt idx="19">
                  <c:v>10270.290000000001</c:v>
                </c:pt>
                <c:pt idx="20">
                  <c:v>10355.276</c:v>
                </c:pt>
                <c:pt idx="21">
                  <c:v>10441.446999999998</c:v>
                </c:pt>
                <c:pt idx="22">
                  <c:v>9003.0920000000006</c:v>
                </c:pt>
                <c:pt idx="23">
                  <c:v>8598.116</c:v>
                </c:pt>
                <c:pt idx="24">
                  <c:v>9982.1639999999989</c:v>
                </c:pt>
                <c:pt idx="25">
                  <c:v>10176.014999999999</c:v>
                </c:pt>
                <c:pt idx="26">
                  <c:v>10152.732</c:v>
                </c:pt>
                <c:pt idx="27">
                  <c:v>10252.838</c:v>
                </c:pt>
                <c:pt idx="28">
                  <c:v>10145.449000000001</c:v>
                </c:pt>
                <c:pt idx="29">
                  <c:v>9007.27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45597</c:v>
                </c:pt>
                <c:pt idx="1">
                  <c:v>45598</c:v>
                </c:pt>
                <c:pt idx="2">
                  <c:v>45599</c:v>
                </c:pt>
                <c:pt idx="3">
                  <c:v>45600</c:v>
                </c:pt>
                <c:pt idx="4">
                  <c:v>45601</c:v>
                </c:pt>
                <c:pt idx="5">
                  <c:v>45602</c:v>
                </c:pt>
                <c:pt idx="6">
                  <c:v>45603</c:v>
                </c:pt>
                <c:pt idx="7">
                  <c:v>45604</c:v>
                </c:pt>
                <c:pt idx="8">
                  <c:v>45605</c:v>
                </c:pt>
                <c:pt idx="9">
                  <c:v>45606</c:v>
                </c:pt>
                <c:pt idx="10">
                  <c:v>45607</c:v>
                </c:pt>
                <c:pt idx="11">
                  <c:v>45608</c:v>
                </c:pt>
                <c:pt idx="12">
                  <c:v>45609</c:v>
                </c:pt>
                <c:pt idx="13">
                  <c:v>45610</c:v>
                </c:pt>
                <c:pt idx="14">
                  <c:v>45611</c:v>
                </c:pt>
                <c:pt idx="15">
                  <c:v>45612</c:v>
                </c:pt>
                <c:pt idx="16">
                  <c:v>45613</c:v>
                </c:pt>
                <c:pt idx="17">
                  <c:v>45614</c:v>
                </c:pt>
                <c:pt idx="18">
                  <c:v>45615</c:v>
                </c:pt>
                <c:pt idx="19">
                  <c:v>45616</c:v>
                </c:pt>
                <c:pt idx="20">
                  <c:v>45617</c:v>
                </c:pt>
                <c:pt idx="21">
                  <c:v>45618</c:v>
                </c:pt>
                <c:pt idx="22">
                  <c:v>45619</c:v>
                </c:pt>
                <c:pt idx="23">
                  <c:v>45620</c:v>
                </c:pt>
                <c:pt idx="24">
                  <c:v>45621</c:v>
                </c:pt>
                <c:pt idx="25">
                  <c:v>45622</c:v>
                </c:pt>
                <c:pt idx="26">
                  <c:v>45623</c:v>
                </c:pt>
                <c:pt idx="27">
                  <c:v>45624</c:v>
                </c:pt>
                <c:pt idx="28">
                  <c:v>45625</c:v>
                </c:pt>
                <c:pt idx="29">
                  <c:v>45626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6273.652</c:v>
                </c:pt>
                <c:pt idx="1">
                  <c:v>5786.0259999999989</c:v>
                </c:pt>
                <c:pt idx="2">
                  <c:v>6036.3399999999983</c:v>
                </c:pt>
                <c:pt idx="3">
                  <c:v>6725.6069999999982</c:v>
                </c:pt>
                <c:pt idx="4">
                  <c:v>6871.7779999999984</c:v>
                </c:pt>
                <c:pt idx="5">
                  <c:v>6956.8189999999968</c:v>
                </c:pt>
                <c:pt idx="6">
                  <c:v>6958.0560000000005</c:v>
                </c:pt>
                <c:pt idx="7">
                  <c:v>7023.2629999999981</c:v>
                </c:pt>
                <c:pt idx="8">
                  <c:v>6502.695999999999</c:v>
                </c:pt>
                <c:pt idx="9">
                  <c:v>6355.6670000000013</c:v>
                </c:pt>
                <c:pt idx="10">
                  <c:v>7000.7659999999996</c:v>
                </c:pt>
                <c:pt idx="11">
                  <c:v>7299.2649999999985</c:v>
                </c:pt>
                <c:pt idx="12">
                  <c:v>7305.1710000000003</c:v>
                </c:pt>
                <c:pt idx="13">
                  <c:v>7304.472999999999</c:v>
                </c:pt>
                <c:pt idx="14">
                  <c:v>6985.0399999999991</c:v>
                </c:pt>
                <c:pt idx="15">
                  <c:v>6520.3040000000001</c:v>
                </c:pt>
                <c:pt idx="16">
                  <c:v>6276.8729999999996</c:v>
                </c:pt>
                <c:pt idx="17">
                  <c:v>6811.7199999999993</c:v>
                </c:pt>
                <c:pt idx="18">
                  <c:v>7174.268</c:v>
                </c:pt>
                <c:pt idx="19">
                  <c:v>7071.4089999999997</c:v>
                </c:pt>
                <c:pt idx="20">
                  <c:v>7295.8539999999994</c:v>
                </c:pt>
                <c:pt idx="21">
                  <c:v>7255.7799999999979</c:v>
                </c:pt>
                <c:pt idx="22">
                  <c:v>6692.7309999999989</c:v>
                </c:pt>
                <c:pt idx="23">
                  <c:v>6400.6959999999999</c:v>
                </c:pt>
                <c:pt idx="24">
                  <c:v>6881.8889999999992</c:v>
                </c:pt>
                <c:pt idx="25">
                  <c:v>7021.174</c:v>
                </c:pt>
                <c:pt idx="26">
                  <c:v>7062.9269999999997</c:v>
                </c:pt>
                <c:pt idx="27">
                  <c:v>7081.5320000000011</c:v>
                </c:pt>
                <c:pt idx="28">
                  <c:v>7007.9539999999997</c:v>
                </c:pt>
                <c:pt idx="29">
                  <c:v>6672.9670000000006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'9.1'!$M$6</c:f>
              <c:numCache>
                <c:formatCode>d/\ m/</c:formatCode>
                <c:ptCount val="1"/>
                <c:pt idx="0">
                  <c:v>45609</c:v>
                </c:pt>
              </c:numCache>
            </c:numRef>
          </c:xVal>
          <c:yVal>
            <c:numRef>
              <c:f>'9.1'!$M$5</c:f>
              <c:numCache>
                <c:formatCode>#\ ##0.0</c:formatCode>
                <c:ptCount val="1"/>
                <c:pt idx="0">
                  <c:v>10592.843000000001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'9.1'!$M$9</c:f>
              <c:numCache>
                <c:formatCode>d/\ m/</c:formatCode>
                <c:ptCount val="1"/>
                <c:pt idx="0">
                  <c:v>45598</c:v>
                </c:pt>
              </c:numCache>
            </c:numRef>
          </c:xVal>
          <c:yVal>
            <c:numRef>
              <c:f>'9.1'!$M$8</c:f>
              <c:numCache>
                <c:formatCode>#\ ##0.0</c:formatCode>
                <c:ptCount val="1"/>
                <c:pt idx="0">
                  <c:v>5786.0259999999898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5626"/>
          <c:min val="45597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45627</c:v>
                </c:pt>
                <c:pt idx="1">
                  <c:v>45628</c:v>
                </c:pt>
                <c:pt idx="2">
                  <c:v>45629</c:v>
                </c:pt>
                <c:pt idx="3">
                  <c:v>45630</c:v>
                </c:pt>
                <c:pt idx="4">
                  <c:v>45631</c:v>
                </c:pt>
                <c:pt idx="5">
                  <c:v>45632</c:v>
                </c:pt>
                <c:pt idx="6">
                  <c:v>45633</c:v>
                </c:pt>
                <c:pt idx="7">
                  <c:v>45634</c:v>
                </c:pt>
                <c:pt idx="8">
                  <c:v>45635</c:v>
                </c:pt>
                <c:pt idx="9">
                  <c:v>45636</c:v>
                </c:pt>
                <c:pt idx="10">
                  <c:v>45637</c:v>
                </c:pt>
                <c:pt idx="11">
                  <c:v>45638</c:v>
                </c:pt>
                <c:pt idx="12">
                  <c:v>45639</c:v>
                </c:pt>
                <c:pt idx="13">
                  <c:v>45640</c:v>
                </c:pt>
                <c:pt idx="14">
                  <c:v>45641</c:v>
                </c:pt>
                <c:pt idx="15">
                  <c:v>45642</c:v>
                </c:pt>
                <c:pt idx="16">
                  <c:v>45643</c:v>
                </c:pt>
                <c:pt idx="17">
                  <c:v>45644</c:v>
                </c:pt>
                <c:pt idx="18">
                  <c:v>45645</c:v>
                </c:pt>
                <c:pt idx="19">
                  <c:v>45646</c:v>
                </c:pt>
                <c:pt idx="20">
                  <c:v>45647</c:v>
                </c:pt>
                <c:pt idx="21">
                  <c:v>45648</c:v>
                </c:pt>
                <c:pt idx="22">
                  <c:v>45649</c:v>
                </c:pt>
                <c:pt idx="23">
                  <c:v>45650</c:v>
                </c:pt>
                <c:pt idx="24">
                  <c:v>45651</c:v>
                </c:pt>
                <c:pt idx="25">
                  <c:v>45652</c:v>
                </c:pt>
                <c:pt idx="26">
                  <c:v>45653</c:v>
                </c:pt>
                <c:pt idx="27">
                  <c:v>45654</c:v>
                </c:pt>
                <c:pt idx="28">
                  <c:v>45655</c:v>
                </c:pt>
                <c:pt idx="29">
                  <c:v>45656</c:v>
                </c:pt>
                <c:pt idx="30">
                  <c:v>45657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8902.4070000000011</c:v>
                </c:pt>
                <c:pt idx="1">
                  <c:v>10548.434000000001</c:v>
                </c:pt>
                <c:pt idx="2">
                  <c:v>10535.865000000002</c:v>
                </c:pt>
                <c:pt idx="3">
                  <c:v>10463.365</c:v>
                </c:pt>
                <c:pt idx="4">
                  <c:v>10635.431999999999</c:v>
                </c:pt>
                <c:pt idx="5">
                  <c:v>10628.591</c:v>
                </c:pt>
                <c:pt idx="6">
                  <c:v>9089.4290000000001</c:v>
                </c:pt>
                <c:pt idx="7">
                  <c:v>8819.0559999999987</c:v>
                </c:pt>
                <c:pt idx="8">
                  <c:v>10701.182999999999</c:v>
                </c:pt>
                <c:pt idx="9">
                  <c:v>10781.251</c:v>
                </c:pt>
                <c:pt idx="10">
                  <c:v>10742.173000000003</c:v>
                </c:pt>
                <c:pt idx="11">
                  <c:v>10829.581</c:v>
                </c:pt>
                <c:pt idx="12">
                  <c:v>10737.826999999999</c:v>
                </c:pt>
                <c:pt idx="13">
                  <c:v>9327.0929999999989</c:v>
                </c:pt>
                <c:pt idx="14">
                  <c:v>8785.6089999999986</c:v>
                </c:pt>
                <c:pt idx="15">
                  <c:v>9950.8220000000019</c:v>
                </c:pt>
                <c:pt idx="16">
                  <c:v>9649.1929999999975</c:v>
                </c:pt>
                <c:pt idx="17">
                  <c:v>9666.7450000000026</c:v>
                </c:pt>
                <c:pt idx="18">
                  <c:v>9066.8639999999996</c:v>
                </c:pt>
                <c:pt idx="19">
                  <c:v>8831.8089999999993</c:v>
                </c:pt>
                <c:pt idx="20">
                  <c:v>8305.0850000000009</c:v>
                </c:pt>
                <c:pt idx="21">
                  <c:v>8069.5559999999996</c:v>
                </c:pt>
                <c:pt idx="22">
                  <c:v>8476.9299999999985</c:v>
                </c:pt>
                <c:pt idx="23">
                  <c:v>7901.7589999999982</c:v>
                </c:pt>
                <c:pt idx="24">
                  <c:v>7244.8549999999987</c:v>
                </c:pt>
                <c:pt idx="25">
                  <c:v>7902.2060000000001</c:v>
                </c:pt>
                <c:pt idx="26">
                  <c:v>8544.64</c:v>
                </c:pt>
                <c:pt idx="27">
                  <c:v>8294.9479999999985</c:v>
                </c:pt>
                <c:pt idx="28">
                  <c:v>8292.35</c:v>
                </c:pt>
                <c:pt idx="29">
                  <c:v>8799.0960000000014</c:v>
                </c:pt>
                <c:pt idx="30">
                  <c:v>8399.9629999999997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45627</c:v>
                </c:pt>
                <c:pt idx="1">
                  <c:v>45628</c:v>
                </c:pt>
                <c:pt idx="2">
                  <c:v>45629</c:v>
                </c:pt>
                <c:pt idx="3">
                  <c:v>45630</c:v>
                </c:pt>
                <c:pt idx="4">
                  <c:v>45631</c:v>
                </c:pt>
                <c:pt idx="5">
                  <c:v>45632</c:v>
                </c:pt>
                <c:pt idx="6">
                  <c:v>45633</c:v>
                </c:pt>
                <c:pt idx="7">
                  <c:v>45634</c:v>
                </c:pt>
                <c:pt idx="8">
                  <c:v>45635</c:v>
                </c:pt>
                <c:pt idx="9">
                  <c:v>45636</c:v>
                </c:pt>
                <c:pt idx="10">
                  <c:v>45637</c:v>
                </c:pt>
                <c:pt idx="11">
                  <c:v>45638</c:v>
                </c:pt>
                <c:pt idx="12">
                  <c:v>45639</c:v>
                </c:pt>
                <c:pt idx="13">
                  <c:v>45640</c:v>
                </c:pt>
                <c:pt idx="14">
                  <c:v>45641</c:v>
                </c:pt>
                <c:pt idx="15">
                  <c:v>45642</c:v>
                </c:pt>
                <c:pt idx="16">
                  <c:v>45643</c:v>
                </c:pt>
                <c:pt idx="17">
                  <c:v>45644</c:v>
                </c:pt>
                <c:pt idx="18">
                  <c:v>45645</c:v>
                </c:pt>
                <c:pt idx="19">
                  <c:v>45646</c:v>
                </c:pt>
                <c:pt idx="20">
                  <c:v>45647</c:v>
                </c:pt>
                <c:pt idx="21">
                  <c:v>45648</c:v>
                </c:pt>
                <c:pt idx="22">
                  <c:v>45649</c:v>
                </c:pt>
                <c:pt idx="23">
                  <c:v>45650</c:v>
                </c:pt>
                <c:pt idx="24">
                  <c:v>45651</c:v>
                </c:pt>
                <c:pt idx="25">
                  <c:v>45652</c:v>
                </c:pt>
                <c:pt idx="26">
                  <c:v>45653</c:v>
                </c:pt>
                <c:pt idx="27">
                  <c:v>45654</c:v>
                </c:pt>
                <c:pt idx="28">
                  <c:v>45655</c:v>
                </c:pt>
                <c:pt idx="29">
                  <c:v>45656</c:v>
                </c:pt>
                <c:pt idx="30">
                  <c:v>45657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6559.1310000000012</c:v>
                </c:pt>
                <c:pt idx="1">
                  <c:v>7123.0210000000006</c:v>
                </c:pt>
                <c:pt idx="2">
                  <c:v>7326.6830000000009</c:v>
                </c:pt>
                <c:pt idx="3">
                  <c:v>7378.9030000000012</c:v>
                </c:pt>
                <c:pt idx="4">
                  <c:v>7415.8829999999989</c:v>
                </c:pt>
                <c:pt idx="5">
                  <c:v>7255.4050000000007</c:v>
                </c:pt>
                <c:pt idx="6">
                  <c:v>6685.6009999999997</c:v>
                </c:pt>
                <c:pt idx="7">
                  <c:v>6394.63</c:v>
                </c:pt>
                <c:pt idx="8">
                  <c:v>7053.2679999999991</c:v>
                </c:pt>
                <c:pt idx="9">
                  <c:v>7420.0540000000001</c:v>
                </c:pt>
                <c:pt idx="10">
                  <c:v>7590.6850000000013</c:v>
                </c:pt>
                <c:pt idx="11">
                  <c:v>7588.114999999998</c:v>
                </c:pt>
                <c:pt idx="12">
                  <c:v>7641.1889999999994</c:v>
                </c:pt>
                <c:pt idx="13">
                  <c:v>7095.7149999999992</c:v>
                </c:pt>
                <c:pt idx="14">
                  <c:v>6629.7039999999988</c:v>
                </c:pt>
                <c:pt idx="15">
                  <c:v>6899.2110000000002</c:v>
                </c:pt>
                <c:pt idx="16">
                  <c:v>6745.6040000000003</c:v>
                </c:pt>
                <c:pt idx="17">
                  <c:v>6854.6519999999991</c:v>
                </c:pt>
                <c:pt idx="18">
                  <c:v>6601.8419999999996</c:v>
                </c:pt>
                <c:pt idx="19">
                  <c:v>6238.0820000000003</c:v>
                </c:pt>
                <c:pt idx="20">
                  <c:v>5985.5390000000007</c:v>
                </c:pt>
                <c:pt idx="21">
                  <c:v>5757.9459999999999</c:v>
                </c:pt>
                <c:pt idx="22">
                  <c:v>5860.6729999999998</c:v>
                </c:pt>
                <c:pt idx="23">
                  <c:v>5754.786000000001</c:v>
                </c:pt>
                <c:pt idx="24">
                  <c:v>5534.1890000000003</c:v>
                </c:pt>
                <c:pt idx="25">
                  <c:v>6020.5830000000005</c:v>
                </c:pt>
                <c:pt idx="26">
                  <c:v>6239.2910000000011</c:v>
                </c:pt>
                <c:pt idx="27">
                  <c:v>6387.9310000000005</c:v>
                </c:pt>
                <c:pt idx="28">
                  <c:v>6376.9919999999993</c:v>
                </c:pt>
                <c:pt idx="29">
                  <c:v>6545.5900000000011</c:v>
                </c:pt>
                <c:pt idx="30">
                  <c:v>6237.1990000000005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'9.1'!$N$6</c:f>
              <c:numCache>
                <c:formatCode>d/\ m/</c:formatCode>
                <c:ptCount val="1"/>
                <c:pt idx="0">
                  <c:v>45638</c:v>
                </c:pt>
              </c:numCache>
            </c:numRef>
          </c:xVal>
          <c:yVal>
            <c:numRef>
              <c:f>'9.1'!$N$5</c:f>
              <c:numCache>
                <c:formatCode>#\ ##0.0</c:formatCode>
                <c:ptCount val="1"/>
                <c:pt idx="0">
                  <c:v>10829.581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'9.1'!$N$9</c:f>
              <c:numCache>
                <c:formatCode>d/\ m/</c:formatCode>
                <c:ptCount val="1"/>
                <c:pt idx="0">
                  <c:v>45651</c:v>
                </c:pt>
              </c:numCache>
            </c:numRef>
          </c:xVal>
          <c:yVal>
            <c:numRef>
              <c:f>'9.1'!$N$8</c:f>
              <c:numCache>
                <c:formatCode>#\ ##0.0</c:formatCode>
                <c:ptCount val="1"/>
                <c:pt idx="0">
                  <c:v>5534.1890000000003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5657"/>
          <c:min val="45627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45597</c:v>
                </c:pt>
                <c:pt idx="1">
                  <c:v>45598</c:v>
                </c:pt>
                <c:pt idx="2">
                  <c:v>45599</c:v>
                </c:pt>
                <c:pt idx="3">
                  <c:v>45600</c:v>
                </c:pt>
                <c:pt idx="4">
                  <c:v>45601</c:v>
                </c:pt>
                <c:pt idx="5">
                  <c:v>45602</c:v>
                </c:pt>
                <c:pt idx="6">
                  <c:v>45603</c:v>
                </c:pt>
                <c:pt idx="7">
                  <c:v>45604</c:v>
                </c:pt>
                <c:pt idx="8">
                  <c:v>45605</c:v>
                </c:pt>
                <c:pt idx="9">
                  <c:v>45606</c:v>
                </c:pt>
                <c:pt idx="10">
                  <c:v>45607</c:v>
                </c:pt>
                <c:pt idx="11">
                  <c:v>45608</c:v>
                </c:pt>
                <c:pt idx="12">
                  <c:v>45609</c:v>
                </c:pt>
                <c:pt idx="13">
                  <c:v>45610</c:v>
                </c:pt>
                <c:pt idx="14">
                  <c:v>45611</c:v>
                </c:pt>
                <c:pt idx="15">
                  <c:v>45612</c:v>
                </c:pt>
                <c:pt idx="16">
                  <c:v>45613</c:v>
                </c:pt>
                <c:pt idx="17">
                  <c:v>45614</c:v>
                </c:pt>
                <c:pt idx="18">
                  <c:v>45615</c:v>
                </c:pt>
                <c:pt idx="19">
                  <c:v>45616</c:v>
                </c:pt>
                <c:pt idx="20">
                  <c:v>45617</c:v>
                </c:pt>
                <c:pt idx="21">
                  <c:v>45618</c:v>
                </c:pt>
                <c:pt idx="22">
                  <c:v>45619</c:v>
                </c:pt>
                <c:pt idx="23">
                  <c:v>45620</c:v>
                </c:pt>
                <c:pt idx="24">
                  <c:v>45621</c:v>
                </c:pt>
                <c:pt idx="25">
                  <c:v>45622</c:v>
                </c:pt>
                <c:pt idx="26">
                  <c:v>45623</c:v>
                </c:pt>
                <c:pt idx="27">
                  <c:v>45624</c:v>
                </c:pt>
                <c:pt idx="28">
                  <c:v>45625</c:v>
                </c:pt>
                <c:pt idx="29">
                  <c:v>45626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189714.14825000003</c:v>
                </c:pt>
                <c:pt idx="1">
                  <c:v>168072.66650000008</c:v>
                </c:pt>
                <c:pt idx="2">
                  <c:v>174523.90474999996</c:v>
                </c:pt>
                <c:pt idx="3">
                  <c:v>206885.511</c:v>
                </c:pt>
                <c:pt idx="4">
                  <c:v>206873.10500000001</c:v>
                </c:pt>
                <c:pt idx="5">
                  <c:v>210653.95150000005</c:v>
                </c:pt>
                <c:pt idx="6">
                  <c:v>210594.01974999998</c:v>
                </c:pt>
                <c:pt idx="7">
                  <c:v>209255.10774999994</c:v>
                </c:pt>
                <c:pt idx="8">
                  <c:v>184255.2380000001</c:v>
                </c:pt>
                <c:pt idx="9">
                  <c:v>184725.01100000003</c:v>
                </c:pt>
                <c:pt idx="10">
                  <c:v>219425.96874999997</c:v>
                </c:pt>
                <c:pt idx="11">
                  <c:v>223267.91950000005</c:v>
                </c:pt>
                <c:pt idx="12">
                  <c:v>222369.12199999986</c:v>
                </c:pt>
                <c:pt idx="13">
                  <c:v>218199.28599999996</c:v>
                </c:pt>
                <c:pt idx="14">
                  <c:v>209938.31900000005</c:v>
                </c:pt>
                <c:pt idx="15">
                  <c:v>181403.18724999996</c:v>
                </c:pt>
                <c:pt idx="16">
                  <c:v>180979.63525000002</c:v>
                </c:pt>
                <c:pt idx="17">
                  <c:v>213537.08000000005</c:v>
                </c:pt>
                <c:pt idx="18">
                  <c:v>213420.73925000007</c:v>
                </c:pt>
                <c:pt idx="19">
                  <c:v>216851.77149999997</c:v>
                </c:pt>
                <c:pt idx="20">
                  <c:v>219859.02875</c:v>
                </c:pt>
                <c:pt idx="21">
                  <c:v>219114.57725</c:v>
                </c:pt>
                <c:pt idx="22">
                  <c:v>189325.60375000001</c:v>
                </c:pt>
                <c:pt idx="23">
                  <c:v>182561.83824999997</c:v>
                </c:pt>
                <c:pt idx="24">
                  <c:v>209946.52450000009</c:v>
                </c:pt>
                <c:pt idx="25">
                  <c:v>214136.84675000003</c:v>
                </c:pt>
                <c:pt idx="26">
                  <c:v>215957.41050000009</c:v>
                </c:pt>
                <c:pt idx="27">
                  <c:v>214479.62575000001</c:v>
                </c:pt>
                <c:pt idx="28">
                  <c:v>211292.09574999995</c:v>
                </c:pt>
                <c:pt idx="29">
                  <c:v>189391.13674999998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5626"/>
          <c:min val="45597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45627</c:v>
                </c:pt>
                <c:pt idx="1">
                  <c:v>45628</c:v>
                </c:pt>
                <c:pt idx="2">
                  <c:v>45629</c:v>
                </c:pt>
                <c:pt idx="3">
                  <c:v>45630</c:v>
                </c:pt>
                <c:pt idx="4">
                  <c:v>45631</c:v>
                </c:pt>
                <c:pt idx="5">
                  <c:v>45632</c:v>
                </c:pt>
                <c:pt idx="6">
                  <c:v>45633</c:v>
                </c:pt>
                <c:pt idx="7">
                  <c:v>45634</c:v>
                </c:pt>
                <c:pt idx="8">
                  <c:v>45635</c:v>
                </c:pt>
                <c:pt idx="9">
                  <c:v>45636</c:v>
                </c:pt>
                <c:pt idx="10">
                  <c:v>45637</c:v>
                </c:pt>
                <c:pt idx="11">
                  <c:v>45638</c:v>
                </c:pt>
                <c:pt idx="12">
                  <c:v>45639</c:v>
                </c:pt>
                <c:pt idx="13">
                  <c:v>45640</c:v>
                </c:pt>
                <c:pt idx="14">
                  <c:v>45641</c:v>
                </c:pt>
                <c:pt idx="15">
                  <c:v>45642</c:v>
                </c:pt>
                <c:pt idx="16">
                  <c:v>45643</c:v>
                </c:pt>
                <c:pt idx="17">
                  <c:v>45644</c:v>
                </c:pt>
                <c:pt idx="18">
                  <c:v>45645</c:v>
                </c:pt>
                <c:pt idx="19">
                  <c:v>45646</c:v>
                </c:pt>
                <c:pt idx="20">
                  <c:v>45647</c:v>
                </c:pt>
                <c:pt idx="21">
                  <c:v>45648</c:v>
                </c:pt>
                <c:pt idx="22">
                  <c:v>45649</c:v>
                </c:pt>
                <c:pt idx="23">
                  <c:v>45650</c:v>
                </c:pt>
                <c:pt idx="24">
                  <c:v>45651</c:v>
                </c:pt>
                <c:pt idx="25">
                  <c:v>45652</c:v>
                </c:pt>
                <c:pt idx="26">
                  <c:v>45653</c:v>
                </c:pt>
                <c:pt idx="27">
                  <c:v>45654</c:v>
                </c:pt>
                <c:pt idx="28">
                  <c:v>45655</c:v>
                </c:pt>
                <c:pt idx="29">
                  <c:v>45656</c:v>
                </c:pt>
                <c:pt idx="30">
                  <c:v>45657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188390.21575000009</c:v>
                </c:pt>
                <c:pt idx="1">
                  <c:v>221136.65225000001</c:v>
                </c:pt>
                <c:pt idx="2">
                  <c:v>222343.31174999985</c:v>
                </c:pt>
                <c:pt idx="3">
                  <c:v>222407.93924999997</c:v>
                </c:pt>
                <c:pt idx="4">
                  <c:v>224098.785</c:v>
                </c:pt>
                <c:pt idx="5">
                  <c:v>221094.25275000004</c:v>
                </c:pt>
                <c:pt idx="6">
                  <c:v>190374.71750000003</c:v>
                </c:pt>
                <c:pt idx="7">
                  <c:v>187303.58024999997</c:v>
                </c:pt>
                <c:pt idx="8">
                  <c:v>222204.27599999998</c:v>
                </c:pt>
                <c:pt idx="9">
                  <c:v>227138.95074999996</c:v>
                </c:pt>
                <c:pt idx="10">
                  <c:v>228333.2190000001</c:v>
                </c:pt>
                <c:pt idx="11">
                  <c:v>227770.92724999995</c:v>
                </c:pt>
                <c:pt idx="12">
                  <c:v>225596.79924999998</c:v>
                </c:pt>
                <c:pt idx="13">
                  <c:v>197842.57424999995</c:v>
                </c:pt>
                <c:pt idx="14">
                  <c:v>189069.87849999985</c:v>
                </c:pt>
                <c:pt idx="15">
                  <c:v>208196.65325000003</c:v>
                </c:pt>
                <c:pt idx="16">
                  <c:v>205148.29325000002</c:v>
                </c:pt>
                <c:pt idx="17">
                  <c:v>203385.97649999996</c:v>
                </c:pt>
                <c:pt idx="18">
                  <c:v>193759.69875000007</c:v>
                </c:pt>
                <c:pt idx="19">
                  <c:v>187290.1345000001</c:v>
                </c:pt>
                <c:pt idx="20">
                  <c:v>173705.54825000008</c:v>
                </c:pt>
                <c:pt idx="21">
                  <c:v>170440.33624999991</c:v>
                </c:pt>
                <c:pt idx="22">
                  <c:v>177483.47999999986</c:v>
                </c:pt>
                <c:pt idx="23">
                  <c:v>159014.90349999999</c:v>
                </c:pt>
                <c:pt idx="24">
                  <c:v>156760.74325</c:v>
                </c:pt>
                <c:pt idx="25">
                  <c:v>168166.01699999999</c:v>
                </c:pt>
                <c:pt idx="26">
                  <c:v>181405.10674999995</c:v>
                </c:pt>
                <c:pt idx="27">
                  <c:v>178727.61399999997</c:v>
                </c:pt>
                <c:pt idx="28">
                  <c:v>178549.92674999996</c:v>
                </c:pt>
                <c:pt idx="29">
                  <c:v>187709.38675000003</c:v>
                </c:pt>
                <c:pt idx="30">
                  <c:v>175712.36550000007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5657"/>
          <c:min val="45627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5322.9859999999999</c:v>
                </c:pt>
                <c:pt idx="1">
                  <c:v>5896.7119999999904</c:v>
                </c:pt>
                <c:pt idx="2">
                  <c:v>5090.3989999999903</c:v>
                </c:pt>
                <c:pt idx="3">
                  <c:v>4894.2359999999899</c:v>
                </c:pt>
                <c:pt idx="4">
                  <c:v>4743.9459999999999</c:v>
                </c:pt>
                <c:pt idx="5">
                  <c:v>4613.6440000000002</c:v>
                </c:pt>
                <c:pt idx="6">
                  <c:v>4427.7339999999904</c:v>
                </c:pt>
                <c:pt idx="7">
                  <c:v>4316.2749999999996</c:v>
                </c:pt>
                <c:pt idx="8">
                  <c:v>4888.03</c:v>
                </c:pt>
                <c:pt idx="9">
                  <c:v>5230.8270000000002</c:v>
                </c:pt>
                <c:pt idx="10">
                  <c:v>5786.0259999999898</c:v>
                </c:pt>
                <c:pt idx="11">
                  <c:v>5534.1890000000003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11548.9</c:v>
                </c:pt>
                <c:pt idx="1">
                  <c:v>10393.0279999999</c:v>
                </c:pt>
                <c:pt idx="2">
                  <c:v>9935.3809999999994</c:v>
                </c:pt>
                <c:pt idx="3">
                  <c:v>9435.5549999999894</c:v>
                </c:pt>
                <c:pt idx="4">
                  <c:v>8914.3940000000002</c:v>
                </c:pt>
                <c:pt idx="5">
                  <c:v>8830.5910000000003</c:v>
                </c:pt>
                <c:pt idx="6">
                  <c:v>9150.1339999999891</c:v>
                </c:pt>
                <c:pt idx="7">
                  <c:v>9132.2279999999992</c:v>
                </c:pt>
                <c:pt idx="8">
                  <c:v>9202.8639999999996</c:v>
                </c:pt>
                <c:pt idx="9">
                  <c:v>9347.0120000000006</c:v>
                </c:pt>
                <c:pt idx="10">
                  <c:v>10592.843000000001</c:v>
                </c:pt>
                <c:pt idx="11">
                  <c:v>10829.581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3.3598556086002346E-3"/>
                  <c:y val="-1.84372913509332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1"/>
              <c:layout>
                <c:manualLayout>
                  <c:x val="3.4995625546806008E-3"/>
                  <c:y val="-2.5236601418018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F-4490-A0E9-B832BA6E3346}"/>
                </c:ext>
              </c:extLst>
            </c:dLbl>
            <c:dLbl>
              <c:idx val="2"/>
              <c:layout>
                <c:manualLayout>
                  <c:x val="1.5021941154993357E-2"/>
                  <c:y val="1.57486990896275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1361.1279950001187</c:v>
                </c:pt>
                <c:pt idx="1">
                  <c:v>345.39370699999557</c:v>
                </c:pt>
                <c:pt idx="2">
                  <c:v>192.0440989999999</c:v>
                </c:pt>
                <c:pt idx="3">
                  <c:v>597.94925000000023</c:v>
                </c:pt>
                <c:pt idx="4">
                  <c:v>1061.95895</c:v>
                </c:pt>
                <c:pt idx="5">
                  <c:v>394.49215999999996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2598.645</c:v>
                </c:pt>
                <c:pt idx="1">
                  <c:v>2598.9850000000001</c:v>
                </c:pt>
                <c:pt idx="2">
                  <c:v>2597.5010000000002</c:v>
                </c:pt>
                <c:pt idx="3">
                  <c:v>2592.0059999999999</c:v>
                </c:pt>
                <c:pt idx="4">
                  <c:v>2588.5909999999999</c:v>
                </c:pt>
                <c:pt idx="5">
                  <c:v>2588.7739999999999</c:v>
                </c:pt>
                <c:pt idx="6">
                  <c:v>2590.3980000000001</c:v>
                </c:pt>
                <c:pt idx="7">
                  <c:v>2594.172</c:v>
                </c:pt>
                <c:pt idx="8">
                  <c:v>2604.114</c:v>
                </c:pt>
                <c:pt idx="9">
                  <c:v>2604.1109999999999</c:v>
                </c:pt>
                <c:pt idx="10">
                  <c:v>2604.0569999999998</c:v>
                </c:pt>
                <c:pt idx="11">
                  <c:v>2606.3670000000002</c:v>
                </c:pt>
                <c:pt idx="12">
                  <c:v>2604.2109999999998</c:v>
                </c:pt>
                <c:pt idx="13">
                  <c:v>2605.7379999999998</c:v>
                </c:pt>
                <c:pt idx="14">
                  <c:v>2605.4949999999999</c:v>
                </c:pt>
                <c:pt idx="15">
                  <c:v>2603.8629999999998</c:v>
                </c:pt>
                <c:pt idx="16">
                  <c:v>2603.0329999999999</c:v>
                </c:pt>
                <c:pt idx="17">
                  <c:v>2601.4589999999998</c:v>
                </c:pt>
                <c:pt idx="18">
                  <c:v>2600.2849999999999</c:v>
                </c:pt>
                <c:pt idx="19">
                  <c:v>2601.665</c:v>
                </c:pt>
                <c:pt idx="20">
                  <c:v>2601.8180000000002</c:v>
                </c:pt>
                <c:pt idx="21">
                  <c:v>2601.7150000000001</c:v>
                </c:pt>
                <c:pt idx="22">
                  <c:v>2601.39</c:v>
                </c:pt>
                <c:pt idx="23">
                  <c:v>2602.4189999999999</c:v>
                </c:pt>
                <c:pt idx="24">
                  <c:v>2604.143</c:v>
                </c:pt>
                <c:pt idx="25">
                  <c:v>2604.8040000000001</c:v>
                </c:pt>
                <c:pt idx="26">
                  <c:v>2604.1950000000002</c:v>
                </c:pt>
                <c:pt idx="27">
                  <c:v>2604.1170000000002</c:v>
                </c:pt>
                <c:pt idx="28">
                  <c:v>2603.3910000000001</c:v>
                </c:pt>
                <c:pt idx="29">
                  <c:v>2603.7040000000002</c:v>
                </c:pt>
                <c:pt idx="30">
                  <c:v>2604.835</c:v>
                </c:pt>
                <c:pt idx="31">
                  <c:v>2605.739</c:v>
                </c:pt>
                <c:pt idx="32">
                  <c:v>2604.4490000000001</c:v>
                </c:pt>
                <c:pt idx="33">
                  <c:v>2600.0509999999999</c:v>
                </c:pt>
                <c:pt idx="34">
                  <c:v>2600.2559999999999</c:v>
                </c:pt>
                <c:pt idx="35">
                  <c:v>2602.2800000000002</c:v>
                </c:pt>
                <c:pt idx="36">
                  <c:v>2601.5340000000001</c:v>
                </c:pt>
                <c:pt idx="37">
                  <c:v>2602.66</c:v>
                </c:pt>
                <c:pt idx="38">
                  <c:v>2602.2170000000001</c:v>
                </c:pt>
                <c:pt idx="39">
                  <c:v>2600.8029999999999</c:v>
                </c:pt>
                <c:pt idx="40">
                  <c:v>2598.7890000000002</c:v>
                </c:pt>
                <c:pt idx="41">
                  <c:v>2599.6849999999999</c:v>
                </c:pt>
                <c:pt idx="42">
                  <c:v>2599.8389999999999</c:v>
                </c:pt>
                <c:pt idx="43">
                  <c:v>2598.6930000000002</c:v>
                </c:pt>
                <c:pt idx="44">
                  <c:v>2597.837</c:v>
                </c:pt>
                <c:pt idx="45">
                  <c:v>2598.607</c:v>
                </c:pt>
                <c:pt idx="46">
                  <c:v>2597.5819999999999</c:v>
                </c:pt>
                <c:pt idx="47">
                  <c:v>2594</c:v>
                </c:pt>
                <c:pt idx="48">
                  <c:v>2594.0219999999999</c:v>
                </c:pt>
                <c:pt idx="49">
                  <c:v>2593.6509999999998</c:v>
                </c:pt>
                <c:pt idx="50">
                  <c:v>2590.5230000000001</c:v>
                </c:pt>
                <c:pt idx="51">
                  <c:v>2588.4699999999998</c:v>
                </c:pt>
                <c:pt idx="52">
                  <c:v>2588.7469999999998</c:v>
                </c:pt>
                <c:pt idx="53">
                  <c:v>2588.6410000000001</c:v>
                </c:pt>
                <c:pt idx="54">
                  <c:v>2585.3339999999998</c:v>
                </c:pt>
                <c:pt idx="55">
                  <c:v>2585.5340000000001</c:v>
                </c:pt>
                <c:pt idx="56">
                  <c:v>2584.165</c:v>
                </c:pt>
                <c:pt idx="57">
                  <c:v>2581.7950000000001</c:v>
                </c:pt>
                <c:pt idx="58">
                  <c:v>2582.0619999999999</c:v>
                </c:pt>
                <c:pt idx="59">
                  <c:v>2584.7829999999999</c:v>
                </c:pt>
                <c:pt idx="60">
                  <c:v>2584.107</c:v>
                </c:pt>
                <c:pt idx="61">
                  <c:v>2582.4810000000002</c:v>
                </c:pt>
                <c:pt idx="62">
                  <c:v>2581.799</c:v>
                </c:pt>
                <c:pt idx="63">
                  <c:v>2581.6979999999999</c:v>
                </c:pt>
                <c:pt idx="64">
                  <c:v>2580.6329999999998</c:v>
                </c:pt>
                <c:pt idx="65">
                  <c:v>2580.1970000000001</c:v>
                </c:pt>
                <c:pt idx="66">
                  <c:v>2579.835</c:v>
                </c:pt>
                <c:pt idx="67">
                  <c:v>2581.7710000000002</c:v>
                </c:pt>
                <c:pt idx="68">
                  <c:v>2584.4949999999999</c:v>
                </c:pt>
                <c:pt idx="69">
                  <c:v>2584.2600000000002</c:v>
                </c:pt>
                <c:pt idx="70">
                  <c:v>2585.172</c:v>
                </c:pt>
                <c:pt idx="71">
                  <c:v>2586.268</c:v>
                </c:pt>
                <c:pt idx="72">
                  <c:v>2587.5140000000001</c:v>
                </c:pt>
                <c:pt idx="73">
                  <c:v>2587.2600000000002</c:v>
                </c:pt>
                <c:pt idx="74">
                  <c:v>2602.4609999999998</c:v>
                </c:pt>
                <c:pt idx="75">
                  <c:v>2608.5680000000002</c:v>
                </c:pt>
                <c:pt idx="76">
                  <c:v>2592.8519999999999</c:v>
                </c:pt>
                <c:pt idx="77">
                  <c:v>2593.2959999999998</c:v>
                </c:pt>
                <c:pt idx="78">
                  <c:v>2596.2089999999998</c:v>
                </c:pt>
                <c:pt idx="79">
                  <c:v>2596.9690000000001</c:v>
                </c:pt>
                <c:pt idx="80">
                  <c:v>2595.5749999999998</c:v>
                </c:pt>
                <c:pt idx="81">
                  <c:v>2594.306</c:v>
                </c:pt>
                <c:pt idx="82">
                  <c:v>2592.0479999999998</c:v>
                </c:pt>
                <c:pt idx="83">
                  <c:v>2593.3130000000001</c:v>
                </c:pt>
                <c:pt idx="84">
                  <c:v>2594.9589999999998</c:v>
                </c:pt>
                <c:pt idx="85">
                  <c:v>2596.1509999999998</c:v>
                </c:pt>
                <c:pt idx="86">
                  <c:v>2595.5790000000002</c:v>
                </c:pt>
                <c:pt idx="87">
                  <c:v>2595.0390000000002</c:v>
                </c:pt>
                <c:pt idx="88">
                  <c:v>2595.23</c:v>
                </c:pt>
                <c:pt idx="89">
                  <c:v>2596.7660000000001</c:v>
                </c:pt>
                <c:pt idx="90">
                  <c:v>2597.9520000000002</c:v>
                </c:pt>
                <c:pt idx="91">
                  <c:v>2599.3530000000001</c:v>
                </c:pt>
                <c:pt idx="92">
                  <c:v>2617.681</c:v>
                </c:pt>
                <c:pt idx="93">
                  <c:v>2602.9679999999998</c:v>
                </c:pt>
                <c:pt idx="94">
                  <c:v>2615.8429999999998</c:v>
                </c:pt>
                <c:pt idx="95">
                  <c:v>2619.5569999999998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4605.7269999999999</c:v>
                </c:pt>
                <c:pt idx="1">
                  <c:v>4559.3459999999995</c:v>
                </c:pt>
                <c:pt idx="2">
                  <c:v>4520.4719999999998</c:v>
                </c:pt>
                <c:pt idx="3">
                  <c:v>4508.3559999999998</c:v>
                </c:pt>
                <c:pt idx="4">
                  <c:v>4670.6319999999996</c:v>
                </c:pt>
                <c:pt idx="5">
                  <c:v>4710.3289999999997</c:v>
                </c:pt>
                <c:pt idx="6">
                  <c:v>4741.0320000000002</c:v>
                </c:pt>
                <c:pt idx="7">
                  <c:v>4804.3469999999998</c:v>
                </c:pt>
                <c:pt idx="8">
                  <c:v>4903.3980000000001</c:v>
                </c:pt>
                <c:pt idx="9">
                  <c:v>4928.098</c:v>
                </c:pt>
                <c:pt idx="10">
                  <c:v>4913.3130000000001</c:v>
                </c:pt>
                <c:pt idx="11">
                  <c:v>4900.4359999999997</c:v>
                </c:pt>
                <c:pt idx="12">
                  <c:v>4937.1689999999999</c:v>
                </c:pt>
                <c:pt idx="13">
                  <c:v>4924.4809999999998</c:v>
                </c:pt>
                <c:pt idx="14">
                  <c:v>4923</c:v>
                </c:pt>
                <c:pt idx="15">
                  <c:v>4914.9790000000003</c:v>
                </c:pt>
                <c:pt idx="16">
                  <c:v>4876.0460000000003</c:v>
                </c:pt>
                <c:pt idx="17">
                  <c:v>4888.3289999999997</c:v>
                </c:pt>
                <c:pt idx="18">
                  <c:v>4900.0789999999997</c:v>
                </c:pt>
                <c:pt idx="19">
                  <c:v>4892.5290000000005</c:v>
                </c:pt>
                <c:pt idx="20">
                  <c:v>4992.9430000000002</c:v>
                </c:pt>
                <c:pt idx="21">
                  <c:v>4945.8530000000001</c:v>
                </c:pt>
                <c:pt idx="22">
                  <c:v>4786.62</c:v>
                </c:pt>
                <c:pt idx="23">
                  <c:v>4735.4989999999998</c:v>
                </c:pt>
                <c:pt idx="24">
                  <c:v>4960.0600000000004</c:v>
                </c:pt>
                <c:pt idx="25">
                  <c:v>5063.0540000000001</c:v>
                </c:pt>
                <c:pt idx="26">
                  <c:v>5103.6719999999996</c:v>
                </c:pt>
                <c:pt idx="27">
                  <c:v>5132.902</c:v>
                </c:pt>
                <c:pt idx="28">
                  <c:v>5166.5339999999997</c:v>
                </c:pt>
                <c:pt idx="29">
                  <c:v>5176.3590000000004</c:v>
                </c:pt>
                <c:pt idx="30">
                  <c:v>5188.8050000000003</c:v>
                </c:pt>
                <c:pt idx="31">
                  <c:v>5194.3770000000004</c:v>
                </c:pt>
                <c:pt idx="32">
                  <c:v>5066.0810000000001</c:v>
                </c:pt>
                <c:pt idx="33">
                  <c:v>5055.7690000000002</c:v>
                </c:pt>
                <c:pt idx="34">
                  <c:v>5066.53</c:v>
                </c:pt>
                <c:pt idx="35">
                  <c:v>5065.6459999999997</c:v>
                </c:pt>
                <c:pt idx="36">
                  <c:v>5040.2929999999997</c:v>
                </c:pt>
                <c:pt idx="37">
                  <c:v>5009.8900000000003</c:v>
                </c:pt>
                <c:pt idx="38">
                  <c:v>5001.8280000000004</c:v>
                </c:pt>
                <c:pt idx="39">
                  <c:v>4974.3680000000004</c:v>
                </c:pt>
                <c:pt idx="40">
                  <c:v>4963.0320000000002</c:v>
                </c:pt>
                <c:pt idx="41">
                  <c:v>4908.32</c:v>
                </c:pt>
                <c:pt idx="42">
                  <c:v>4866.3969999999999</c:v>
                </c:pt>
                <c:pt idx="43">
                  <c:v>4881.7640000000001</c:v>
                </c:pt>
                <c:pt idx="44">
                  <c:v>4818.777</c:v>
                </c:pt>
                <c:pt idx="45">
                  <c:v>4807.67</c:v>
                </c:pt>
                <c:pt idx="46">
                  <c:v>4781.527</c:v>
                </c:pt>
                <c:pt idx="47">
                  <c:v>4779.7510000000002</c:v>
                </c:pt>
                <c:pt idx="48">
                  <c:v>4670.6049999999996</c:v>
                </c:pt>
                <c:pt idx="49">
                  <c:v>4665.4889999999996</c:v>
                </c:pt>
                <c:pt idx="50">
                  <c:v>4721.6049999999996</c:v>
                </c:pt>
                <c:pt idx="51">
                  <c:v>4719.6620000000003</c:v>
                </c:pt>
                <c:pt idx="52">
                  <c:v>4779.4939999999997</c:v>
                </c:pt>
                <c:pt idx="53">
                  <c:v>4801.7929999999997</c:v>
                </c:pt>
                <c:pt idx="54">
                  <c:v>4774.41</c:v>
                </c:pt>
                <c:pt idx="55">
                  <c:v>4776.9059999999999</c:v>
                </c:pt>
                <c:pt idx="56">
                  <c:v>4809.5839999999998</c:v>
                </c:pt>
                <c:pt idx="57">
                  <c:v>4801.0990000000002</c:v>
                </c:pt>
                <c:pt idx="58">
                  <c:v>4828.6220000000003</c:v>
                </c:pt>
                <c:pt idx="59">
                  <c:v>4858.0780000000004</c:v>
                </c:pt>
                <c:pt idx="60">
                  <c:v>4930.576</c:v>
                </c:pt>
                <c:pt idx="61">
                  <c:v>4959.1469999999999</c:v>
                </c:pt>
                <c:pt idx="62">
                  <c:v>4977.8999999999996</c:v>
                </c:pt>
                <c:pt idx="63">
                  <c:v>4983.4530000000004</c:v>
                </c:pt>
                <c:pt idx="64">
                  <c:v>5022.41</c:v>
                </c:pt>
                <c:pt idx="65">
                  <c:v>5050.223</c:v>
                </c:pt>
                <c:pt idx="66">
                  <c:v>5080.6220000000003</c:v>
                </c:pt>
                <c:pt idx="67">
                  <c:v>5086.6369999999997</c:v>
                </c:pt>
                <c:pt idx="68">
                  <c:v>5114.0929999999998</c:v>
                </c:pt>
                <c:pt idx="69">
                  <c:v>5135.5290000000005</c:v>
                </c:pt>
                <c:pt idx="70">
                  <c:v>5147.7510000000002</c:v>
                </c:pt>
                <c:pt idx="71">
                  <c:v>5148.3270000000002</c:v>
                </c:pt>
                <c:pt idx="72">
                  <c:v>5165.6139999999996</c:v>
                </c:pt>
                <c:pt idx="73">
                  <c:v>5174.473</c:v>
                </c:pt>
                <c:pt idx="74">
                  <c:v>5217.0460000000003</c:v>
                </c:pt>
                <c:pt idx="75">
                  <c:v>5207.6220000000003</c:v>
                </c:pt>
                <c:pt idx="76">
                  <c:v>5210.72</c:v>
                </c:pt>
                <c:pt idx="77">
                  <c:v>5171.6480000000001</c:v>
                </c:pt>
                <c:pt idx="78">
                  <c:v>5135.9560000000001</c:v>
                </c:pt>
                <c:pt idx="79">
                  <c:v>5110.6480000000001</c:v>
                </c:pt>
                <c:pt idx="80">
                  <c:v>5087.6589999999997</c:v>
                </c:pt>
                <c:pt idx="81">
                  <c:v>5071.6329999999998</c:v>
                </c:pt>
                <c:pt idx="82">
                  <c:v>5059.9070000000002</c:v>
                </c:pt>
                <c:pt idx="83">
                  <c:v>5046.0730000000003</c:v>
                </c:pt>
                <c:pt idx="84">
                  <c:v>4985.7740000000003</c:v>
                </c:pt>
                <c:pt idx="85">
                  <c:v>5010.3909999999996</c:v>
                </c:pt>
                <c:pt idx="86">
                  <c:v>5041.3490000000002</c:v>
                </c:pt>
                <c:pt idx="87">
                  <c:v>4970.3720000000003</c:v>
                </c:pt>
                <c:pt idx="88">
                  <c:v>4997.5159999999996</c:v>
                </c:pt>
                <c:pt idx="89">
                  <c:v>4992.0739999999996</c:v>
                </c:pt>
                <c:pt idx="90">
                  <c:v>4987.3019999999997</c:v>
                </c:pt>
                <c:pt idx="91">
                  <c:v>4973.9849999999997</c:v>
                </c:pt>
                <c:pt idx="92">
                  <c:v>4997.7449999999999</c:v>
                </c:pt>
                <c:pt idx="93">
                  <c:v>4937.8010000000004</c:v>
                </c:pt>
                <c:pt idx="94">
                  <c:v>4941.6329999999998</c:v>
                </c:pt>
                <c:pt idx="95">
                  <c:v>4852.7510000000002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56.054000000000002</c:v>
                </c:pt>
                <c:pt idx="1">
                  <c:v>55.23</c:v>
                </c:pt>
                <c:pt idx="2">
                  <c:v>55.256</c:v>
                </c:pt>
                <c:pt idx="3">
                  <c:v>55.262</c:v>
                </c:pt>
                <c:pt idx="4">
                  <c:v>55.222000000000001</c:v>
                </c:pt>
                <c:pt idx="5">
                  <c:v>55.228999999999999</c:v>
                </c:pt>
                <c:pt idx="6">
                  <c:v>55.182000000000002</c:v>
                </c:pt>
                <c:pt idx="7">
                  <c:v>55.249000000000002</c:v>
                </c:pt>
                <c:pt idx="8">
                  <c:v>55.249000000000002</c:v>
                </c:pt>
                <c:pt idx="9">
                  <c:v>55.241999999999997</c:v>
                </c:pt>
                <c:pt idx="10">
                  <c:v>55.276000000000003</c:v>
                </c:pt>
                <c:pt idx="11">
                  <c:v>55.276000000000003</c:v>
                </c:pt>
                <c:pt idx="12">
                  <c:v>55.276000000000003</c:v>
                </c:pt>
                <c:pt idx="13">
                  <c:v>55.302999999999997</c:v>
                </c:pt>
                <c:pt idx="14">
                  <c:v>55.283000000000001</c:v>
                </c:pt>
                <c:pt idx="15">
                  <c:v>55.262</c:v>
                </c:pt>
                <c:pt idx="16">
                  <c:v>55.222000000000001</c:v>
                </c:pt>
                <c:pt idx="17">
                  <c:v>55.216000000000001</c:v>
                </c:pt>
                <c:pt idx="18">
                  <c:v>54.442</c:v>
                </c:pt>
                <c:pt idx="19">
                  <c:v>54.427999999999997</c:v>
                </c:pt>
                <c:pt idx="20">
                  <c:v>145.691</c:v>
                </c:pt>
                <c:pt idx="21">
                  <c:v>302.80099999999999</c:v>
                </c:pt>
                <c:pt idx="22">
                  <c:v>492.238</c:v>
                </c:pt>
                <c:pt idx="23">
                  <c:v>514.62699999999995</c:v>
                </c:pt>
                <c:pt idx="24">
                  <c:v>702.58600000000001</c:v>
                </c:pt>
                <c:pt idx="25">
                  <c:v>813.49300000000005</c:v>
                </c:pt>
                <c:pt idx="26">
                  <c:v>858.53800000000001</c:v>
                </c:pt>
                <c:pt idx="27">
                  <c:v>859.80799999999999</c:v>
                </c:pt>
                <c:pt idx="28">
                  <c:v>866.74099999999999</c:v>
                </c:pt>
                <c:pt idx="29">
                  <c:v>905.46</c:v>
                </c:pt>
                <c:pt idx="30">
                  <c:v>912.08199999999999</c:v>
                </c:pt>
                <c:pt idx="31">
                  <c:v>890.92399999999998</c:v>
                </c:pt>
                <c:pt idx="32">
                  <c:v>915.82299999999998</c:v>
                </c:pt>
                <c:pt idx="33">
                  <c:v>920.69399999999996</c:v>
                </c:pt>
                <c:pt idx="34">
                  <c:v>919.94899999999996</c:v>
                </c:pt>
                <c:pt idx="35">
                  <c:v>920.56799999999998</c:v>
                </c:pt>
                <c:pt idx="36">
                  <c:v>874.24300000000005</c:v>
                </c:pt>
                <c:pt idx="37">
                  <c:v>898.98599999999999</c:v>
                </c:pt>
                <c:pt idx="38">
                  <c:v>886.18299999999999</c:v>
                </c:pt>
                <c:pt idx="39">
                  <c:v>857.48599999999999</c:v>
                </c:pt>
                <c:pt idx="40">
                  <c:v>682.38800000000003</c:v>
                </c:pt>
                <c:pt idx="41">
                  <c:v>507.798</c:v>
                </c:pt>
                <c:pt idx="42">
                  <c:v>128.69900000000001</c:v>
                </c:pt>
                <c:pt idx="43">
                  <c:v>55.228999999999999</c:v>
                </c:pt>
                <c:pt idx="44">
                  <c:v>55.209000000000003</c:v>
                </c:pt>
                <c:pt idx="45">
                  <c:v>55.209000000000003</c:v>
                </c:pt>
                <c:pt idx="46">
                  <c:v>55.241999999999997</c:v>
                </c:pt>
                <c:pt idx="47">
                  <c:v>55.262</c:v>
                </c:pt>
                <c:pt idx="48">
                  <c:v>55.182000000000002</c:v>
                </c:pt>
                <c:pt idx="49">
                  <c:v>55.283000000000001</c:v>
                </c:pt>
                <c:pt idx="50">
                  <c:v>55.241999999999997</c:v>
                </c:pt>
                <c:pt idx="51">
                  <c:v>55.268999999999998</c:v>
                </c:pt>
                <c:pt idx="52">
                  <c:v>55.276000000000003</c:v>
                </c:pt>
                <c:pt idx="53">
                  <c:v>55.276000000000003</c:v>
                </c:pt>
                <c:pt idx="54">
                  <c:v>55.276000000000003</c:v>
                </c:pt>
                <c:pt idx="55">
                  <c:v>55.262</c:v>
                </c:pt>
                <c:pt idx="56">
                  <c:v>55.276000000000003</c:v>
                </c:pt>
                <c:pt idx="57">
                  <c:v>55.268999999999998</c:v>
                </c:pt>
                <c:pt idx="58">
                  <c:v>55.201999999999998</c:v>
                </c:pt>
                <c:pt idx="59">
                  <c:v>55.268999999999998</c:v>
                </c:pt>
                <c:pt idx="60">
                  <c:v>55.161999999999999</c:v>
                </c:pt>
                <c:pt idx="61">
                  <c:v>55.262</c:v>
                </c:pt>
                <c:pt idx="62">
                  <c:v>54.692</c:v>
                </c:pt>
                <c:pt idx="63">
                  <c:v>52.448999999999998</c:v>
                </c:pt>
                <c:pt idx="64">
                  <c:v>115.15</c:v>
                </c:pt>
                <c:pt idx="65">
                  <c:v>256.25900000000001</c:v>
                </c:pt>
                <c:pt idx="66">
                  <c:v>477.12799999999999</c:v>
                </c:pt>
                <c:pt idx="67">
                  <c:v>508.93400000000003</c:v>
                </c:pt>
                <c:pt idx="68">
                  <c:v>658.66099999999994</c:v>
                </c:pt>
                <c:pt idx="69">
                  <c:v>859.70699999999999</c:v>
                </c:pt>
                <c:pt idx="70">
                  <c:v>878.60400000000004</c:v>
                </c:pt>
                <c:pt idx="71">
                  <c:v>886.77300000000002</c:v>
                </c:pt>
                <c:pt idx="72">
                  <c:v>861.46</c:v>
                </c:pt>
                <c:pt idx="73">
                  <c:v>894.75900000000001</c:v>
                </c:pt>
                <c:pt idx="74">
                  <c:v>899.14800000000002</c:v>
                </c:pt>
                <c:pt idx="75">
                  <c:v>898.82799999999997</c:v>
                </c:pt>
                <c:pt idx="76">
                  <c:v>899.29300000000001</c:v>
                </c:pt>
                <c:pt idx="77">
                  <c:v>899.11199999999997</c:v>
                </c:pt>
                <c:pt idx="78">
                  <c:v>898.83399999999995</c:v>
                </c:pt>
                <c:pt idx="79">
                  <c:v>898.95600000000002</c:v>
                </c:pt>
                <c:pt idx="80">
                  <c:v>892.25800000000004</c:v>
                </c:pt>
                <c:pt idx="81">
                  <c:v>885.80200000000002</c:v>
                </c:pt>
                <c:pt idx="82">
                  <c:v>889.63</c:v>
                </c:pt>
                <c:pt idx="83">
                  <c:v>903.52800000000002</c:v>
                </c:pt>
                <c:pt idx="84">
                  <c:v>735.399</c:v>
                </c:pt>
                <c:pt idx="85">
                  <c:v>517.03800000000001</c:v>
                </c:pt>
                <c:pt idx="86">
                  <c:v>118.49299999999999</c:v>
                </c:pt>
                <c:pt idx="87">
                  <c:v>55.283000000000001</c:v>
                </c:pt>
                <c:pt idx="88">
                  <c:v>55.249000000000002</c:v>
                </c:pt>
                <c:pt idx="89">
                  <c:v>55.750999999999998</c:v>
                </c:pt>
                <c:pt idx="90">
                  <c:v>55.343000000000004</c:v>
                </c:pt>
                <c:pt idx="91">
                  <c:v>55.268999999999998</c:v>
                </c:pt>
                <c:pt idx="92">
                  <c:v>55.316000000000003</c:v>
                </c:pt>
                <c:pt idx="93">
                  <c:v>55.249000000000002</c:v>
                </c:pt>
                <c:pt idx="94">
                  <c:v>55.276000000000003</c:v>
                </c:pt>
                <c:pt idx="95">
                  <c:v>55.241999999999997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376.72300000000001</c:v>
                </c:pt>
                <c:pt idx="1">
                  <c:v>378.50700000000001</c:v>
                </c:pt>
                <c:pt idx="2">
                  <c:v>377.04700000000003</c:v>
                </c:pt>
                <c:pt idx="3">
                  <c:v>377.10599999999999</c:v>
                </c:pt>
                <c:pt idx="4">
                  <c:v>377.72199999999998</c:v>
                </c:pt>
                <c:pt idx="5">
                  <c:v>379.49099999999999</c:v>
                </c:pt>
                <c:pt idx="6">
                  <c:v>379.73399999999998</c:v>
                </c:pt>
                <c:pt idx="7">
                  <c:v>381.04199999999997</c:v>
                </c:pt>
                <c:pt idx="8">
                  <c:v>379.06400000000002</c:v>
                </c:pt>
                <c:pt idx="9">
                  <c:v>378.42500000000001</c:v>
                </c:pt>
                <c:pt idx="10">
                  <c:v>373.92899999999997</c:v>
                </c:pt>
                <c:pt idx="11">
                  <c:v>373.375</c:v>
                </c:pt>
                <c:pt idx="12">
                  <c:v>372.024</c:v>
                </c:pt>
                <c:pt idx="13">
                  <c:v>372.83100000000002</c:v>
                </c:pt>
                <c:pt idx="14">
                  <c:v>375.13299999999998</c:v>
                </c:pt>
                <c:pt idx="15">
                  <c:v>374.01400000000001</c:v>
                </c:pt>
                <c:pt idx="16">
                  <c:v>371.57400000000001</c:v>
                </c:pt>
                <c:pt idx="17">
                  <c:v>373.96499999999997</c:v>
                </c:pt>
                <c:pt idx="18">
                  <c:v>373.12099999999998</c:v>
                </c:pt>
                <c:pt idx="19">
                  <c:v>374.40199999999999</c:v>
                </c:pt>
                <c:pt idx="20">
                  <c:v>377.60399999999998</c:v>
                </c:pt>
                <c:pt idx="21">
                  <c:v>381.17899999999997</c:v>
                </c:pt>
                <c:pt idx="22">
                  <c:v>382.39699999999999</c:v>
                </c:pt>
                <c:pt idx="23">
                  <c:v>393.85300000000001</c:v>
                </c:pt>
                <c:pt idx="24">
                  <c:v>448.786</c:v>
                </c:pt>
                <c:pt idx="25">
                  <c:v>462.21</c:v>
                </c:pt>
                <c:pt idx="26">
                  <c:v>462.01499999999999</c:v>
                </c:pt>
                <c:pt idx="27">
                  <c:v>482.505</c:v>
                </c:pt>
                <c:pt idx="28">
                  <c:v>497.99400000000003</c:v>
                </c:pt>
                <c:pt idx="29">
                  <c:v>500.59899999999999</c:v>
                </c:pt>
                <c:pt idx="30">
                  <c:v>500.286</c:v>
                </c:pt>
                <c:pt idx="31">
                  <c:v>505.94299999999998</c:v>
                </c:pt>
                <c:pt idx="32">
                  <c:v>498.06299999999999</c:v>
                </c:pt>
                <c:pt idx="33">
                  <c:v>496.72899999999998</c:v>
                </c:pt>
                <c:pt idx="34">
                  <c:v>496.22699999999998</c:v>
                </c:pt>
                <c:pt idx="35">
                  <c:v>496.95499999999998</c:v>
                </c:pt>
                <c:pt idx="36">
                  <c:v>490.42500000000001</c:v>
                </c:pt>
                <c:pt idx="37">
                  <c:v>489.548</c:v>
                </c:pt>
                <c:pt idx="38">
                  <c:v>492.03800000000001</c:v>
                </c:pt>
                <c:pt idx="39">
                  <c:v>490.74700000000001</c:v>
                </c:pt>
                <c:pt idx="40">
                  <c:v>483.02600000000001</c:v>
                </c:pt>
                <c:pt idx="41">
                  <c:v>477.24700000000001</c:v>
                </c:pt>
                <c:pt idx="42">
                  <c:v>472.012</c:v>
                </c:pt>
                <c:pt idx="43">
                  <c:v>476.31099999999998</c:v>
                </c:pt>
                <c:pt idx="44">
                  <c:v>451.947</c:v>
                </c:pt>
                <c:pt idx="45">
                  <c:v>449.12299999999999</c:v>
                </c:pt>
                <c:pt idx="46">
                  <c:v>449.49</c:v>
                </c:pt>
                <c:pt idx="47">
                  <c:v>448.76299999999998</c:v>
                </c:pt>
                <c:pt idx="48">
                  <c:v>447.97199999999998</c:v>
                </c:pt>
                <c:pt idx="49">
                  <c:v>448.56900000000002</c:v>
                </c:pt>
                <c:pt idx="50">
                  <c:v>450.23200000000003</c:v>
                </c:pt>
                <c:pt idx="51">
                  <c:v>450.221</c:v>
                </c:pt>
                <c:pt idx="52">
                  <c:v>443.87799999999999</c:v>
                </c:pt>
                <c:pt idx="53">
                  <c:v>446.09399999999999</c:v>
                </c:pt>
                <c:pt idx="54">
                  <c:v>443.18099999999998</c:v>
                </c:pt>
                <c:pt idx="55">
                  <c:v>443.16800000000001</c:v>
                </c:pt>
                <c:pt idx="56">
                  <c:v>436.64800000000002</c:v>
                </c:pt>
                <c:pt idx="57">
                  <c:v>438.15800000000002</c:v>
                </c:pt>
                <c:pt idx="58">
                  <c:v>439.24400000000003</c:v>
                </c:pt>
                <c:pt idx="59">
                  <c:v>439.62900000000002</c:v>
                </c:pt>
                <c:pt idx="60">
                  <c:v>442.11</c:v>
                </c:pt>
                <c:pt idx="61">
                  <c:v>447.71</c:v>
                </c:pt>
                <c:pt idx="62">
                  <c:v>448.06799999999998</c:v>
                </c:pt>
                <c:pt idx="63">
                  <c:v>446.73200000000003</c:v>
                </c:pt>
                <c:pt idx="64">
                  <c:v>461.25700000000001</c:v>
                </c:pt>
                <c:pt idx="65">
                  <c:v>466.97899999999998</c:v>
                </c:pt>
                <c:pt idx="66">
                  <c:v>470.428</c:v>
                </c:pt>
                <c:pt idx="67">
                  <c:v>477.46899999999999</c:v>
                </c:pt>
                <c:pt idx="68">
                  <c:v>488.58800000000002</c:v>
                </c:pt>
                <c:pt idx="69">
                  <c:v>493.37400000000002</c:v>
                </c:pt>
                <c:pt idx="70">
                  <c:v>491.04300000000001</c:v>
                </c:pt>
                <c:pt idx="71">
                  <c:v>493.18599999999998</c:v>
                </c:pt>
                <c:pt idx="72">
                  <c:v>496.089</c:v>
                </c:pt>
                <c:pt idx="73">
                  <c:v>499.95</c:v>
                </c:pt>
                <c:pt idx="74">
                  <c:v>502.86200000000002</c:v>
                </c:pt>
                <c:pt idx="75">
                  <c:v>503.51100000000002</c:v>
                </c:pt>
                <c:pt idx="76">
                  <c:v>511.88499999999999</c:v>
                </c:pt>
                <c:pt idx="77">
                  <c:v>508.66699999999997</c:v>
                </c:pt>
                <c:pt idx="78">
                  <c:v>511.25200000000001</c:v>
                </c:pt>
                <c:pt idx="79">
                  <c:v>511.34</c:v>
                </c:pt>
                <c:pt idx="80">
                  <c:v>508.36599999999999</c:v>
                </c:pt>
                <c:pt idx="81">
                  <c:v>507.98200000000003</c:v>
                </c:pt>
                <c:pt idx="82">
                  <c:v>506.74299999999999</c:v>
                </c:pt>
                <c:pt idx="83">
                  <c:v>505.42200000000003</c:v>
                </c:pt>
                <c:pt idx="84">
                  <c:v>500.41500000000002</c:v>
                </c:pt>
                <c:pt idx="85">
                  <c:v>497.762</c:v>
                </c:pt>
                <c:pt idx="86">
                  <c:v>496.03500000000003</c:v>
                </c:pt>
                <c:pt idx="87">
                  <c:v>489.26900000000001</c:v>
                </c:pt>
                <c:pt idx="88">
                  <c:v>429.60700000000003</c:v>
                </c:pt>
                <c:pt idx="89">
                  <c:v>429.78899999999999</c:v>
                </c:pt>
                <c:pt idx="90">
                  <c:v>427.233</c:v>
                </c:pt>
                <c:pt idx="91">
                  <c:v>419.29899999999998</c:v>
                </c:pt>
                <c:pt idx="92">
                  <c:v>417.327</c:v>
                </c:pt>
                <c:pt idx="93">
                  <c:v>419.29500000000002</c:v>
                </c:pt>
                <c:pt idx="94">
                  <c:v>416.589</c:v>
                </c:pt>
                <c:pt idx="95">
                  <c:v>411.67200000000003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85.084000000000003</c:v>
                </c:pt>
                <c:pt idx="1">
                  <c:v>86.320999999999998</c:v>
                </c:pt>
                <c:pt idx="2">
                  <c:v>83.816999999999993</c:v>
                </c:pt>
                <c:pt idx="3">
                  <c:v>89.457999999999998</c:v>
                </c:pt>
                <c:pt idx="4">
                  <c:v>90.129000000000005</c:v>
                </c:pt>
                <c:pt idx="5">
                  <c:v>92.007000000000005</c:v>
                </c:pt>
                <c:pt idx="6">
                  <c:v>87.653000000000006</c:v>
                </c:pt>
                <c:pt idx="7">
                  <c:v>86.602000000000004</c:v>
                </c:pt>
                <c:pt idx="8">
                  <c:v>84.837999999999994</c:v>
                </c:pt>
                <c:pt idx="9">
                  <c:v>92.96</c:v>
                </c:pt>
                <c:pt idx="10">
                  <c:v>92.801000000000002</c:v>
                </c:pt>
                <c:pt idx="11">
                  <c:v>93.290999999999997</c:v>
                </c:pt>
                <c:pt idx="12">
                  <c:v>89.873000000000005</c:v>
                </c:pt>
                <c:pt idx="13">
                  <c:v>87.554000000000002</c:v>
                </c:pt>
                <c:pt idx="14">
                  <c:v>87.432000000000002</c:v>
                </c:pt>
                <c:pt idx="15">
                  <c:v>85.372</c:v>
                </c:pt>
                <c:pt idx="16">
                  <c:v>87.683999999999997</c:v>
                </c:pt>
                <c:pt idx="17">
                  <c:v>88.56</c:v>
                </c:pt>
                <c:pt idx="18">
                  <c:v>86.828999999999994</c:v>
                </c:pt>
                <c:pt idx="19">
                  <c:v>86.935000000000002</c:v>
                </c:pt>
                <c:pt idx="20">
                  <c:v>93.686999999999998</c:v>
                </c:pt>
                <c:pt idx="21">
                  <c:v>97.953999999999994</c:v>
                </c:pt>
                <c:pt idx="22">
                  <c:v>106.059</c:v>
                </c:pt>
                <c:pt idx="23">
                  <c:v>109.97799999999999</c:v>
                </c:pt>
                <c:pt idx="24">
                  <c:v>115.861</c:v>
                </c:pt>
                <c:pt idx="25">
                  <c:v>115.876</c:v>
                </c:pt>
                <c:pt idx="26">
                  <c:v>114.839</c:v>
                </c:pt>
                <c:pt idx="27">
                  <c:v>114.34699999999999</c:v>
                </c:pt>
                <c:pt idx="28">
                  <c:v>114.377</c:v>
                </c:pt>
                <c:pt idx="29">
                  <c:v>116.589</c:v>
                </c:pt>
                <c:pt idx="30">
                  <c:v>114.97</c:v>
                </c:pt>
                <c:pt idx="31">
                  <c:v>108.965</c:v>
                </c:pt>
                <c:pt idx="32">
                  <c:v>106.705</c:v>
                </c:pt>
                <c:pt idx="33">
                  <c:v>102.681</c:v>
                </c:pt>
                <c:pt idx="34">
                  <c:v>99.882000000000005</c:v>
                </c:pt>
                <c:pt idx="35">
                  <c:v>98.869</c:v>
                </c:pt>
                <c:pt idx="36">
                  <c:v>96.347999999999999</c:v>
                </c:pt>
                <c:pt idx="37">
                  <c:v>95.42</c:v>
                </c:pt>
                <c:pt idx="38">
                  <c:v>91.617999999999995</c:v>
                </c:pt>
                <c:pt idx="39">
                  <c:v>94.665000000000006</c:v>
                </c:pt>
                <c:pt idx="40">
                  <c:v>91.81</c:v>
                </c:pt>
                <c:pt idx="41">
                  <c:v>89.915999999999997</c:v>
                </c:pt>
                <c:pt idx="42">
                  <c:v>83.010999999999996</c:v>
                </c:pt>
                <c:pt idx="43">
                  <c:v>78.239000000000004</c:v>
                </c:pt>
                <c:pt idx="44">
                  <c:v>75.231999999999999</c:v>
                </c:pt>
                <c:pt idx="45">
                  <c:v>78.075000000000003</c:v>
                </c:pt>
                <c:pt idx="46">
                  <c:v>72.326999999999998</c:v>
                </c:pt>
                <c:pt idx="47">
                  <c:v>69.992999999999995</c:v>
                </c:pt>
                <c:pt idx="48">
                  <c:v>70.001999999999995</c:v>
                </c:pt>
                <c:pt idx="49">
                  <c:v>74.33</c:v>
                </c:pt>
                <c:pt idx="50">
                  <c:v>75.597999999999999</c:v>
                </c:pt>
                <c:pt idx="51">
                  <c:v>79.734999999999999</c:v>
                </c:pt>
                <c:pt idx="52">
                  <c:v>78.855999999999995</c:v>
                </c:pt>
                <c:pt idx="53">
                  <c:v>81.051000000000002</c:v>
                </c:pt>
                <c:pt idx="54">
                  <c:v>78.81</c:v>
                </c:pt>
                <c:pt idx="55">
                  <c:v>79.846000000000004</c:v>
                </c:pt>
                <c:pt idx="56">
                  <c:v>74.622</c:v>
                </c:pt>
                <c:pt idx="57">
                  <c:v>71.569000000000003</c:v>
                </c:pt>
                <c:pt idx="58">
                  <c:v>65.647000000000006</c:v>
                </c:pt>
                <c:pt idx="59">
                  <c:v>63.613999999999997</c:v>
                </c:pt>
                <c:pt idx="60">
                  <c:v>62.338000000000001</c:v>
                </c:pt>
                <c:pt idx="61">
                  <c:v>60.536000000000001</c:v>
                </c:pt>
                <c:pt idx="62">
                  <c:v>61.363</c:v>
                </c:pt>
                <c:pt idx="63">
                  <c:v>61.902000000000001</c:v>
                </c:pt>
                <c:pt idx="64">
                  <c:v>63.805</c:v>
                </c:pt>
                <c:pt idx="65">
                  <c:v>67.185000000000002</c:v>
                </c:pt>
                <c:pt idx="66">
                  <c:v>65.088999999999999</c:v>
                </c:pt>
                <c:pt idx="67">
                  <c:v>65.73</c:v>
                </c:pt>
                <c:pt idx="68">
                  <c:v>64.188000000000002</c:v>
                </c:pt>
                <c:pt idx="69">
                  <c:v>67.867000000000004</c:v>
                </c:pt>
                <c:pt idx="70">
                  <c:v>71.718000000000004</c:v>
                </c:pt>
                <c:pt idx="71">
                  <c:v>79.819999999999993</c:v>
                </c:pt>
                <c:pt idx="72">
                  <c:v>76.796000000000006</c:v>
                </c:pt>
                <c:pt idx="73">
                  <c:v>76.881</c:v>
                </c:pt>
                <c:pt idx="74">
                  <c:v>72.408000000000001</c:v>
                </c:pt>
                <c:pt idx="75">
                  <c:v>77.503</c:v>
                </c:pt>
                <c:pt idx="76">
                  <c:v>81.411000000000001</c:v>
                </c:pt>
                <c:pt idx="77">
                  <c:v>86.435000000000002</c:v>
                </c:pt>
                <c:pt idx="78">
                  <c:v>98.516999999999996</c:v>
                </c:pt>
                <c:pt idx="79">
                  <c:v>104.086</c:v>
                </c:pt>
                <c:pt idx="80">
                  <c:v>105.271</c:v>
                </c:pt>
                <c:pt idx="81">
                  <c:v>105.185</c:v>
                </c:pt>
                <c:pt idx="82">
                  <c:v>108.072</c:v>
                </c:pt>
                <c:pt idx="83">
                  <c:v>110.66200000000001</c:v>
                </c:pt>
                <c:pt idx="84">
                  <c:v>115.557</c:v>
                </c:pt>
                <c:pt idx="85">
                  <c:v>122.057</c:v>
                </c:pt>
                <c:pt idx="86">
                  <c:v>125.93899999999999</c:v>
                </c:pt>
                <c:pt idx="87">
                  <c:v>125.28100000000001</c:v>
                </c:pt>
                <c:pt idx="88">
                  <c:v>122.821</c:v>
                </c:pt>
                <c:pt idx="89">
                  <c:v>122.617</c:v>
                </c:pt>
                <c:pt idx="90">
                  <c:v>124.093</c:v>
                </c:pt>
                <c:pt idx="91">
                  <c:v>125.819</c:v>
                </c:pt>
                <c:pt idx="92">
                  <c:v>122.57</c:v>
                </c:pt>
                <c:pt idx="93">
                  <c:v>120.73699999999999</c:v>
                </c:pt>
                <c:pt idx="94">
                  <c:v>119.92700000000001</c:v>
                </c:pt>
                <c:pt idx="95">
                  <c:v>121.244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20.562000000000001</c:v>
                </c:pt>
                <c:pt idx="28">
                  <c:v>31.649000000000001</c:v>
                </c:pt>
                <c:pt idx="29">
                  <c:v>31.251000000000001</c:v>
                </c:pt>
                <c:pt idx="30">
                  <c:v>33.344999999999999</c:v>
                </c:pt>
                <c:pt idx="31">
                  <c:v>51.326000000000001</c:v>
                </c:pt>
                <c:pt idx="32">
                  <c:v>101.297</c:v>
                </c:pt>
                <c:pt idx="33">
                  <c:v>181.727</c:v>
                </c:pt>
                <c:pt idx="34">
                  <c:v>288.72899999999998</c:v>
                </c:pt>
                <c:pt idx="35">
                  <c:v>407.541</c:v>
                </c:pt>
                <c:pt idx="36">
                  <c:v>533.57399999999996</c:v>
                </c:pt>
                <c:pt idx="37">
                  <c:v>669.38900000000001</c:v>
                </c:pt>
                <c:pt idx="38">
                  <c:v>809.84900000000005</c:v>
                </c:pt>
                <c:pt idx="39">
                  <c:v>923.98099999999999</c:v>
                </c:pt>
                <c:pt idx="40">
                  <c:v>1016.322</c:v>
                </c:pt>
                <c:pt idx="41">
                  <c:v>1155.8679999999999</c:v>
                </c:pt>
                <c:pt idx="42">
                  <c:v>1260.048</c:v>
                </c:pt>
                <c:pt idx="43">
                  <c:v>1408.444</c:v>
                </c:pt>
                <c:pt idx="44">
                  <c:v>1505.12</c:v>
                </c:pt>
                <c:pt idx="45">
                  <c:v>1600.9649999999999</c:v>
                </c:pt>
                <c:pt idx="46">
                  <c:v>1667.299</c:v>
                </c:pt>
                <c:pt idx="47">
                  <c:v>1711.213</c:v>
                </c:pt>
                <c:pt idx="48">
                  <c:v>1736.7570000000001</c:v>
                </c:pt>
                <c:pt idx="49">
                  <c:v>1769.9829999999999</c:v>
                </c:pt>
                <c:pt idx="50">
                  <c:v>1752.5319999999999</c:v>
                </c:pt>
                <c:pt idx="51">
                  <c:v>1707.355</c:v>
                </c:pt>
                <c:pt idx="52">
                  <c:v>1649.6859999999999</c:v>
                </c:pt>
                <c:pt idx="53">
                  <c:v>1611.3109999999999</c:v>
                </c:pt>
                <c:pt idx="54">
                  <c:v>1598.5450000000001</c:v>
                </c:pt>
                <c:pt idx="55">
                  <c:v>1520.491</c:v>
                </c:pt>
                <c:pt idx="56">
                  <c:v>1438.221</c:v>
                </c:pt>
                <c:pt idx="57">
                  <c:v>1328.607</c:v>
                </c:pt>
                <c:pt idx="58">
                  <c:v>1215.9469999999999</c:v>
                </c:pt>
                <c:pt idx="59">
                  <c:v>1146.0999999999999</c:v>
                </c:pt>
                <c:pt idx="60">
                  <c:v>1029.068</c:v>
                </c:pt>
                <c:pt idx="61">
                  <c:v>972.18799999999999</c:v>
                </c:pt>
                <c:pt idx="62">
                  <c:v>876.077</c:v>
                </c:pt>
                <c:pt idx="63">
                  <c:v>755.04899999999998</c:v>
                </c:pt>
                <c:pt idx="64">
                  <c:v>647.53599999999994</c:v>
                </c:pt>
                <c:pt idx="65">
                  <c:v>535.19000000000005</c:v>
                </c:pt>
                <c:pt idx="66">
                  <c:v>402.90699999999998</c:v>
                </c:pt>
                <c:pt idx="67">
                  <c:v>275.36399999999998</c:v>
                </c:pt>
                <c:pt idx="68">
                  <c:v>164.18</c:v>
                </c:pt>
                <c:pt idx="69">
                  <c:v>88.891000000000005</c:v>
                </c:pt>
                <c:pt idx="70">
                  <c:v>50.436999999999998</c:v>
                </c:pt>
                <c:pt idx="71">
                  <c:v>36.930999999999997</c:v>
                </c:pt>
                <c:pt idx="72">
                  <c:v>34.914000000000001</c:v>
                </c:pt>
                <c:pt idx="73">
                  <c:v>35.167000000000002</c:v>
                </c:pt>
                <c:pt idx="74">
                  <c:v>9.4320000000000004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208.96600000000001</c:v>
                </c:pt>
                <c:pt idx="1">
                  <c:v>212.39599999999999</c:v>
                </c:pt>
                <c:pt idx="2">
                  <c:v>212.49100000000001</c:v>
                </c:pt>
                <c:pt idx="3">
                  <c:v>210.262</c:v>
                </c:pt>
                <c:pt idx="4">
                  <c:v>172.22499999999999</c:v>
                </c:pt>
                <c:pt idx="5">
                  <c:v>121.134</c:v>
                </c:pt>
                <c:pt idx="6">
                  <c:v>113.855</c:v>
                </c:pt>
                <c:pt idx="7">
                  <c:v>113.70399999999999</c:v>
                </c:pt>
                <c:pt idx="8">
                  <c:v>114.66200000000001</c:v>
                </c:pt>
                <c:pt idx="9">
                  <c:v>114.593</c:v>
                </c:pt>
                <c:pt idx="10">
                  <c:v>114.655</c:v>
                </c:pt>
                <c:pt idx="11">
                  <c:v>114.633</c:v>
                </c:pt>
                <c:pt idx="12">
                  <c:v>114.999</c:v>
                </c:pt>
                <c:pt idx="13">
                  <c:v>114.85299999999999</c:v>
                </c:pt>
                <c:pt idx="14">
                  <c:v>114.82899999999999</c:v>
                </c:pt>
                <c:pt idx="15">
                  <c:v>114.657</c:v>
                </c:pt>
                <c:pt idx="16">
                  <c:v>113.938</c:v>
                </c:pt>
                <c:pt idx="17">
                  <c:v>114.107</c:v>
                </c:pt>
                <c:pt idx="18">
                  <c:v>113.88</c:v>
                </c:pt>
                <c:pt idx="19">
                  <c:v>113.855</c:v>
                </c:pt>
                <c:pt idx="20">
                  <c:v>181.886</c:v>
                </c:pt>
                <c:pt idx="21">
                  <c:v>183.23699999999999</c:v>
                </c:pt>
                <c:pt idx="22">
                  <c:v>182.88900000000001</c:v>
                </c:pt>
                <c:pt idx="23">
                  <c:v>197.65199999999999</c:v>
                </c:pt>
                <c:pt idx="24">
                  <c:v>402.32299999999998</c:v>
                </c:pt>
                <c:pt idx="25">
                  <c:v>426.839</c:v>
                </c:pt>
                <c:pt idx="26">
                  <c:v>426.48700000000002</c:v>
                </c:pt>
                <c:pt idx="27">
                  <c:v>438.536</c:v>
                </c:pt>
                <c:pt idx="28">
                  <c:v>607.80499999999995</c:v>
                </c:pt>
                <c:pt idx="29">
                  <c:v>626.55700000000002</c:v>
                </c:pt>
                <c:pt idx="30">
                  <c:v>626.423</c:v>
                </c:pt>
                <c:pt idx="31">
                  <c:v>625.37300000000005</c:v>
                </c:pt>
                <c:pt idx="32">
                  <c:v>623.44799999999998</c:v>
                </c:pt>
                <c:pt idx="33">
                  <c:v>623.69200000000001</c:v>
                </c:pt>
                <c:pt idx="34">
                  <c:v>623.56700000000001</c:v>
                </c:pt>
                <c:pt idx="35">
                  <c:v>608.72500000000002</c:v>
                </c:pt>
                <c:pt idx="36">
                  <c:v>361.51900000000001</c:v>
                </c:pt>
                <c:pt idx="37">
                  <c:v>335.947</c:v>
                </c:pt>
                <c:pt idx="38">
                  <c:v>335.786</c:v>
                </c:pt>
                <c:pt idx="39">
                  <c:v>327.315</c:v>
                </c:pt>
                <c:pt idx="40">
                  <c:v>198.911</c:v>
                </c:pt>
                <c:pt idx="41">
                  <c:v>193.75899999999999</c:v>
                </c:pt>
                <c:pt idx="42">
                  <c:v>194.636</c:v>
                </c:pt>
                <c:pt idx="43">
                  <c:v>194.142</c:v>
                </c:pt>
                <c:pt idx="44">
                  <c:v>182.01</c:v>
                </c:pt>
                <c:pt idx="45">
                  <c:v>180.46100000000001</c:v>
                </c:pt>
                <c:pt idx="46">
                  <c:v>179.79400000000001</c:v>
                </c:pt>
                <c:pt idx="47">
                  <c:v>179.06200000000001</c:v>
                </c:pt>
                <c:pt idx="48">
                  <c:v>114.685</c:v>
                </c:pt>
                <c:pt idx="49">
                  <c:v>106.6</c:v>
                </c:pt>
                <c:pt idx="50">
                  <c:v>107.751</c:v>
                </c:pt>
                <c:pt idx="51">
                  <c:v>106.79900000000001</c:v>
                </c:pt>
                <c:pt idx="52">
                  <c:v>108.176</c:v>
                </c:pt>
                <c:pt idx="53">
                  <c:v>110.113</c:v>
                </c:pt>
                <c:pt idx="54">
                  <c:v>110.098</c:v>
                </c:pt>
                <c:pt idx="55">
                  <c:v>110.01600000000001</c:v>
                </c:pt>
                <c:pt idx="56">
                  <c:v>110.181</c:v>
                </c:pt>
                <c:pt idx="57">
                  <c:v>110.489</c:v>
                </c:pt>
                <c:pt idx="58">
                  <c:v>110.56399999999999</c:v>
                </c:pt>
                <c:pt idx="59">
                  <c:v>110.607</c:v>
                </c:pt>
                <c:pt idx="60">
                  <c:v>185.767</c:v>
                </c:pt>
                <c:pt idx="61">
                  <c:v>188.00399999999999</c:v>
                </c:pt>
                <c:pt idx="62">
                  <c:v>187.11600000000001</c:v>
                </c:pt>
                <c:pt idx="63">
                  <c:v>197.85900000000001</c:v>
                </c:pt>
                <c:pt idx="64">
                  <c:v>314.01600000000002</c:v>
                </c:pt>
                <c:pt idx="65">
                  <c:v>328.733</c:v>
                </c:pt>
                <c:pt idx="66">
                  <c:v>328.55799999999999</c:v>
                </c:pt>
                <c:pt idx="67">
                  <c:v>339.13299999999998</c:v>
                </c:pt>
                <c:pt idx="68">
                  <c:v>499.46899999999999</c:v>
                </c:pt>
                <c:pt idx="69">
                  <c:v>571.02099999999996</c:v>
                </c:pt>
                <c:pt idx="70">
                  <c:v>572.09500000000003</c:v>
                </c:pt>
                <c:pt idx="71">
                  <c:v>570.69100000000003</c:v>
                </c:pt>
                <c:pt idx="72">
                  <c:v>647.40099999999995</c:v>
                </c:pt>
                <c:pt idx="73">
                  <c:v>658.83799999999997</c:v>
                </c:pt>
                <c:pt idx="74">
                  <c:v>659.24900000000002</c:v>
                </c:pt>
                <c:pt idx="75">
                  <c:v>659.16200000000003</c:v>
                </c:pt>
                <c:pt idx="76">
                  <c:v>657.27599999999995</c:v>
                </c:pt>
                <c:pt idx="77">
                  <c:v>656.33</c:v>
                </c:pt>
                <c:pt idx="78">
                  <c:v>656.65200000000004</c:v>
                </c:pt>
                <c:pt idx="79">
                  <c:v>654.44000000000005</c:v>
                </c:pt>
                <c:pt idx="80">
                  <c:v>611.76099999999997</c:v>
                </c:pt>
                <c:pt idx="81">
                  <c:v>607.53399999999999</c:v>
                </c:pt>
                <c:pt idx="82">
                  <c:v>607.94299999999998</c:v>
                </c:pt>
                <c:pt idx="83">
                  <c:v>550.37099999999998</c:v>
                </c:pt>
                <c:pt idx="84">
                  <c:v>328.70299999999997</c:v>
                </c:pt>
                <c:pt idx="85">
                  <c:v>301.49299999999999</c:v>
                </c:pt>
                <c:pt idx="86">
                  <c:v>299.96899999999999</c:v>
                </c:pt>
                <c:pt idx="87">
                  <c:v>298.02499999999998</c:v>
                </c:pt>
                <c:pt idx="88">
                  <c:v>269.32799999999997</c:v>
                </c:pt>
                <c:pt idx="89">
                  <c:v>266.64600000000002</c:v>
                </c:pt>
                <c:pt idx="90">
                  <c:v>266.61</c:v>
                </c:pt>
                <c:pt idx="91">
                  <c:v>266.02699999999999</c:v>
                </c:pt>
                <c:pt idx="92">
                  <c:v>246.92099999999999</c:v>
                </c:pt>
                <c:pt idx="93">
                  <c:v>244.816</c:v>
                </c:pt>
                <c:pt idx="94">
                  <c:v>244.548</c:v>
                </c:pt>
                <c:pt idx="95">
                  <c:v>244.84899999999999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72.164000000000001</c:v>
                </c:pt>
                <c:pt idx="4">
                  <c:v>44.939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33.344000000000001</c:v>
                </c:pt>
                <c:pt idx="25">
                  <c:v>89.683999999999997</c:v>
                </c:pt>
                <c:pt idx="26">
                  <c:v>99.171000000000006</c:v>
                </c:pt>
                <c:pt idx="27">
                  <c:v>164.12200000000001</c:v>
                </c:pt>
                <c:pt idx="28">
                  <c:v>194.499</c:v>
                </c:pt>
                <c:pt idx="29">
                  <c:v>178.45599999999999</c:v>
                </c:pt>
                <c:pt idx="30">
                  <c:v>171.45599999999999</c:v>
                </c:pt>
                <c:pt idx="31">
                  <c:v>171.25700000000001</c:v>
                </c:pt>
                <c:pt idx="32">
                  <c:v>238.35300000000001</c:v>
                </c:pt>
                <c:pt idx="33">
                  <c:v>254.58600000000001</c:v>
                </c:pt>
                <c:pt idx="34">
                  <c:v>252.815</c:v>
                </c:pt>
                <c:pt idx="35">
                  <c:v>254.334</c:v>
                </c:pt>
                <c:pt idx="36">
                  <c:v>69.194999999999993</c:v>
                </c:pt>
                <c:pt idx="37">
                  <c:v>64.051000000000002</c:v>
                </c:pt>
                <c:pt idx="38">
                  <c:v>64.031999999999996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196.12299999999999</c:v>
                </c:pt>
                <c:pt idx="65">
                  <c:v>206.249</c:v>
                </c:pt>
                <c:pt idx="66">
                  <c:v>154.21600000000001</c:v>
                </c:pt>
                <c:pt idx="67">
                  <c:v>134.87200000000001</c:v>
                </c:pt>
                <c:pt idx="68">
                  <c:v>208.994</c:v>
                </c:pt>
                <c:pt idx="69">
                  <c:v>196.36099999999999</c:v>
                </c:pt>
                <c:pt idx="70">
                  <c:v>172.53100000000001</c:v>
                </c:pt>
                <c:pt idx="71">
                  <c:v>165.95400000000001</c:v>
                </c:pt>
                <c:pt idx="72">
                  <c:v>211.648</c:v>
                </c:pt>
                <c:pt idx="73">
                  <c:v>203.035</c:v>
                </c:pt>
                <c:pt idx="74">
                  <c:v>194.929</c:v>
                </c:pt>
                <c:pt idx="75">
                  <c:v>178.99700000000001</c:v>
                </c:pt>
                <c:pt idx="76">
                  <c:v>197.524</c:v>
                </c:pt>
                <c:pt idx="77">
                  <c:v>182.34399999999999</c:v>
                </c:pt>
                <c:pt idx="78">
                  <c:v>178.892</c:v>
                </c:pt>
                <c:pt idx="79">
                  <c:v>184.249</c:v>
                </c:pt>
                <c:pt idx="80">
                  <c:v>188.90600000000001</c:v>
                </c:pt>
                <c:pt idx="81">
                  <c:v>186.24700000000001</c:v>
                </c:pt>
                <c:pt idx="82">
                  <c:v>182.547</c:v>
                </c:pt>
                <c:pt idx="83">
                  <c:v>167.86199999999999</c:v>
                </c:pt>
                <c:pt idx="84">
                  <c:v>66.680000000000007</c:v>
                </c:pt>
                <c:pt idx="85">
                  <c:v>13.981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-1215.489</c:v>
                </c:pt>
                <c:pt idx="1">
                  <c:v>-1281.1099999999999</c:v>
                </c:pt>
                <c:pt idx="2">
                  <c:v>-1208.4860000000001</c:v>
                </c:pt>
                <c:pt idx="3">
                  <c:v>-1257.444</c:v>
                </c:pt>
                <c:pt idx="4">
                  <c:v>-1333.595</c:v>
                </c:pt>
                <c:pt idx="5">
                  <c:v>-1248.124</c:v>
                </c:pt>
                <c:pt idx="6">
                  <c:v>-1337.319</c:v>
                </c:pt>
                <c:pt idx="7">
                  <c:v>-1359.9780000000001</c:v>
                </c:pt>
                <c:pt idx="8">
                  <c:v>-1237.04</c:v>
                </c:pt>
                <c:pt idx="9">
                  <c:v>-1320.6489999999999</c:v>
                </c:pt>
                <c:pt idx="10">
                  <c:v>-1272.6020000000001</c:v>
                </c:pt>
                <c:pt idx="11">
                  <c:v>-1258.473</c:v>
                </c:pt>
                <c:pt idx="12">
                  <c:v>-1290.5989999999999</c:v>
                </c:pt>
                <c:pt idx="13">
                  <c:v>-1310.1590000000001</c:v>
                </c:pt>
                <c:pt idx="14">
                  <c:v>-1324.0419999999999</c:v>
                </c:pt>
                <c:pt idx="15">
                  <c:v>-1335.7249999999999</c:v>
                </c:pt>
                <c:pt idx="16">
                  <c:v>-1230.1099999999999</c:v>
                </c:pt>
                <c:pt idx="17">
                  <c:v>-1177.3599999999999</c:v>
                </c:pt>
                <c:pt idx="18">
                  <c:v>-1091.249</c:v>
                </c:pt>
                <c:pt idx="19">
                  <c:v>-981.93100000000004</c:v>
                </c:pt>
                <c:pt idx="20">
                  <c:v>-1294.3900000000001</c:v>
                </c:pt>
                <c:pt idx="21">
                  <c:v>-1366.192</c:v>
                </c:pt>
                <c:pt idx="22">
                  <c:v>-1227.954</c:v>
                </c:pt>
                <c:pt idx="23">
                  <c:v>-1017.167</c:v>
                </c:pt>
                <c:pt idx="24">
                  <c:v>-1179.325</c:v>
                </c:pt>
                <c:pt idx="25">
                  <c:v>-1138.165</c:v>
                </c:pt>
                <c:pt idx="26">
                  <c:v>-1006.575</c:v>
                </c:pt>
                <c:pt idx="27">
                  <c:v>-932.50300000000004</c:v>
                </c:pt>
                <c:pt idx="28">
                  <c:v>-1002.673</c:v>
                </c:pt>
                <c:pt idx="29">
                  <c:v>-992.89700000000005</c:v>
                </c:pt>
                <c:pt idx="30">
                  <c:v>-1063.405</c:v>
                </c:pt>
                <c:pt idx="31">
                  <c:v>-1029.4359999999999</c:v>
                </c:pt>
                <c:pt idx="32">
                  <c:v>-1023.492</c:v>
                </c:pt>
                <c:pt idx="33">
                  <c:v>-1012.72</c:v>
                </c:pt>
                <c:pt idx="34">
                  <c:v>-1073.818</c:v>
                </c:pt>
                <c:pt idx="35">
                  <c:v>-1146.4780000000001</c:v>
                </c:pt>
                <c:pt idx="36">
                  <c:v>-797.75599999999997</c:v>
                </c:pt>
                <c:pt idx="37">
                  <c:v>-866.38499999999999</c:v>
                </c:pt>
                <c:pt idx="38">
                  <c:v>-992.21500000000003</c:v>
                </c:pt>
                <c:pt idx="39">
                  <c:v>-945.21</c:v>
                </c:pt>
                <c:pt idx="40">
                  <c:v>-696.654</c:v>
                </c:pt>
                <c:pt idx="41">
                  <c:v>-613.54100000000005</c:v>
                </c:pt>
                <c:pt idx="42">
                  <c:v>-354.82900000000001</c:v>
                </c:pt>
                <c:pt idx="43">
                  <c:v>-408.762</c:v>
                </c:pt>
                <c:pt idx="44">
                  <c:v>-368.72899999999998</c:v>
                </c:pt>
                <c:pt idx="45">
                  <c:v>-446.99</c:v>
                </c:pt>
                <c:pt idx="46">
                  <c:v>-456.24900000000002</c:v>
                </c:pt>
                <c:pt idx="47">
                  <c:v>-537.476</c:v>
                </c:pt>
                <c:pt idx="48">
                  <c:v>-404.14699999999999</c:v>
                </c:pt>
                <c:pt idx="49">
                  <c:v>-374.35300000000001</c:v>
                </c:pt>
                <c:pt idx="50">
                  <c:v>-474.35700000000003</c:v>
                </c:pt>
                <c:pt idx="51">
                  <c:v>-460.12200000000001</c:v>
                </c:pt>
                <c:pt idx="52">
                  <c:v>-220.04300000000001</c:v>
                </c:pt>
                <c:pt idx="53">
                  <c:v>-169.285</c:v>
                </c:pt>
                <c:pt idx="54">
                  <c:v>-277.82</c:v>
                </c:pt>
                <c:pt idx="55">
                  <c:v>-316.02300000000002</c:v>
                </c:pt>
                <c:pt idx="56">
                  <c:v>-318.83999999999997</c:v>
                </c:pt>
                <c:pt idx="57">
                  <c:v>-292.50799999999998</c:v>
                </c:pt>
                <c:pt idx="58">
                  <c:v>-273.12599999999998</c:v>
                </c:pt>
                <c:pt idx="59">
                  <c:v>-312.65899999999999</c:v>
                </c:pt>
                <c:pt idx="60">
                  <c:v>-632.06899999999996</c:v>
                </c:pt>
                <c:pt idx="61">
                  <c:v>-557.34400000000005</c:v>
                </c:pt>
                <c:pt idx="62">
                  <c:v>-537.29899999999998</c:v>
                </c:pt>
                <c:pt idx="63">
                  <c:v>-496.13900000000001</c:v>
                </c:pt>
                <c:pt idx="64">
                  <c:v>-892.14599999999996</c:v>
                </c:pt>
                <c:pt idx="65">
                  <c:v>-977.72400000000005</c:v>
                </c:pt>
                <c:pt idx="66">
                  <c:v>-1036.3420000000001</c:v>
                </c:pt>
                <c:pt idx="67">
                  <c:v>-955.322</c:v>
                </c:pt>
                <c:pt idx="68">
                  <c:v>-1333.2260000000001</c:v>
                </c:pt>
                <c:pt idx="69">
                  <c:v>-1501.884</c:v>
                </c:pt>
                <c:pt idx="70">
                  <c:v>-1476.787</c:v>
                </c:pt>
                <c:pt idx="71">
                  <c:v>-1461.8779999999999</c:v>
                </c:pt>
                <c:pt idx="72">
                  <c:v>-1460.924</c:v>
                </c:pt>
                <c:pt idx="73">
                  <c:v>-1402.722</c:v>
                </c:pt>
                <c:pt idx="74">
                  <c:v>-1388.7760000000001</c:v>
                </c:pt>
                <c:pt idx="75">
                  <c:v>-1365.5450000000001</c:v>
                </c:pt>
                <c:pt idx="76">
                  <c:v>-1373.453</c:v>
                </c:pt>
                <c:pt idx="77">
                  <c:v>-1338.308</c:v>
                </c:pt>
                <c:pt idx="78">
                  <c:v>-1363.4590000000001</c:v>
                </c:pt>
                <c:pt idx="79">
                  <c:v>-1408.355</c:v>
                </c:pt>
                <c:pt idx="80">
                  <c:v>-1434.404</c:v>
                </c:pt>
                <c:pt idx="81">
                  <c:v>-1531.5170000000001</c:v>
                </c:pt>
                <c:pt idx="82">
                  <c:v>-1662.5060000000001</c:v>
                </c:pt>
                <c:pt idx="83">
                  <c:v>-1764.61</c:v>
                </c:pt>
                <c:pt idx="84">
                  <c:v>-1340.9649999999999</c:v>
                </c:pt>
                <c:pt idx="85">
                  <c:v>-1191.9010000000001</c:v>
                </c:pt>
                <c:pt idx="86">
                  <c:v>-999.93100000000004</c:v>
                </c:pt>
                <c:pt idx="87">
                  <c:v>-1013.895</c:v>
                </c:pt>
                <c:pt idx="88">
                  <c:v>-964.46100000000001</c:v>
                </c:pt>
                <c:pt idx="89">
                  <c:v>-1037.0329999999999</c:v>
                </c:pt>
                <c:pt idx="90">
                  <c:v>-1093.569</c:v>
                </c:pt>
                <c:pt idx="91">
                  <c:v>-1188.5840000000001</c:v>
                </c:pt>
                <c:pt idx="92">
                  <c:v>-1311.9570000000001</c:v>
                </c:pt>
                <c:pt idx="93">
                  <c:v>-1383.4639999999999</c:v>
                </c:pt>
                <c:pt idx="94">
                  <c:v>-1498.6</c:v>
                </c:pt>
                <c:pt idx="95">
                  <c:v>-1536.7180000000001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-42.335999999999999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-45.79</c:v>
                </c:pt>
                <c:pt idx="6">
                  <c:v>-52.167000000000002</c:v>
                </c:pt>
                <c:pt idx="7">
                  <c:v>-117.803</c:v>
                </c:pt>
                <c:pt idx="8">
                  <c:v>-381.53800000000001</c:v>
                </c:pt>
                <c:pt idx="9">
                  <c:v>-382.017</c:v>
                </c:pt>
                <c:pt idx="10">
                  <c:v>-381.79300000000001</c:v>
                </c:pt>
                <c:pt idx="11">
                  <c:v>-381.38200000000001</c:v>
                </c:pt>
                <c:pt idx="12">
                  <c:v>-380.363</c:v>
                </c:pt>
                <c:pt idx="13">
                  <c:v>-380.07799999999997</c:v>
                </c:pt>
                <c:pt idx="14">
                  <c:v>-379.63200000000001</c:v>
                </c:pt>
                <c:pt idx="15">
                  <c:v>-379.447</c:v>
                </c:pt>
                <c:pt idx="16">
                  <c:v>-378.78699999999998</c:v>
                </c:pt>
                <c:pt idx="17">
                  <c:v>-377.88900000000001</c:v>
                </c:pt>
                <c:pt idx="18">
                  <c:v>-376.97699999999998</c:v>
                </c:pt>
                <c:pt idx="19">
                  <c:v>-376.71100000000001</c:v>
                </c:pt>
                <c:pt idx="20">
                  <c:v>-71.852999999999994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-45.308999999999997</c:v>
                </c:pt>
                <c:pt idx="49">
                  <c:v>-52.347999999999999</c:v>
                </c:pt>
                <c:pt idx="50">
                  <c:v>-52.186</c:v>
                </c:pt>
                <c:pt idx="51">
                  <c:v>-52.075000000000003</c:v>
                </c:pt>
                <c:pt idx="52">
                  <c:v>-305.13600000000002</c:v>
                </c:pt>
                <c:pt idx="53">
                  <c:v>-379.709</c:v>
                </c:pt>
                <c:pt idx="54">
                  <c:v>-378.87700000000001</c:v>
                </c:pt>
                <c:pt idx="55">
                  <c:v>-378.84399999999999</c:v>
                </c:pt>
                <c:pt idx="56">
                  <c:v>-378.26600000000002</c:v>
                </c:pt>
                <c:pt idx="57">
                  <c:v>-377.80500000000001</c:v>
                </c:pt>
                <c:pt idx="58">
                  <c:v>-377.08800000000002</c:v>
                </c:pt>
                <c:pt idx="59">
                  <c:v>-339.63299999999998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47461831630697"/>
          <c:w val="0.19904200363756794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3137.6170000000002</c:v>
                </c:pt>
                <c:pt idx="1">
                  <c:v>3138.5479999999998</c:v>
                </c:pt>
                <c:pt idx="2">
                  <c:v>3139.5709999999999</c:v>
                </c:pt>
                <c:pt idx="3">
                  <c:v>3139.2379999999998</c:v>
                </c:pt>
                <c:pt idx="4">
                  <c:v>3138.4540000000002</c:v>
                </c:pt>
                <c:pt idx="5">
                  <c:v>3138.502</c:v>
                </c:pt>
                <c:pt idx="6">
                  <c:v>3138.69</c:v>
                </c:pt>
                <c:pt idx="7">
                  <c:v>3142.0949999999998</c:v>
                </c:pt>
                <c:pt idx="8">
                  <c:v>3143.0030000000002</c:v>
                </c:pt>
                <c:pt idx="9">
                  <c:v>3142.2750000000001</c:v>
                </c:pt>
                <c:pt idx="10">
                  <c:v>3141.2</c:v>
                </c:pt>
                <c:pt idx="11">
                  <c:v>3139.1669999999999</c:v>
                </c:pt>
                <c:pt idx="12">
                  <c:v>3136.6419999999998</c:v>
                </c:pt>
                <c:pt idx="13">
                  <c:v>3137.4769999999999</c:v>
                </c:pt>
                <c:pt idx="14">
                  <c:v>3137.6089999999999</c:v>
                </c:pt>
                <c:pt idx="15">
                  <c:v>3137.895</c:v>
                </c:pt>
                <c:pt idx="16">
                  <c:v>3136.3359999999998</c:v>
                </c:pt>
                <c:pt idx="17">
                  <c:v>3134.5410000000002</c:v>
                </c:pt>
                <c:pt idx="18">
                  <c:v>3134.1990000000001</c:v>
                </c:pt>
                <c:pt idx="19">
                  <c:v>3135.7550000000001</c:v>
                </c:pt>
                <c:pt idx="20">
                  <c:v>3136.9349999999999</c:v>
                </c:pt>
                <c:pt idx="21">
                  <c:v>3137.203</c:v>
                </c:pt>
                <c:pt idx="22">
                  <c:v>3134.8380000000002</c:v>
                </c:pt>
                <c:pt idx="23">
                  <c:v>3132.9490000000001</c:v>
                </c:pt>
                <c:pt idx="24">
                  <c:v>3132.8339999999998</c:v>
                </c:pt>
                <c:pt idx="25">
                  <c:v>3135.2240000000002</c:v>
                </c:pt>
                <c:pt idx="26">
                  <c:v>3135.8249999999998</c:v>
                </c:pt>
                <c:pt idx="27">
                  <c:v>3134.8310000000001</c:v>
                </c:pt>
                <c:pt idx="28">
                  <c:v>3134.1979999999999</c:v>
                </c:pt>
                <c:pt idx="29">
                  <c:v>3132.259</c:v>
                </c:pt>
                <c:pt idx="30">
                  <c:v>3133.2429999999999</c:v>
                </c:pt>
                <c:pt idx="31">
                  <c:v>3134.1120000000001</c:v>
                </c:pt>
                <c:pt idx="32">
                  <c:v>3136.145</c:v>
                </c:pt>
                <c:pt idx="33">
                  <c:v>3136.71</c:v>
                </c:pt>
                <c:pt idx="34">
                  <c:v>3137.5129999999999</c:v>
                </c:pt>
                <c:pt idx="35">
                  <c:v>3134.8890000000001</c:v>
                </c:pt>
                <c:pt idx="36">
                  <c:v>3134.2959999999998</c:v>
                </c:pt>
                <c:pt idx="37">
                  <c:v>3135.2530000000002</c:v>
                </c:pt>
                <c:pt idx="38">
                  <c:v>3135.7469999999998</c:v>
                </c:pt>
                <c:pt idx="39">
                  <c:v>3136.1370000000002</c:v>
                </c:pt>
                <c:pt idx="40">
                  <c:v>3135.357</c:v>
                </c:pt>
                <c:pt idx="41">
                  <c:v>3135.3319999999999</c:v>
                </c:pt>
                <c:pt idx="42">
                  <c:v>3134.549</c:v>
                </c:pt>
                <c:pt idx="43">
                  <c:v>3134.6509999999998</c:v>
                </c:pt>
                <c:pt idx="44">
                  <c:v>3133.7040000000002</c:v>
                </c:pt>
                <c:pt idx="45">
                  <c:v>3134.203</c:v>
                </c:pt>
                <c:pt idx="46">
                  <c:v>3134.002</c:v>
                </c:pt>
                <c:pt idx="47">
                  <c:v>3134.4450000000002</c:v>
                </c:pt>
                <c:pt idx="48">
                  <c:v>3134.0259999999998</c:v>
                </c:pt>
                <c:pt idx="49">
                  <c:v>3132.9459999999999</c:v>
                </c:pt>
                <c:pt idx="50">
                  <c:v>3131.13</c:v>
                </c:pt>
                <c:pt idx="51">
                  <c:v>3131.3020000000001</c:v>
                </c:pt>
                <c:pt idx="52">
                  <c:v>3130.8229999999999</c:v>
                </c:pt>
                <c:pt idx="53">
                  <c:v>3131.4960000000001</c:v>
                </c:pt>
                <c:pt idx="54">
                  <c:v>3133.0410000000002</c:v>
                </c:pt>
                <c:pt idx="55">
                  <c:v>3133.989</c:v>
                </c:pt>
                <c:pt idx="56">
                  <c:v>3133.942</c:v>
                </c:pt>
                <c:pt idx="57">
                  <c:v>3131.8530000000001</c:v>
                </c:pt>
                <c:pt idx="58">
                  <c:v>3131.6329999999998</c:v>
                </c:pt>
                <c:pt idx="59">
                  <c:v>3132.4189999999999</c:v>
                </c:pt>
                <c:pt idx="60">
                  <c:v>3133.5050000000001</c:v>
                </c:pt>
                <c:pt idx="61">
                  <c:v>3131.79</c:v>
                </c:pt>
                <c:pt idx="62">
                  <c:v>3130.723</c:v>
                </c:pt>
                <c:pt idx="63">
                  <c:v>3129.5810000000001</c:v>
                </c:pt>
                <c:pt idx="64">
                  <c:v>3129.8330000000001</c:v>
                </c:pt>
                <c:pt idx="65">
                  <c:v>3130.1</c:v>
                </c:pt>
                <c:pt idx="66">
                  <c:v>3132.2220000000002</c:v>
                </c:pt>
                <c:pt idx="67">
                  <c:v>3133.317</c:v>
                </c:pt>
                <c:pt idx="68">
                  <c:v>3132.4740000000002</c:v>
                </c:pt>
                <c:pt idx="69">
                  <c:v>3131.386</c:v>
                </c:pt>
                <c:pt idx="70">
                  <c:v>3131.2449999999999</c:v>
                </c:pt>
                <c:pt idx="71">
                  <c:v>3133.346</c:v>
                </c:pt>
                <c:pt idx="72">
                  <c:v>3134.7139999999999</c:v>
                </c:pt>
                <c:pt idx="73">
                  <c:v>3135.1410000000001</c:v>
                </c:pt>
                <c:pt idx="74">
                  <c:v>3134.299</c:v>
                </c:pt>
                <c:pt idx="75">
                  <c:v>3131.902</c:v>
                </c:pt>
                <c:pt idx="76">
                  <c:v>3130.7089999999998</c:v>
                </c:pt>
                <c:pt idx="77">
                  <c:v>3132.9180000000001</c:v>
                </c:pt>
                <c:pt idx="78">
                  <c:v>3134.614</c:v>
                </c:pt>
                <c:pt idx="79">
                  <c:v>3135.971</c:v>
                </c:pt>
                <c:pt idx="80">
                  <c:v>3135.3330000000001</c:v>
                </c:pt>
                <c:pt idx="81">
                  <c:v>3134.2089999999998</c:v>
                </c:pt>
                <c:pt idx="82">
                  <c:v>3132.4009999999998</c:v>
                </c:pt>
                <c:pt idx="83">
                  <c:v>3134.0790000000002</c:v>
                </c:pt>
                <c:pt idx="84">
                  <c:v>3136.0140000000001</c:v>
                </c:pt>
                <c:pt idx="85">
                  <c:v>3136.0459999999998</c:v>
                </c:pt>
                <c:pt idx="86">
                  <c:v>3135.9169999999999</c:v>
                </c:pt>
                <c:pt idx="87">
                  <c:v>3133.665</c:v>
                </c:pt>
                <c:pt idx="88">
                  <c:v>3132.0149999999999</c:v>
                </c:pt>
                <c:pt idx="89">
                  <c:v>3132.826</c:v>
                </c:pt>
                <c:pt idx="90">
                  <c:v>3132.6309999999999</c:v>
                </c:pt>
                <c:pt idx="91">
                  <c:v>3132.107</c:v>
                </c:pt>
                <c:pt idx="92">
                  <c:v>3132.3139999999999</c:v>
                </c:pt>
                <c:pt idx="93">
                  <c:v>3134.6309999999999</c:v>
                </c:pt>
                <c:pt idx="94">
                  <c:v>3134.79</c:v>
                </c:pt>
                <c:pt idx="95">
                  <c:v>3135.9490000000001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5212.0659999999998</c:v>
                </c:pt>
                <c:pt idx="1">
                  <c:v>5150.3090000000002</c:v>
                </c:pt>
                <c:pt idx="2">
                  <c:v>5246.4740000000002</c:v>
                </c:pt>
                <c:pt idx="3">
                  <c:v>5105.232</c:v>
                </c:pt>
                <c:pt idx="4">
                  <c:v>5030.2529999999997</c:v>
                </c:pt>
                <c:pt idx="5">
                  <c:v>5027.6450000000004</c:v>
                </c:pt>
                <c:pt idx="6">
                  <c:v>5022.0680000000002</c:v>
                </c:pt>
                <c:pt idx="7">
                  <c:v>5019.2120000000004</c:v>
                </c:pt>
                <c:pt idx="8">
                  <c:v>4985.201</c:v>
                </c:pt>
                <c:pt idx="9">
                  <c:v>4985.0460000000003</c:v>
                </c:pt>
                <c:pt idx="10">
                  <c:v>4984.0709999999999</c:v>
                </c:pt>
                <c:pt idx="11">
                  <c:v>4952.9970000000003</c:v>
                </c:pt>
                <c:pt idx="12">
                  <c:v>4871.4470000000001</c:v>
                </c:pt>
                <c:pt idx="13">
                  <c:v>4856.0730000000003</c:v>
                </c:pt>
                <c:pt idx="14">
                  <c:v>4858.7669999999998</c:v>
                </c:pt>
                <c:pt idx="15">
                  <c:v>4857.9489999999996</c:v>
                </c:pt>
                <c:pt idx="16">
                  <c:v>4901.607</c:v>
                </c:pt>
                <c:pt idx="17">
                  <c:v>4907.1930000000002</c:v>
                </c:pt>
                <c:pt idx="18">
                  <c:v>4985.9669999999996</c:v>
                </c:pt>
                <c:pt idx="19">
                  <c:v>5155.5879999999997</c:v>
                </c:pt>
                <c:pt idx="20">
                  <c:v>5303.6170000000002</c:v>
                </c:pt>
                <c:pt idx="21">
                  <c:v>5321.3410000000003</c:v>
                </c:pt>
                <c:pt idx="22">
                  <c:v>5374.3559999999998</c:v>
                </c:pt>
                <c:pt idx="23">
                  <c:v>5384.0060000000003</c:v>
                </c:pt>
                <c:pt idx="24">
                  <c:v>5423.8289999999997</c:v>
                </c:pt>
                <c:pt idx="25">
                  <c:v>5445.3639999999996</c:v>
                </c:pt>
                <c:pt idx="26">
                  <c:v>5472.7889999999998</c:v>
                </c:pt>
                <c:pt idx="27">
                  <c:v>5515.1369999999997</c:v>
                </c:pt>
                <c:pt idx="28">
                  <c:v>5470.2070000000003</c:v>
                </c:pt>
                <c:pt idx="29">
                  <c:v>5497.7259999999997</c:v>
                </c:pt>
                <c:pt idx="30">
                  <c:v>5507.3370000000004</c:v>
                </c:pt>
                <c:pt idx="31">
                  <c:v>5485.8630000000003</c:v>
                </c:pt>
                <c:pt idx="32">
                  <c:v>5468.6390000000001</c:v>
                </c:pt>
                <c:pt idx="33">
                  <c:v>5455.625</c:v>
                </c:pt>
                <c:pt idx="34">
                  <c:v>5456.4</c:v>
                </c:pt>
                <c:pt idx="35">
                  <c:v>5457.692</c:v>
                </c:pt>
                <c:pt idx="36">
                  <c:v>5454.1620000000003</c:v>
                </c:pt>
                <c:pt idx="37">
                  <c:v>5425.7640000000001</c:v>
                </c:pt>
                <c:pt idx="38">
                  <c:v>5416.59</c:v>
                </c:pt>
                <c:pt idx="39">
                  <c:v>5366.9549999999999</c:v>
                </c:pt>
                <c:pt idx="40">
                  <c:v>5452.6019999999999</c:v>
                </c:pt>
                <c:pt idx="41">
                  <c:v>5483.6369999999997</c:v>
                </c:pt>
                <c:pt idx="42">
                  <c:v>5487.9790000000003</c:v>
                </c:pt>
                <c:pt idx="43">
                  <c:v>5478.5410000000002</c:v>
                </c:pt>
                <c:pt idx="44">
                  <c:v>5498.9809999999998</c:v>
                </c:pt>
                <c:pt idx="45">
                  <c:v>5498.1469999999999</c:v>
                </c:pt>
                <c:pt idx="46">
                  <c:v>5502.0839999999998</c:v>
                </c:pt>
                <c:pt idx="47">
                  <c:v>5509.4949999999999</c:v>
                </c:pt>
                <c:pt idx="48">
                  <c:v>5494.7359999999999</c:v>
                </c:pt>
                <c:pt idx="49">
                  <c:v>5487.48</c:v>
                </c:pt>
                <c:pt idx="50">
                  <c:v>5508.067</c:v>
                </c:pt>
                <c:pt idx="51">
                  <c:v>5535.0789999999997</c:v>
                </c:pt>
                <c:pt idx="52">
                  <c:v>5557.6220000000003</c:v>
                </c:pt>
                <c:pt idx="53">
                  <c:v>5568.0069999999996</c:v>
                </c:pt>
                <c:pt idx="54">
                  <c:v>5552.5479999999998</c:v>
                </c:pt>
                <c:pt idx="55">
                  <c:v>5535.6279999999997</c:v>
                </c:pt>
                <c:pt idx="56">
                  <c:v>5526.0540000000001</c:v>
                </c:pt>
                <c:pt idx="57">
                  <c:v>5531.5050000000001</c:v>
                </c:pt>
                <c:pt idx="58">
                  <c:v>5542.0820000000003</c:v>
                </c:pt>
                <c:pt idx="59">
                  <c:v>5518.1559999999999</c:v>
                </c:pt>
                <c:pt idx="60">
                  <c:v>5483.8770000000004</c:v>
                </c:pt>
                <c:pt idx="61">
                  <c:v>5483.3829999999998</c:v>
                </c:pt>
                <c:pt idx="62">
                  <c:v>5521.7920000000004</c:v>
                </c:pt>
                <c:pt idx="63">
                  <c:v>5511.0060000000003</c:v>
                </c:pt>
                <c:pt idx="64">
                  <c:v>5434.9070000000002</c:v>
                </c:pt>
                <c:pt idx="65">
                  <c:v>5421.8990000000003</c:v>
                </c:pt>
                <c:pt idx="66">
                  <c:v>5469.991</c:v>
                </c:pt>
                <c:pt idx="67">
                  <c:v>5516.9769999999999</c:v>
                </c:pt>
                <c:pt idx="68">
                  <c:v>5474.8819999999996</c:v>
                </c:pt>
                <c:pt idx="69">
                  <c:v>5436.1840000000002</c:v>
                </c:pt>
                <c:pt idx="70">
                  <c:v>5367.991</c:v>
                </c:pt>
                <c:pt idx="71">
                  <c:v>5453.6859999999997</c:v>
                </c:pt>
                <c:pt idx="72">
                  <c:v>5470.3879999999999</c:v>
                </c:pt>
                <c:pt idx="73">
                  <c:v>5486.1890000000003</c:v>
                </c:pt>
                <c:pt idx="74">
                  <c:v>5491.0690000000004</c:v>
                </c:pt>
                <c:pt idx="75">
                  <c:v>5449.8119999999999</c:v>
                </c:pt>
                <c:pt idx="76">
                  <c:v>5334.0330000000004</c:v>
                </c:pt>
                <c:pt idx="77">
                  <c:v>5327.51</c:v>
                </c:pt>
                <c:pt idx="78">
                  <c:v>5323.5690000000004</c:v>
                </c:pt>
                <c:pt idx="79">
                  <c:v>5291.4870000000001</c:v>
                </c:pt>
                <c:pt idx="80">
                  <c:v>5311.5420000000004</c:v>
                </c:pt>
                <c:pt idx="81">
                  <c:v>5304.884</c:v>
                </c:pt>
                <c:pt idx="82">
                  <c:v>5259.5429999999997</c:v>
                </c:pt>
                <c:pt idx="83">
                  <c:v>5225.7020000000002</c:v>
                </c:pt>
                <c:pt idx="84">
                  <c:v>5146.5219999999999</c:v>
                </c:pt>
                <c:pt idx="85">
                  <c:v>5177.402</c:v>
                </c:pt>
                <c:pt idx="86">
                  <c:v>5143.5320000000002</c:v>
                </c:pt>
                <c:pt idx="87">
                  <c:v>5075.2190000000001</c:v>
                </c:pt>
                <c:pt idx="88">
                  <c:v>4936.7790000000005</c:v>
                </c:pt>
                <c:pt idx="89">
                  <c:v>5062.7</c:v>
                </c:pt>
                <c:pt idx="90">
                  <c:v>5077.87</c:v>
                </c:pt>
                <c:pt idx="91">
                  <c:v>5077.6790000000001</c:v>
                </c:pt>
                <c:pt idx="92">
                  <c:v>5023.5050000000001</c:v>
                </c:pt>
                <c:pt idx="93">
                  <c:v>4954.9889999999996</c:v>
                </c:pt>
                <c:pt idx="94">
                  <c:v>4938.1210000000001</c:v>
                </c:pt>
                <c:pt idx="95">
                  <c:v>4926.375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897.05499999999995</c:v>
                </c:pt>
                <c:pt idx="1">
                  <c:v>765.649</c:v>
                </c:pt>
                <c:pt idx="2">
                  <c:v>667.23</c:v>
                </c:pt>
                <c:pt idx="3">
                  <c:v>665.5</c:v>
                </c:pt>
                <c:pt idx="4">
                  <c:v>709.43299999999999</c:v>
                </c:pt>
                <c:pt idx="5">
                  <c:v>680.94899999999996</c:v>
                </c:pt>
                <c:pt idx="6">
                  <c:v>675.51499999999999</c:v>
                </c:pt>
                <c:pt idx="7">
                  <c:v>673.21299999999997</c:v>
                </c:pt>
                <c:pt idx="8">
                  <c:v>779.44600000000003</c:v>
                </c:pt>
                <c:pt idx="9">
                  <c:v>706.64700000000005</c:v>
                </c:pt>
                <c:pt idx="10">
                  <c:v>723.31299999999999</c:v>
                </c:pt>
                <c:pt idx="11">
                  <c:v>724.51900000000001</c:v>
                </c:pt>
                <c:pt idx="12">
                  <c:v>771.26599999999996</c:v>
                </c:pt>
                <c:pt idx="13">
                  <c:v>750.82899999999995</c:v>
                </c:pt>
                <c:pt idx="14">
                  <c:v>755.62099999999998</c:v>
                </c:pt>
                <c:pt idx="15">
                  <c:v>760.05799999999999</c:v>
                </c:pt>
                <c:pt idx="16">
                  <c:v>740.774</c:v>
                </c:pt>
                <c:pt idx="17">
                  <c:v>774.93299999999999</c:v>
                </c:pt>
                <c:pt idx="18">
                  <c:v>773.04200000000003</c:v>
                </c:pt>
                <c:pt idx="19">
                  <c:v>773.83199999999999</c:v>
                </c:pt>
                <c:pt idx="20">
                  <c:v>776.72500000000002</c:v>
                </c:pt>
                <c:pt idx="21">
                  <c:v>852.05799999999999</c:v>
                </c:pt>
                <c:pt idx="22">
                  <c:v>924.59699999999998</c:v>
                </c:pt>
                <c:pt idx="23">
                  <c:v>962.09699999999998</c:v>
                </c:pt>
                <c:pt idx="24">
                  <c:v>885.19200000000001</c:v>
                </c:pt>
                <c:pt idx="25">
                  <c:v>953.45899999999995</c:v>
                </c:pt>
                <c:pt idx="26">
                  <c:v>1024.364</c:v>
                </c:pt>
                <c:pt idx="27">
                  <c:v>1062.5239999999999</c:v>
                </c:pt>
                <c:pt idx="28">
                  <c:v>1099.5160000000001</c:v>
                </c:pt>
                <c:pt idx="29">
                  <c:v>1124.289</c:v>
                </c:pt>
                <c:pt idx="30">
                  <c:v>1133.115</c:v>
                </c:pt>
                <c:pt idx="31">
                  <c:v>1127.232</c:v>
                </c:pt>
                <c:pt idx="32">
                  <c:v>1132.9010000000001</c:v>
                </c:pt>
                <c:pt idx="33">
                  <c:v>1133.095</c:v>
                </c:pt>
                <c:pt idx="34">
                  <c:v>1132.9390000000001</c:v>
                </c:pt>
                <c:pt idx="35">
                  <c:v>1132.278</c:v>
                </c:pt>
                <c:pt idx="36">
                  <c:v>1125.741</c:v>
                </c:pt>
                <c:pt idx="37">
                  <c:v>1125.001</c:v>
                </c:pt>
                <c:pt idx="38">
                  <c:v>1124.8869999999999</c:v>
                </c:pt>
                <c:pt idx="39">
                  <c:v>1124.837</c:v>
                </c:pt>
                <c:pt idx="40">
                  <c:v>1124.8009999999999</c:v>
                </c:pt>
                <c:pt idx="41">
                  <c:v>1125.27</c:v>
                </c:pt>
                <c:pt idx="42">
                  <c:v>1125.0250000000001</c:v>
                </c:pt>
                <c:pt idx="43">
                  <c:v>1125.3699999999999</c:v>
                </c:pt>
                <c:pt idx="44">
                  <c:v>1125.0440000000001</c:v>
                </c:pt>
                <c:pt idx="45">
                  <c:v>1124.8820000000001</c:v>
                </c:pt>
                <c:pt idx="46">
                  <c:v>1125.0840000000001</c:v>
                </c:pt>
                <c:pt idx="47">
                  <c:v>1125.4680000000001</c:v>
                </c:pt>
                <c:pt idx="48">
                  <c:v>1122.952</c:v>
                </c:pt>
                <c:pt idx="49">
                  <c:v>1122.424</c:v>
                </c:pt>
                <c:pt idx="50">
                  <c:v>1122.7360000000001</c:v>
                </c:pt>
                <c:pt idx="51">
                  <c:v>1122.184</c:v>
                </c:pt>
                <c:pt idx="52">
                  <c:v>1118.4290000000001</c:v>
                </c:pt>
                <c:pt idx="53">
                  <c:v>1118.682</c:v>
                </c:pt>
                <c:pt idx="54">
                  <c:v>1126.3030000000001</c:v>
                </c:pt>
                <c:pt idx="55">
                  <c:v>1119.0899999999999</c:v>
                </c:pt>
                <c:pt idx="56">
                  <c:v>1118.02</c:v>
                </c:pt>
                <c:pt idx="57">
                  <c:v>1117.7950000000001</c:v>
                </c:pt>
                <c:pt idx="58">
                  <c:v>1117.854</c:v>
                </c:pt>
                <c:pt idx="59">
                  <c:v>1117.771</c:v>
                </c:pt>
                <c:pt idx="60">
                  <c:v>1116.116</c:v>
                </c:pt>
                <c:pt idx="61">
                  <c:v>1115.9549999999999</c:v>
                </c:pt>
                <c:pt idx="62">
                  <c:v>1115.732</c:v>
                </c:pt>
                <c:pt idx="63">
                  <c:v>1116.1289999999999</c:v>
                </c:pt>
                <c:pt idx="64">
                  <c:v>1118.973</c:v>
                </c:pt>
                <c:pt idx="65">
                  <c:v>1114.837</c:v>
                </c:pt>
                <c:pt idx="66">
                  <c:v>1118.723</c:v>
                </c:pt>
                <c:pt idx="67">
                  <c:v>1114.5889999999999</c:v>
                </c:pt>
                <c:pt idx="68">
                  <c:v>1052.2090000000001</c:v>
                </c:pt>
                <c:pt idx="69">
                  <c:v>1103.808</c:v>
                </c:pt>
                <c:pt idx="70">
                  <c:v>1102.9939999999999</c:v>
                </c:pt>
                <c:pt idx="71">
                  <c:v>1110.42</c:v>
                </c:pt>
                <c:pt idx="72">
                  <c:v>1117.9760000000001</c:v>
                </c:pt>
                <c:pt idx="73">
                  <c:v>1119.4000000000001</c:v>
                </c:pt>
                <c:pt idx="74">
                  <c:v>1118.953</c:v>
                </c:pt>
                <c:pt idx="75">
                  <c:v>1118.0809999999999</c:v>
                </c:pt>
                <c:pt idx="76">
                  <c:v>1111.5029999999999</c:v>
                </c:pt>
                <c:pt idx="77">
                  <c:v>1110.317</c:v>
                </c:pt>
                <c:pt idx="78">
                  <c:v>1110.3040000000001</c:v>
                </c:pt>
                <c:pt idx="79">
                  <c:v>1106.0070000000001</c:v>
                </c:pt>
                <c:pt idx="80">
                  <c:v>1118.155</c:v>
                </c:pt>
                <c:pt idx="81">
                  <c:v>1122.3900000000001</c:v>
                </c:pt>
                <c:pt idx="82">
                  <c:v>1113.0730000000001</c:v>
                </c:pt>
                <c:pt idx="83">
                  <c:v>1108.77</c:v>
                </c:pt>
                <c:pt idx="84">
                  <c:v>1115.7</c:v>
                </c:pt>
                <c:pt idx="85">
                  <c:v>987.59699999999998</c:v>
                </c:pt>
                <c:pt idx="86">
                  <c:v>779.14700000000005</c:v>
                </c:pt>
                <c:pt idx="87">
                  <c:v>689.07600000000002</c:v>
                </c:pt>
                <c:pt idx="88">
                  <c:v>336.96899999999999</c:v>
                </c:pt>
                <c:pt idx="89">
                  <c:v>79.912000000000006</c:v>
                </c:pt>
                <c:pt idx="90">
                  <c:v>78.227000000000004</c:v>
                </c:pt>
                <c:pt idx="91">
                  <c:v>78.206999999999994</c:v>
                </c:pt>
                <c:pt idx="92">
                  <c:v>78.2</c:v>
                </c:pt>
                <c:pt idx="93">
                  <c:v>78.22</c:v>
                </c:pt>
                <c:pt idx="94">
                  <c:v>78.22</c:v>
                </c:pt>
                <c:pt idx="95">
                  <c:v>78.12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435.81799999999998</c:v>
                </c:pt>
                <c:pt idx="1">
                  <c:v>434.79700000000003</c:v>
                </c:pt>
                <c:pt idx="2">
                  <c:v>435.12200000000001</c:v>
                </c:pt>
                <c:pt idx="3">
                  <c:v>435.91500000000002</c:v>
                </c:pt>
                <c:pt idx="4">
                  <c:v>434.51100000000002</c:v>
                </c:pt>
                <c:pt idx="5">
                  <c:v>433.70600000000002</c:v>
                </c:pt>
                <c:pt idx="6">
                  <c:v>435.76600000000002</c:v>
                </c:pt>
                <c:pt idx="7">
                  <c:v>437.08800000000002</c:v>
                </c:pt>
                <c:pt idx="8">
                  <c:v>438.197</c:v>
                </c:pt>
                <c:pt idx="9">
                  <c:v>440.14800000000002</c:v>
                </c:pt>
                <c:pt idx="10">
                  <c:v>439.69600000000003</c:v>
                </c:pt>
                <c:pt idx="11">
                  <c:v>440.81900000000002</c:v>
                </c:pt>
                <c:pt idx="12">
                  <c:v>440.42</c:v>
                </c:pt>
                <c:pt idx="13">
                  <c:v>442.00299999999999</c:v>
                </c:pt>
                <c:pt idx="14">
                  <c:v>442.82299999999998</c:v>
                </c:pt>
                <c:pt idx="15">
                  <c:v>442.548</c:v>
                </c:pt>
                <c:pt idx="16">
                  <c:v>447.565</c:v>
                </c:pt>
                <c:pt idx="17">
                  <c:v>448.23200000000003</c:v>
                </c:pt>
                <c:pt idx="18">
                  <c:v>447.52300000000002</c:v>
                </c:pt>
                <c:pt idx="19">
                  <c:v>447.52100000000002</c:v>
                </c:pt>
                <c:pt idx="20">
                  <c:v>457.94499999999999</c:v>
                </c:pt>
                <c:pt idx="21">
                  <c:v>460.30799999999999</c:v>
                </c:pt>
                <c:pt idx="22">
                  <c:v>459.55099999999999</c:v>
                </c:pt>
                <c:pt idx="23">
                  <c:v>465.68099999999998</c:v>
                </c:pt>
                <c:pt idx="24">
                  <c:v>523.01400000000001</c:v>
                </c:pt>
                <c:pt idx="25">
                  <c:v>530.221</c:v>
                </c:pt>
                <c:pt idx="26">
                  <c:v>530.803</c:v>
                </c:pt>
                <c:pt idx="27">
                  <c:v>560.63900000000001</c:v>
                </c:pt>
                <c:pt idx="28">
                  <c:v>549.79100000000005</c:v>
                </c:pt>
                <c:pt idx="29">
                  <c:v>542.97299999999996</c:v>
                </c:pt>
                <c:pt idx="30">
                  <c:v>547.87300000000005</c:v>
                </c:pt>
                <c:pt idx="31">
                  <c:v>540.72199999999998</c:v>
                </c:pt>
                <c:pt idx="32">
                  <c:v>536.29399999999998</c:v>
                </c:pt>
                <c:pt idx="33">
                  <c:v>540.101</c:v>
                </c:pt>
                <c:pt idx="34">
                  <c:v>540.42999999999995</c:v>
                </c:pt>
                <c:pt idx="35">
                  <c:v>539.26499999999999</c:v>
                </c:pt>
                <c:pt idx="36">
                  <c:v>539.07000000000005</c:v>
                </c:pt>
                <c:pt idx="37">
                  <c:v>533.73199999999997</c:v>
                </c:pt>
                <c:pt idx="38">
                  <c:v>528.02200000000005</c:v>
                </c:pt>
                <c:pt idx="39">
                  <c:v>526.76199999999994</c:v>
                </c:pt>
                <c:pt idx="40">
                  <c:v>530.49</c:v>
                </c:pt>
                <c:pt idx="41">
                  <c:v>549.404</c:v>
                </c:pt>
                <c:pt idx="42">
                  <c:v>555.30600000000004</c:v>
                </c:pt>
                <c:pt idx="43">
                  <c:v>545.09</c:v>
                </c:pt>
                <c:pt idx="44">
                  <c:v>546.94600000000003</c:v>
                </c:pt>
                <c:pt idx="45">
                  <c:v>541.33900000000006</c:v>
                </c:pt>
                <c:pt idx="46">
                  <c:v>539.64400000000001</c:v>
                </c:pt>
                <c:pt idx="47">
                  <c:v>553.57600000000002</c:v>
                </c:pt>
                <c:pt idx="48">
                  <c:v>544.77499999999998</c:v>
                </c:pt>
                <c:pt idx="49">
                  <c:v>535.95600000000002</c:v>
                </c:pt>
                <c:pt idx="50">
                  <c:v>542.74199999999996</c:v>
                </c:pt>
                <c:pt idx="51">
                  <c:v>541.31899999999996</c:v>
                </c:pt>
                <c:pt idx="52">
                  <c:v>553.14099999999996</c:v>
                </c:pt>
                <c:pt idx="53">
                  <c:v>558.47400000000005</c:v>
                </c:pt>
                <c:pt idx="54">
                  <c:v>555.35799999999995</c:v>
                </c:pt>
                <c:pt idx="55">
                  <c:v>532.89800000000002</c:v>
                </c:pt>
                <c:pt idx="56">
                  <c:v>532.33900000000006</c:v>
                </c:pt>
                <c:pt idx="57">
                  <c:v>538.33100000000002</c:v>
                </c:pt>
                <c:pt idx="58">
                  <c:v>536.75300000000004</c:v>
                </c:pt>
                <c:pt idx="59">
                  <c:v>537.82899999999995</c:v>
                </c:pt>
                <c:pt idx="60">
                  <c:v>541.86800000000005</c:v>
                </c:pt>
                <c:pt idx="61">
                  <c:v>545.15800000000002</c:v>
                </c:pt>
                <c:pt idx="62">
                  <c:v>546.68499999999995</c:v>
                </c:pt>
                <c:pt idx="63">
                  <c:v>545.72799999999995</c:v>
                </c:pt>
                <c:pt idx="64">
                  <c:v>545.30499999999995</c:v>
                </c:pt>
                <c:pt idx="65">
                  <c:v>547.83799999999997</c:v>
                </c:pt>
                <c:pt idx="66">
                  <c:v>559.01300000000003</c:v>
                </c:pt>
                <c:pt idx="67">
                  <c:v>569.29899999999998</c:v>
                </c:pt>
                <c:pt idx="68">
                  <c:v>566.28700000000003</c:v>
                </c:pt>
                <c:pt idx="69">
                  <c:v>561.97799999999995</c:v>
                </c:pt>
                <c:pt idx="70">
                  <c:v>559.22799999999995</c:v>
                </c:pt>
                <c:pt idx="71">
                  <c:v>561.23599999999999</c:v>
                </c:pt>
                <c:pt idx="72">
                  <c:v>556.73900000000003</c:v>
                </c:pt>
                <c:pt idx="73">
                  <c:v>557.62300000000005</c:v>
                </c:pt>
                <c:pt idx="74">
                  <c:v>559.00800000000004</c:v>
                </c:pt>
                <c:pt idx="75">
                  <c:v>552.97799999999995</c:v>
                </c:pt>
                <c:pt idx="76">
                  <c:v>543.41200000000003</c:v>
                </c:pt>
                <c:pt idx="77">
                  <c:v>545.41899999999998</c:v>
                </c:pt>
                <c:pt idx="78">
                  <c:v>546.83600000000001</c:v>
                </c:pt>
                <c:pt idx="79">
                  <c:v>540.86800000000005</c:v>
                </c:pt>
                <c:pt idx="80">
                  <c:v>550.98199999999997</c:v>
                </c:pt>
                <c:pt idx="81">
                  <c:v>573.60900000000004</c:v>
                </c:pt>
                <c:pt idx="82">
                  <c:v>544.51300000000003</c:v>
                </c:pt>
                <c:pt idx="83">
                  <c:v>534.90200000000004</c:v>
                </c:pt>
                <c:pt idx="84">
                  <c:v>530.39099999999996</c:v>
                </c:pt>
                <c:pt idx="85">
                  <c:v>526.11800000000005</c:v>
                </c:pt>
                <c:pt idx="86">
                  <c:v>525.06899999999996</c:v>
                </c:pt>
                <c:pt idx="87">
                  <c:v>519.78099999999995</c:v>
                </c:pt>
                <c:pt idx="88">
                  <c:v>457.77800000000002</c:v>
                </c:pt>
                <c:pt idx="89">
                  <c:v>450.82900000000001</c:v>
                </c:pt>
                <c:pt idx="90">
                  <c:v>450.798</c:v>
                </c:pt>
                <c:pt idx="91">
                  <c:v>449.44200000000001</c:v>
                </c:pt>
                <c:pt idx="92">
                  <c:v>449.93200000000002</c:v>
                </c:pt>
                <c:pt idx="93">
                  <c:v>447.16</c:v>
                </c:pt>
                <c:pt idx="94">
                  <c:v>441.00299999999999</c:v>
                </c:pt>
                <c:pt idx="95">
                  <c:v>439.43900000000002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26.24</c:v>
                </c:pt>
                <c:pt idx="1">
                  <c:v>27.119</c:v>
                </c:pt>
                <c:pt idx="2">
                  <c:v>28.021000000000001</c:v>
                </c:pt>
                <c:pt idx="3">
                  <c:v>28.231999999999999</c:v>
                </c:pt>
                <c:pt idx="4">
                  <c:v>27.759</c:v>
                </c:pt>
                <c:pt idx="5">
                  <c:v>29.036000000000001</c:v>
                </c:pt>
                <c:pt idx="6">
                  <c:v>29.396000000000001</c:v>
                </c:pt>
                <c:pt idx="7">
                  <c:v>28.844999999999999</c:v>
                </c:pt>
                <c:pt idx="8">
                  <c:v>28.347000000000001</c:v>
                </c:pt>
                <c:pt idx="9">
                  <c:v>29.262</c:v>
                </c:pt>
                <c:pt idx="10">
                  <c:v>28.234999999999999</c:v>
                </c:pt>
                <c:pt idx="11">
                  <c:v>27.64</c:v>
                </c:pt>
                <c:pt idx="12">
                  <c:v>26.899000000000001</c:v>
                </c:pt>
                <c:pt idx="13">
                  <c:v>27.864999999999998</c:v>
                </c:pt>
                <c:pt idx="14">
                  <c:v>28.370999999999999</c:v>
                </c:pt>
                <c:pt idx="15">
                  <c:v>28.393000000000001</c:v>
                </c:pt>
                <c:pt idx="16">
                  <c:v>31.06</c:v>
                </c:pt>
                <c:pt idx="17">
                  <c:v>30.373999999999999</c:v>
                </c:pt>
                <c:pt idx="18">
                  <c:v>26.602</c:v>
                </c:pt>
                <c:pt idx="19">
                  <c:v>24.454999999999998</c:v>
                </c:pt>
                <c:pt idx="20">
                  <c:v>25.277999999999999</c:v>
                </c:pt>
                <c:pt idx="21">
                  <c:v>26.495999999999999</c:v>
                </c:pt>
                <c:pt idx="22">
                  <c:v>25.62</c:v>
                </c:pt>
                <c:pt idx="23">
                  <c:v>25.366</c:v>
                </c:pt>
                <c:pt idx="24">
                  <c:v>25.645</c:v>
                </c:pt>
                <c:pt idx="25">
                  <c:v>25.73</c:v>
                </c:pt>
                <c:pt idx="26">
                  <c:v>25.222000000000001</c:v>
                </c:pt>
                <c:pt idx="27">
                  <c:v>25.634</c:v>
                </c:pt>
                <c:pt idx="28">
                  <c:v>24.277999999999999</c:v>
                </c:pt>
                <c:pt idx="29">
                  <c:v>23.797000000000001</c:v>
                </c:pt>
                <c:pt idx="30">
                  <c:v>23.968</c:v>
                </c:pt>
                <c:pt idx="31">
                  <c:v>23.661000000000001</c:v>
                </c:pt>
                <c:pt idx="32">
                  <c:v>24.329000000000001</c:v>
                </c:pt>
                <c:pt idx="33">
                  <c:v>25.006</c:v>
                </c:pt>
                <c:pt idx="34">
                  <c:v>25.585999999999999</c:v>
                </c:pt>
                <c:pt idx="35">
                  <c:v>27.36</c:v>
                </c:pt>
                <c:pt idx="36">
                  <c:v>29.952000000000002</c:v>
                </c:pt>
                <c:pt idx="37">
                  <c:v>30.785</c:v>
                </c:pt>
                <c:pt idx="38">
                  <c:v>30.576000000000001</c:v>
                </c:pt>
                <c:pt idx="39">
                  <c:v>30.396000000000001</c:v>
                </c:pt>
                <c:pt idx="40">
                  <c:v>29.533999999999999</c:v>
                </c:pt>
                <c:pt idx="41">
                  <c:v>28.686</c:v>
                </c:pt>
                <c:pt idx="42">
                  <c:v>29.79</c:v>
                </c:pt>
                <c:pt idx="43">
                  <c:v>32.229999999999997</c:v>
                </c:pt>
                <c:pt idx="44">
                  <c:v>37.924999999999997</c:v>
                </c:pt>
                <c:pt idx="45">
                  <c:v>40.42</c:v>
                </c:pt>
                <c:pt idx="46">
                  <c:v>38.244999999999997</c:v>
                </c:pt>
                <c:pt idx="47">
                  <c:v>39.584000000000003</c:v>
                </c:pt>
                <c:pt idx="48">
                  <c:v>38.945</c:v>
                </c:pt>
                <c:pt idx="49">
                  <c:v>40.597999999999999</c:v>
                </c:pt>
                <c:pt idx="50">
                  <c:v>46.204000000000001</c:v>
                </c:pt>
                <c:pt idx="51">
                  <c:v>47.482999999999997</c:v>
                </c:pt>
                <c:pt idx="52">
                  <c:v>46.968000000000004</c:v>
                </c:pt>
                <c:pt idx="53">
                  <c:v>43.58</c:v>
                </c:pt>
                <c:pt idx="54">
                  <c:v>39.264000000000003</c:v>
                </c:pt>
                <c:pt idx="55">
                  <c:v>40.957000000000001</c:v>
                </c:pt>
                <c:pt idx="56">
                  <c:v>44.731999999999999</c:v>
                </c:pt>
                <c:pt idx="57">
                  <c:v>46.67</c:v>
                </c:pt>
                <c:pt idx="58">
                  <c:v>43.154000000000003</c:v>
                </c:pt>
                <c:pt idx="59">
                  <c:v>40.027999999999999</c:v>
                </c:pt>
                <c:pt idx="60">
                  <c:v>39.750999999999998</c:v>
                </c:pt>
                <c:pt idx="61">
                  <c:v>39.470999999999997</c:v>
                </c:pt>
                <c:pt idx="62">
                  <c:v>48.173999999999999</c:v>
                </c:pt>
                <c:pt idx="63">
                  <c:v>53.594000000000001</c:v>
                </c:pt>
                <c:pt idx="64">
                  <c:v>54.636000000000003</c:v>
                </c:pt>
                <c:pt idx="65">
                  <c:v>53.140999999999998</c:v>
                </c:pt>
                <c:pt idx="66">
                  <c:v>46.944000000000003</c:v>
                </c:pt>
                <c:pt idx="67">
                  <c:v>46.783999999999999</c:v>
                </c:pt>
                <c:pt idx="68">
                  <c:v>42.271000000000001</c:v>
                </c:pt>
                <c:pt idx="69">
                  <c:v>38.020000000000003</c:v>
                </c:pt>
                <c:pt idx="70">
                  <c:v>35.762</c:v>
                </c:pt>
                <c:pt idx="71">
                  <c:v>34.805999999999997</c:v>
                </c:pt>
                <c:pt idx="72">
                  <c:v>32.656999999999996</c:v>
                </c:pt>
                <c:pt idx="73">
                  <c:v>32.750999999999998</c:v>
                </c:pt>
                <c:pt idx="74">
                  <c:v>33.313000000000002</c:v>
                </c:pt>
                <c:pt idx="75">
                  <c:v>30.997</c:v>
                </c:pt>
                <c:pt idx="76">
                  <c:v>29.492999999999999</c:v>
                </c:pt>
                <c:pt idx="77">
                  <c:v>28.143999999999998</c:v>
                </c:pt>
                <c:pt idx="78">
                  <c:v>28.21</c:v>
                </c:pt>
                <c:pt idx="79">
                  <c:v>30.149000000000001</c:v>
                </c:pt>
                <c:pt idx="80">
                  <c:v>28.16</c:v>
                </c:pt>
                <c:pt idx="81">
                  <c:v>28.311</c:v>
                </c:pt>
                <c:pt idx="82">
                  <c:v>26.475000000000001</c:v>
                </c:pt>
                <c:pt idx="83">
                  <c:v>25.167000000000002</c:v>
                </c:pt>
                <c:pt idx="84">
                  <c:v>25.234999999999999</c:v>
                </c:pt>
                <c:pt idx="85">
                  <c:v>26.347000000000001</c:v>
                </c:pt>
                <c:pt idx="86">
                  <c:v>27.344999999999999</c:v>
                </c:pt>
                <c:pt idx="87">
                  <c:v>28.913</c:v>
                </c:pt>
                <c:pt idx="88">
                  <c:v>28.52</c:v>
                </c:pt>
                <c:pt idx="89">
                  <c:v>27.841000000000001</c:v>
                </c:pt>
                <c:pt idx="90">
                  <c:v>26.635000000000002</c:v>
                </c:pt>
                <c:pt idx="91">
                  <c:v>26.408999999999999</c:v>
                </c:pt>
                <c:pt idx="92">
                  <c:v>26.234000000000002</c:v>
                </c:pt>
                <c:pt idx="93">
                  <c:v>25.966000000000001</c:v>
                </c:pt>
                <c:pt idx="94">
                  <c:v>25.907</c:v>
                </c:pt>
                <c:pt idx="95">
                  <c:v>26.87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17.437000000000001</c:v>
                </c:pt>
                <c:pt idx="26">
                  <c:v>29.452000000000002</c:v>
                </c:pt>
                <c:pt idx="27">
                  <c:v>29.43</c:v>
                </c:pt>
                <c:pt idx="28">
                  <c:v>29.225999999999999</c:v>
                </c:pt>
                <c:pt idx="29">
                  <c:v>30.077000000000002</c:v>
                </c:pt>
                <c:pt idx="30">
                  <c:v>32.850999999999999</c:v>
                </c:pt>
                <c:pt idx="31">
                  <c:v>38.991</c:v>
                </c:pt>
                <c:pt idx="32">
                  <c:v>50.024999999999999</c:v>
                </c:pt>
                <c:pt idx="33">
                  <c:v>66.995000000000005</c:v>
                </c:pt>
                <c:pt idx="34">
                  <c:v>81.905000000000001</c:v>
                </c:pt>
                <c:pt idx="35">
                  <c:v>98.673000000000002</c:v>
                </c:pt>
                <c:pt idx="36">
                  <c:v>115.352</c:v>
                </c:pt>
                <c:pt idx="37">
                  <c:v>125.681</c:v>
                </c:pt>
                <c:pt idx="38">
                  <c:v>138.01900000000001</c:v>
                </c:pt>
                <c:pt idx="39">
                  <c:v>151.233</c:v>
                </c:pt>
                <c:pt idx="40">
                  <c:v>160.071</c:v>
                </c:pt>
                <c:pt idx="41">
                  <c:v>168.14099999999999</c:v>
                </c:pt>
                <c:pt idx="42">
                  <c:v>172.09800000000001</c:v>
                </c:pt>
                <c:pt idx="43">
                  <c:v>171.93299999999999</c:v>
                </c:pt>
                <c:pt idx="44">
                  <c:v>178.244</c:v>
                </c:pt>
                <c:pt idx="45">
                  <c:v>182.40899999999999</c:v>
                </c:pt>
                <c:pt idx="46">
                  <c:v>183.339</c:v>
                </c:pt>
                <c:pt idx="47">
                  <c:v>186.459</c:v>
                </c:pt>
                <c:pt idx="48">
                  <c:v>190.309</c:v>
                </c:pt>
                <c:pt idx="49">
                  <c:v>187.11500000000001</c:v>
                </c:pt>
                <c:pt idx="50">
                  <c:v>183.374</c:v>
                </c:pt>
                <c:pt idx="51">
                  <c:v>176.92599999999999</c:v>
                </c:pt>
                <c:pt idx="52">
                  <c:v>165.54499999999999</c:v>
                </c:pt>
                <c:pt idx="53">
                  <c:v>157.75</c:v>
                </c:pt>
                <c:pt idx="54">
                  <c:v>147.56700000000001</c:v>
                </c:pt>
                <c:pt idx="55">
                  <c:v>132.66399999999999</c:v>
                </c:pt>
                <c:pt idx="56">
                  <c:v>120.54600000000001</c:v>
                </c:pt>
                <c:pt idx="57">
                  <c:v>110.532</c:v>
                </c:pt>
                <c:pt idx="58">
                  <c:v>97.08</c:v>
                </c:pt>
                <c:pt idx="59">
                  <c:v>83.266999999999996</c:v>
                </c:pt>
                <c:pt idx="60">
                  <c:v>67.400000000000006</c:v>
                </c:pt>
                <c:pt idx="61">
                  <c:v>54.311999999999998</c:v>
                </c:pt>
                <c:pt idx="62">
                  <c:v>43.173999999999999</c:v>
                </c:pt>
                <c:pt idx="63">
                  <c:v>34.805999999999997</c:v>
                </c:pt>
                <c:pt idx="64">
                  <c:v>30.382000000000001</c:v>
                </c:pt>
                <c:pt idx="65">
                  <c:v>29.696000000000002</c:v>
                </c:pt>
                <c:pt idx="66">
                  <c:v>29.824999999999999</c:v>
                </c:pt>
                <c:pt idx="67">
                  <c:v>29.664999999999999</c:v>
                </c:pt>
                <c:pt idx="68">
                  <c:v>7.9429999999999996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89.350999999999999</c:v>
                </c:pt>
                <c:pt idx="1">
                  <c:v>88.606999999999999</c:v>
                </c:pt>
                <c:pt idx="2">
                  <c:v>88.691000000000003</c:v>
                </c:pt>
                <c:pt idx="3">
                  <c:v>88.369</c:v>
                </c:pt>
                <c:pt idx="4">
                  <c:v>82.305999999999997</c:v>
                </c:pt>
                <c:pt idx="5">
                  <c:v>81.917000000000002</c:v>
                </c:pt>
                <c:pt idx="6">
                  <c:v>81.822000000000003</c:v>
                </c:pt>
                <c:pt idx="7">
                  <c:v>81.575999999999993</c:v>
                </c:pt>
                <c:pt idx="8">
                  <c:v>81.171000000000006</c:v>
                </c:pt>
                <c:pt idx="9">
                  <c:v>81.122</c:v>
                </c:pt>
                <c:pt idx="10">
                  <c:v>81.227999999999994</c:v>
                </c:pt>
                <c:pt idx="11">
                  <c:v>81.046999999999997</c:v>
                </c:pt>
                <c:pt idx="12">
                  <c:v>80.819999999999993</c:v>
                </c:pt>
                <c:pt idx="13">
                  <c:v>80.709999999999994</c:v>
                </c:pt>
                <c:pt idx="14">
                  <c:v>80.745000000000005</c:v>
                </c:pt>
                <c:pt idx="15">
                  <c:v>80.736000000000004</c:v>
                </c:pt>
                <c:pt idx="16">
                  <c:v>80.772000000000006</c:v>
                </c:pt>
                <c:pt idx="17">
                  <c:v>80.665999999999997</c:v>
                </c:pt>
                <c:pt idx="18">
                  <c:v>80.625</c:v>
                </c:pt>
                <c:pt idx="19">
                  <c:v>137.399</c:v>
                </c:pt>
                <c:pt idx="20">
                  <c:v>142.65600000000001</c:v>
                </c:pt>
                <c:pt idx="21">
                  <c:v>144.827</c:v>
                </c:pt>
                <c:pt idx="22">
                  <c:v>145.976</c:v>
                </c:pt>
                <c:pt idx="23">
                  <c:v>145.886</c:v>
                </c:pt>
                <c:pt idx="24">
                  <c:v>149.125</c:v>
                </c:pt>
                <c:pt idx="25">
                  <c:v>149.97</c:v>
                </c:pt>
                <c:pt idx="26">
                  <c:v>149.67400000000001</c:v>
                </c:pt>
                <c:pt idx="27">
                  <c:v>166.12299999999999</c:v>
                </c:pt>
                <c:pt idx="28">
                  <c:v>370.87599999999998</c:v>
                </c:pt>
                <c:pt idx="29">
                  <c:v>397.71800000000002</c:v>
                </c:pt>
                <c:pt idx="30">
                  <c:v>396.19200000000001</c:v>
                </c:pt>
                <c:pt idx="31">
                  <c:v>402.19</c:v>
                </c:pt>
                <c:pt idx="32">
                  <c:v>512.85799999999995</c:v>
                </c:pt>
                <c:pt idx="33">
                  <c:v>530.18200000000002</c:v>
                </c:pt>
                <c:pt idx="34">
                  <c:v>530.30499999999995</c:v>
                </c:pt>
                <c:pt idx="35">
                  <c:v>530.87199999999996</c:v>
                </c:pt>
                <c:pt idx="36">
                  <c:v>574.38900000000001</c:v>
                </c:pt>
                <c:pt idx="37">
                  <c:v>576.22400000000005</c:v>
                </c:pt>
                <c:pt idx="38">
                  <c:v>576.274</c:v>
                </c:pt>
                <c:pt idx="39">
                  <c:v>576.34100000000001</c:v>
                </c:pt>
                <c:pt idx="40">
                  <c:v>582.07600000000002</c:v>
                </c:pt>
                <c:pt idx="41">
                  <c:v>574.32899999999995</c:v>
                </c:pt>
                <c:pt idx="42">
                  <c:v>575.70500000000004</c:v>
                </c:pt>
                <c:pt idx="43">
                  <c:v>560.25400000000002</c:v>
                </c:pt>
                <c:pt idx="44">
                  <c:v>408.43799999999999</c:v>
                </c:pt>
                <c:pt idx="45">
                  <c:v>387.31200000000001</c:v>
                </c:pt>
                <c:pt idx="46">
                  <c:v>392.28100000000001</c:v>
                </c:pt>
                <c:pt idx="47">
                  <c:v>386.31400000000002</c:v>
                </c:pt>
                <c:pt idx="48">
                  <c:v>236.07</c:v>
                </c:pt>
                <c:pt idx="49">
                  <c:v>220.06100000000001</c:v>
                </c:pt>
                <c:pt idx="50">
                  <c:v>213.92</c:v>
                </c:pt>
                <c:pt idx="51">
                  <c:v>225.929</c:v>
                </c:pt>
                <c:pt idx="52">
                  <c:v>222.61</c:v>
                </c:pt>
                <c:pt idx="53">
                  <c:v>222.887</c:v>
                </c:pt>
                <c:pt idx="54">
                  <c:v>211.88200000000001</c:v>
                </c:pt>
                <c:pt idx="55">
                  <c:v>206.00700000000001</c:v>
                </c:pt>
                <c:pt idx="56">
                  <c:v>267.596</c:v>
                </c:pt>
                <c:pt idx="57">
                  <c:v>273.87</c:v>
                </c:pt>
                <c:pt idx="58">
                  <c:v>265.464</c:v>
                </c:pt>
                <c:pt idx="59">
                  <c:v>275.70499999999998</c:v>
                </c:pt>
                <c:pt idx="60">
                  <c:v>229.14699999999999</c:v>
                </c:pt>
                <c:pt idx="61">
                  <c:v>227.32900000000001</c:v>
                </c:pt>
                <c:pt idx="62">
                  <c:v>226.947</c:v>
                </c:pt>
                <c:pt idx="63">
                  <c:v>232.661</c:v>
                </c:pt>
                <c:pt idx="64">
                  <c:v>334.38099999999997</c:v>
                </c:pt>
                <c:pt idx="65">
                  <c:v>348.52199999999999</c:v>
                </c:pt>
                <c:pt idx="66">
                  <c:v>350.52699999999999</c:v>
                </c:pt>
                <c:pt idx="67">
                  <c:v>370.31799999999998</c:v>
                </c:pt>
                <c:pt idx="68">
                  <c:v>477.17</c:v>
                </c:pt>
                <c:pt idx="69">
                  <c:v>485.19200000000001</c:v>
                </c:pt>
                <c:pt idx="70">
                  <c:v>522.07399999999996</c:v>
                </c:pt>
                <c:pt idx="71">
                  <c:v>519.81299999999999</c:v>
                </c:pt>
                <c:pt idx="72">
                  <c:v>417.31900000000002</c:v>
                </c:pt>
                <c:pt idx="73">
                  <c:v>402.61</c:v>
                </c:pt>
                <c:pt idx="74">
                  <c:v>402.66300000000001</c:v>
                </c:pt>
                <c:pt idx="75">
                  <c:v>400.12400000000002</c:v>
                </c:pt>
                <c:pt idx="76">
                  <c:v>367.80900000000003</c:v>
                </c:pt>
                <c:pt idx="77">
                  <c:v>363.74299999999999</c:v>
                </c:pt>
                <c:pt idx="78">
                  <c:v>363.79300000000001</c:v>
                </c:pt>
                <c:pt idx="79">
                  <c:v>358.83600000000001</c:v>
                </c:pt>
                <c:pt idx="80">
                  <c:v>331.96</c:v>
                </c:pt>
                <c:pt idx="81">
                  <c:v>328.488</c:v>
                </c:pt>
                <c:pt idx="82">
                  <c:v>328.46899999999999</c:v>
                </c:pt>
                <c:pt idx="83">
                  <c:v>325.92599999999999</c:v>
                </c:pt>
                <c:pt idx="84">
                  <c:v>289.00799999999998</c:v>
                </c:pt>
                <c:pt idx="85">
                  <c:v>284.596</c:v>
                </c:pt>
                <c:pt idx="86">
                  <c:v>284.55700000000002</c:v>
                </c:pt>
                <c:pt idx="87">
                  <c:v>239.35599999999999</c:v>
                </c:pt>
                <c:pt idx="88">
                  <c:v>196.13800000000001</c:v>
                </c:pt>
                <c:pt idx="89">
                  <c:v>187.04599999999999</c:v>
                </c:pt>
                <c:pt idx="90">
                  <c:v>186.83699999999999</c:v>
                </c:pt>
                <c:pt idx="91">
                  <c:v>184.619</c:v>
                </c:pt>
                <c:pt idx="92">
                  <c:v>149.535</c:v>
                </c:pt>
                <c:pt idx="93">
                  <c:v>147.92099999999999</c:v>
                </c:pt>
                <c:pt idx="94">
                  <c:v>147.86199999999999</c:v>
                </c:pt>
                <c:pt idx="95">
                  <c:v>149.977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30.155000000000001</c:v>
                </c:pt>
                <c:pt idx="32">
                  <c:v>240.52199999999999</c:v>
                </c:pt>
                <c:pt idx="33">
                  <c:v>227.518</c:v>
                </c:pt>
                <c:pt idx="34">
                  <c:v>221.38900000000001</c:v>
                </c:pt>
                <c:pt idx="35">
                  <c:v>226.619</c:v>
                </c:pt>
                <c:pt idx="36">
                  <c:v>269.904</c:v>
                </c:pt>
                <c:pt idx="37">
                  <c:v>273.14</c:v>
                </c:pt>
                <c:pt idx="38">
                  <c:v>269.42200000000003</c:v>
                </c:pt>
                <c:pt idx="39">
                  <c:v>286.93200000000002</c:v>
                </c:pt>
                <c:pt idx="40">
                  <c:v>318.12799999999999</c:v>
                </c:pt>
                <c:pt idx="41">
                  <c:v>289.34199999999998</c:v>
                </c:pt>
                <c:pt idx="42">
                  <c:v>287.67500000000001</c:v>
                </c:pt>
                <c:pt idx="43">
                  <c:v>309.976</c:v>
                </c:pt>
                <c:pt idx="44">
                  <c:v>154.62</c:v>
                </c:pt>
                <c:pt idx="45">
                  <c:v>157.773</c:v>
                </c:pt>
                <c:pt idx="46">
                  <c:v>157.85599999999999</c:v>
                </c:pt>
                <c:pt idx="47">
                  <c:v>174.12</c:v>
                </c:pt>
                <c:pt idx="48">
                  <c:v>257.37200000000001</c:v>
                </c:pt>
                <c:pt idx="49">
                  <c:v>278.68599999999998</c:v>
                </c:pt>
                <c:pt idx="50">
                  <c:v>273.96699999999998</c:v>
                </c:pt>
                <c:pt idx="51">
                  <c:v>266.91699999999997</c:v>
                </c:pt>
                <c:pt idx="52">
                  <c:v>305.80200000000002</c:v>
                </c:pt>
                <c:pt idx="53">
                  <c:v>271.54300000000001</c:v>
                </c:pt>
                <c:pt idx="54">
                  <c:v>286.17700000000002</c:v>
                </c:pt>
                <c:pt idx="55">
                  <c:v>270.17500000000001</c:v>
                </c:pt>
                <c:pt idx="56">
                  <c:v>123.861</c:v>
                </c:pt>
                <c:pt idx="57">
                  <c:v>122.283</c:v>
                </c:pt>
                <c:pt idx="58">
                  <c:v>103.292</c:v>
                </c:pt>
                <c:pt idx="59">
                  <c:v>111.351</c:v>
                </c:pt>
                <c:pt idx="60">
                  <c:v>272.69900000000001</c:v>
                </c:pt>
                <c:pt idx="61">
                  <c:v>261.16000000000003</c:v>
                </c:pt>
                <c:pt idx="62">
                  <c:v>238.85900000000001</c:v>
                </c:pt>
                <c:pt idx="63">
                  <c:v>237.34399999999999</c:v>
                </c:pt>
                <c:pt idx="64">
                  <c:v>238.31200000000001</c:v>
                </c:pt>
                <c:pt idx="65">
                  <c:v>304.20400000000001</c:v>
                </c:pt>
                <c:pt idx="66">
                  <c:v>290.92700000000002</c:v>
                </c:pt>
                <c:pt idx="67">
                  <c:v>272.14100000000002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66.313000000000002</c:v>
                </c:pt>
                <c:pt idx="73">
                  <c:v>66.603999999999999</c:v>
                </c:pt>
                <c:pt idx="74">
                  <c:v>66.528000000000006</c:v>
                </c:pt>
                <c:pt idx="75">
                  <c:v>72.733000000000004</c:v>
                </c:pt>
                <c:pt idx="76">
                  <c:v>77.430000000000007</c:v>
                </c:pt>
                <c:pt idx="77">
                  <c:v>68.522000000000006</c:v>
                </c:pt>
                <c:pt idx="78">
                  <c:v>68.465000000000003</c:v>
                </c:pt>
                <c:pt idx="79">
                  <c:v>69.156000000000006</c:v>
                </c:pt>
                <c:pt idx="80">
                  <c:v>34.798999999999999</c:v>
                </c:pt>
                <c:pt idx="81">
                  <c:v>36.095999999999997</c:v>
                </c:pt>
                <c:pt idx="82">
                  <c:v>36.085000000000001</c:v>
                </c:pt>
                <c:pt idx="83">
                  <c:v>36.116999999999997</c:v>
                </c:pt>
                <c:pt idx="84">
                  <c:v>36.921999999999997</c:v>
                </c:pt>
                <c:pt idx="85">
                  <c:v>37.095999999999997</c:v>
                </c:pt>
                <c:pt idx="86">
                  <c:v>99.179000000000002</c:v>
                </c:pt>
                <c:pt idx="87">
                  <c:v>80.448999999999998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-1855.124</c:v>
                </c:pt>
                <c:pt idx="1">
                  <c:v>-1687.58</c:v>
                </c:pt>
                <c:pt idx="2">
                  <c:v>-1657.3710000000001</c:v>
                </c:pt>
                <c:pt idx="3">
                  <c:v>-1494.873</c:v>
                </c:pt>
                <c:pt idx="4">
                  <c:v>-1420.492</c:v>
                </c:pt>
                <c:pt idx="5">
                  <c:v>-1139.425</c:v>
                </c:pt>
                <c:pt idx="6">
                  <c:v>-1205.952</c:v>
                </c:pt>
                <c:pt idx="7">
                  <c:v>-1221.2149999999999</c:v>
                </c:pt>
                <c:pt idx="8">
                  <c:v>-1352.4259999999999</c:v>
                </c:pt>
                <c:pt idx="9">
                  <c:v>-1343.4490000000001</c:v>
                </c:pt>
                <c:pt idx="10">
                  <c:v>-1380.3679999999999</c:v>
                </c:pt>
                <c:pt idx="11">
                  <c:v>-1354.8710000000001</c:v>
                </c:pt>
                <c:pt idx="12">
                  <c:v>-1298.873</c:v>
                </c:pt>
                <c:pt idx="13">
                  <c:v>-1274.116</c:v>
                </c:pt>
                <c:pt idx="14">
                  <c:v>-1314.1510000000001</c:v>
                </c:pt>
                <c:pt idx="15">
                  <c:v>-1306.816</c:v>
                </c:pt>
                <c:pt idx="16">
                  <c:v>-1246.4970000000001</c:v>
                </c:pt>
                <c:pt idx="17">
                  <c:v>-1198.8989999999999</c:v>
                </c:pt>
                <c:pt idx="18">
                  <c:v>-1145.481</c:v>
                </c:pt>
                <c:pt idx="19">
                  <c:v>-1282.1189999999999</c:v>
                </c:pt>
                <c:pt idx="20">
                  <c:v>-1289.4280000000001</c:v>
                </c:pt>
                <c:pt idx="21">
                  <c:v>-1236.9739999999999</c:v>
                </c:pt>
                <c:pt idx="22">
                  <c:v>-1229.6880000000001</c:v>
                </c:pt>
                <c:pt idx="23">
                  <c:v>-1201.087</c:v>
                </c:pt>
                <c:pt idx="24">
                  <c:v>-815.16200000000003</c:v>
                </c:pt>
                <c:pt idx="25">
                  <c:v>-606.93700000000001</c:v>
                </c:pt>
                <c:pt idx="26">
                  <c:v>-424.98399999999998</c:v>
                </c:pt>
                <c:pt idx="27">
                  <c:v>-500.053</c:v>
                </c:pt>
                <c:pt idx="28">
                  <c:v>-770.78899999999999</c:v>
                </c:pt>
                <c:pt idx="29">
                  <c:v>-788.85299999999995</c:v>
                </c:pt>
                <c:pt idx="30">
                  <c:v>-771.11199999999997</c:v>
                </c:pt>
                <c:pt idx="31">
                  <c:v>-772.89700000000005</c:v>
                </c:pt>
                <c:pt idx="32">
                  <c:v>-1045.894</c:v>
                </c:pt>
                <c:pt idx="33">
                  <c:v>-944.76400000000001</c:v>
                </c:pt>
                <c:pt idx="34">
                  <c:v>-937.63599999999997</c:v>
                </c:pt>
                <c:pt idx="35">
                  <c:v>-936.42</c:v>
                </c:pt>
                <c:pt idx="36">
                  <c:v>-943.92200000000003</c:v>
                </c:pt>
                <c:pt idx="37">
                  <c:v>-884.96699999999998</c:v>
                </c:pt>
                <c:pt idx="38">
                  <c:v>-921.51400000000001</c:v>
                </c:pt>
                <c:pt idx="39">
                  <c:v>-887.64200000000005</c:v>
                </c:pt>
                <c:pt idx="40">
                  <c:v>-906.77700000000004</c:v>
                </c:pt>
                <c:pt idx="41">
                  <c:v>-928.54300000000001</c:v>
                </c:pt>
                <c:pt idx="42">
                  <c:v>-1006.511</c:v>
                </c:pt>
                <c:pt idx="43">
                  <c:v>-1028.729</c:v>
                </c:pt>
                <c:pt idx="44">
                  <c:v>-739.35900000000004</c:v>
                </c:pt>
                <c:pt idx="45">
                  <c:v>-700.18399999999997</c:v>
                </c:pt>
                <c:pt idx="46">
                  <c:v>-690.27</c:v>
                </c:pt>
                <c:pt idx="47">
                  <c:v>-686.90700000000004</c:v>
                </c:pt>
                <c:pt idx="48">
                  <c:v>-630.15</c:v>
                </c:pt>
                <c:pt idx="49">
                  <c:v>-572.91800000000001</c:v>
                </c:pt>
                <c:pt idx="50">
                  <c:v>-581.303</c:v>
                </c:pt>
                <c:pt idx="51">
                  <c:v>-562.64400000000001</c:v>
                </c:pt>
                <c:pt idx="52">
                  <c:v>-508.09699999999998</c:v>
                </c:pt>
                <c:pt idx="53">
                  <c:v>-514.59100000000001</c:v>
                </c:pt>
                <c:pt idx="54">
                  <c:v>-593.93399999999997</c:v>
                </c:pt>
                <c:pt idx="55">
                  <c:v>-602.851</c:v>
                </c:pt>
                <c:pt idx="56">
                  <c:v>-465.32</c:v>
                </c:pt>
                <c:pt idx="57">
                  <c:v>-514.48900000000003</c:v>
                </c:pt>
                <c:pt idx="58">
                  <c:v>-557.74300000000005</c:v>
                </c:pt>
                <c:pt idx="59">
                  <c:v>-576.14599999999996</c:v>
                </c:pt>
                <c:pt idx="60">
                  <c:v>-673.94500000000005</c:v>
                </c:pt>
                <c:pt idx="61">
                  <c:v>-697.09500000000003</c:v>
                </c:pt>
                <c:pt idx="62">
                  <c:v>-703.25300000000004</c:v>
                </c:pt>
                <c:pt idx="63">
                  <c:v>-712.61599999999999</c:v>
                </c:pt>
                <c:pt idx="64">
                  <c:v>-827.13499999999999</c:v>
                </c:pt>
                <c:pt idx="65">
                  <c:v>-827.70299999999997</c:v>
                </c:pt>
                <c:pt idx="66">
                  <c:v>-771.97400000000005</c:v>
                </c:pt>
                <c:pt idx="67">
                  <c:v>-822.72299999999996</c:v>
                </c:pt>
                <c:pt idx="68">
                  <c:v>-535.84199999999998</c:v>
                </c:pt>
                <c:pt idx="69">
                  <c:v>-573.77700000000004</c:v>
                </c:pt>
                <c:pt idx="70">
                  <c:v>-589.524</c:v>
                </c:pt>
                <c:pt idx="71">
                  <c:v>-735.67600000000004</c:v>
                </c:pt>
                <c:pt idx="72">
                  <c:v>-754.928</c:v>
                </c:pt>
                <c:pt idx="73">
                  <c:v>-851.10400000000004</c:v>
                </c:pt>
                <c:pt idx="74">
                  <c:v>-882.11099999999999</c:v>
                </c:pt>
                <c:pt idx="75">
                  <c:v>-933.70899999999995</c:v>
                </c:pt>
                <c:pt idx="76">
                  <c:v>-795.53700000000003</c:v>
                </c:pt>
                <c:pt idx="77">
                  <c:v>-744.96799999999996</c:v>
                </c:pt>
                <c:pt idx="78">
                  <c:v>-818.92700000000002</c:v>
                </c:pt>
                <c:pt idx="79">
                  <c:v>-835.26499999999999</c:v>
                </c:pt>
                <c:pt idx="80">
                  <c:v>-940.29600000000005</c:v>
                </c:pt>
                <c:pt idx="81">
                  <c:v>-1025.077</c:v>
                </c:pt>
                <c:pt idx="82">
                  <c:v>-1042.155</c:v>
                </c:pt>
                <c:pt idx="83">
                  <c:v>-1095.8620000000001</c:v>
                </c:pt>
                <c:pt idx="84">
                  <c:v>-1092.7090000000001</c:v>
                </c:pt>
                <c:pt idx="85">
                  <c:v>-1101.0070000000001</c:v>
                </c:pt>
                <c:pt idx="86">
                  <c:v>-1118.7439999999999</c:v>
                </c:pt>
                <c:pt idx="87">
                  <c:v>-1133.259</c:v>
                </c:pt>
                <c:pt idx="88">
                  <c:v>-545.74699999999996</c:v>
                </c:pt>
                <c:pt idx="89">
                  <c:v>-468.48599999999999</c:v>
                </c:pt>
                <c:pt idx="90">
                  <c:v>-610.20000000000005</c:v>
                </c:pt>
                <c:pt idx="91">
                  <c:v>-748.63699999999994</c:v>
                </c:pt>
                <c:pt idx="92">
                  <c:v>-785.59</c:v>
                </c:pt>
                <c:pt idx="93">
                  <c:v>-835.70100000000002</c:v>
                </c:pt>
                <c:pt idx="94">
                  <c:v>-923.88400000000001</c:v>
                </c:pt>
                <c:pt idx="95">
                  <c:v>-1055.002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-374.73</c:v>
                </c:pt>
                <c:pt idx="1">
                  <c:v>-375.00299999999999</c:v>
                </c:pt>
                <c:pt idx="2">
                  <c:v>-374.76299999999998</c:v>
                </c:pt>
                <c:pt idx="3">
                  <c:v>-375.05399999999997</c:v>
                </c:pt>
                <c:pt idx="4">
                  <c:v>-419.65199999999999</c:v>
                </c:pt>
                <c:pt idx="5">
                  <c:v>-692.03</c:v>
                </c:pt>
                <c:pt idx="6">
                  <c:v>-691.178</c:v>
                </c:pt>
                <c:pt idx="7">
                  <c:v>-690.75900000000001</c:v>
                </c:pt>
                <c:pt idx="8">
                  <c:v>-689.24599999999998</c:v>
                </c:pt>
                <c:pt idx="9">
                  <c:v>-688.904</c:v>
                </c:pt>
                <c:pt idx="10">
                  <c:v>-687.61400000000003</c:v>
                </c:pt>
                <c:pt idx="11">
                  <c:v>-687.80799999999999</c:v>
                </c:pt>
                <c:pt idx="12">
                  <c:v>-685.62199999999996</c:v>
                </c:pt>
                <c:pt idx="13">
                  <c:v>-685.25599999999997</c:v>
                </c:pt>
                <c:pt idx="14">
                  <c:v>-684.61400000000003</c:v>
                </c:pt>
                <c:pt idx="15">
                  <c:v>-683.87400000000002</c:v>
                </c:pt>
                <c:pt idx="16">
                  <c:v>-682.673</c:v>
                </c:pt>
                <c:pt idx="17">
                  <c:v>-681.92200000000003</c:v>
                </c:pt>
                <c:pt idx="18">
                  <c:v>-680.17100000000005</c:v>
                </c:pt>
                <c:pt idx="19">
                  <c:v>-627.77499999999998</c:v>
                </c:pt>
                <c:pt idx="20">
                  <c:v>-524.36400000000003</c:v>
                </c:pt>
                <c:pt idx="21">
                  <c:v>-522.53499999999997</c:v>
                </c:pt>
                <c:pt idx="22">
                  <c:v>-500.11399999999998</c:v>
                </c:pt>
                <c:pt idx="23">
                  <c:v>-365.75599999999997</c:v>
                </c:pt>
                <c:pt idx="24">
                  <c:v>-311.28199999999998</c:v>
                </c:pt>
                <c:pt idx="25">
                  <c:v>-311.233</c:v>
                </c:pt>
                <c:pt idx="26">
                  <c:v>-310.5</c:v>
                </c:pt>
                <c:pt idx="27">
                  <c:v>-227.50399999999999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2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397868750353888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4215.1540000000005</c:v>
                </c:pt>
                <c:pt idx="1">
                  <c:v>4216.0789999999997</c:v>
                </c:pt>
                <c:pt idx="2">
                  <c:v>4215.5640000000003</c:v>
                </c:pt>
                <c:pt idx="3">
                  <c:v>4216.6099999999997</c:v>
                </c:pt>
                <c:pt idx="4">
                  <c:v>4214.0519999999997</c:v>
                </c:pt>
                <c:pt idx="5">
                  <c:v>4212.5280000000002</c:v>
                </c:pt>
                <c:pt idx="6">
                  <c:v>4210.942</c:v>
                </c:pt>
                <c:pt idx="7">
                  <c:v>4210.7860000000001</c:v>
                </c:pt>
                <c:pt idx="8">
                  <c:v>4212.4799999999996</c:v>
                </c:pt>
                <c:pt idx="9">
                  <c:v>4214.7460000000001</c:v>
                </c:pt>
                <c:pt idx="10">
                  <c:v>4216.9809999999998</c:v>
                </c:pt>
                <c:pt idx="11">
                  <c:v>4215.8459999999995</c:v>
                </c:pt>
                <c:pt idx="12">
                  <c:v>4215.4089999999997</c:v>
                </c:pt>
                <c:pt idx="13">
                  <c:v>4216.0110000000004</c:v>
                </c:pt>
                <c:pt idx="14">
                  <c:v>4214.6639999999998</c:v>
                </c:pt>
                <c:pt idx="15">
                  <c:v>4216.4809999999998</c:v>
                </c:pt>
                <c:pt idx="16">
                  <c:v>4214.8649999999998</c:v>
                </c:pt>
                <c:pt idx="17">
                  <c:v>4212.4769999999999</c:v>
                </c:pt>
                <c:pt idx="18">
                  <c:v>4210.1509999999998</c:v>
                </c:pt>
                <c:pt idx="19">
                  <c:v>4206.518</c:v>
                </c:pt>
                <c:pt idx="20">
                  <c:v>4207.6930000000002</c:v>
                </c:pt>
                <c:pt idx="21">
                  <c:v>4210.0060000000003</c:v>
                </c:pt>
                <c:pt idx="22">
                  <c:v>4210.576</c:v>
                </c:pt>
                <c:pt idx="23">
                  <c:v>4211.6509999999998</c:v>
                </c:pt>
                <c:pt idx="24">
                  <c:v>4209.8869999999997</c:v>
                </c:pt>
                <c:pt idx="25">
                  <c:v>4210.2169999999996</c:v>
                </c:pt>
                <c:pt idx="26">
                  <c:v>4210.0780000000004</c:v>
                </c:pt>
                <c:pt idx="27">
                  <c:v>4209.8519999999999</c:v>
                </c:pt>
                <c:pt idx="28">
                  <c:v>4211.51</c:v>
                </c:pt>
                <c:pt idx="29">
                  <c:v>4210.8639999999996</c:v>
                </c:pt>
                <c:pt idx="30">
                  <c:v>4209.9430000000002</c:v>
                </c:pt>
                <c:pt idx="31">
                  <c:v>4209.2889999999998</c:v>
                </c:pt>
                <c:pt idx="32">
                  <c:v>4209.8249999999998</c:v>
                </c:pt>
                <c:pt idx="33">
                  <c:v>4209.9309999999996</c:v>
                </c:pt>
                <c:pt idx="34">
                  <c:v>4209.2629999999999</c:v>
                </c:pt>
                <c:pt idx="35">
                  <c:v>4209.7539999999999</c:v>
                </c:pt>
                <c:pt idx="36">
                  <c:v>4208.5190000000002</c:v>
                </c:pt>
                <c:pt idx="37">
                  <c:v>4209.299</c:v>
                </c:pt>
                <c:pt idx="38">
                  <c:v>4212.0290000000005</c:v>
                </c:pt>
                <c:pt idx="39">
                  <c:v>4213.7910000000002</c:v>
                </c:pt>
                <c:pt idx="40">
                  <c:v>4212.0280000000002</c:v>
                </c:pt>
                <c:pt idx="41">
                  <c:v>4212.9719999999998</c:v>
                </c:pt>
                <c:pt idx="42">
                  <c:v>4212.8450000000003</c:v>
                </c:pt>
                <c:pt idx="43">
                  <c:v>4214.6329999999998</c:v>
                </c:pt>
                <c:pt idx="44">
                  <c:v>4214.1850000000004</c:v>
                </c:pt>
                <c:pt idx="45">
                  <c:v>4214.6239999999998</c:v>
                </c:pt>
                <c:pt idx="46">
                  <c:v>4213.4040000000005</c:v>
                </c:pt>
                <c:pt idx="47">
                  <c:v>4212.2510000000002</c:v>
                </c:pt>
                <c:pt idx="48">
                  <c:v>4212.1379999999999</c:v>
                </c:pt>
                <c:pt idx="49">
                  <c:v>4211.8990000000003</c:v>
                </c:pt>
                <c:pt idx="50">
                  <c:v>4212.2420000000002</c:v>
                </c:pt>
                <c:pt idx="51">
                  <c:v>4212.5879999999997</c:v>
                </c:pt>
                <c:pt idx="52">
                  <c:v>4211.6490000000003</c:v>
                </c:pt>
                <c:pt idx="53">
                  <c:v>4211.2380000000003</c:v>
                </c:pt>
                <c:pt idx="54">
                  <c:v>4213.165</c:v>
                </c:pt>
                <c:pt idx="55">
                  <c:v>4212.8950000000004</c:v>
                </c:pt>
                <c:pt idx="56">
                  <c:v>4214.2439999999997</c:v>
                </c:pt>
                <c:pt idx="57">
                  <c:v>4214.8810000000003</c:v>
                </c:pt>
                <c:pt idx="58">
                  <c:v>4213.6869999999999</c:v>
                </c:pt>
                <c:pt idx="59">
                  <c:v>4212.7550000000001</c:v>
                </c:pt>
                <c:pt idx="60">
                  <c:v>4214.3040000000001</c:v>
                </c:pt>
                <c:pt idx="61">
                  <c:v>4214.4380000000001</c:v>
                </c:pt>
                <c:pt idx="62">
                  <c:v>4214.2110000000002</c:v>
                </c:pt>
                <c:pt idx="63">
                  <c:v>4213.8289999999997</c:v>
                </c:pt>
                <c:pt idx="64">
                  <c:v>4211.6959999999999</c:v>
                </c:pt>
                <c:pt idx="65">
                  <c:v>4209.5349999999999</c:v>
                </c:pt>
                <c:pt idx="66">
                  <c:v>4209.9639999999999</c:v>
                </c:pt>
                <c:pt idx="67">
                  <c:v>4211.8710000000001</c:v>
                </c:pt>
                <c:pt idx="68">
                  <c:v>4213.3829999999998</c:v>
                </c:pt>
                <c:pt idx="69">
                  <c:v>4212.616</c:v>
                </c:pt>
                <c:pt idx="70">
                  <c:v>4211.4179999999997</c:v>
                </c:pt>
                <c:pt idx="71">
                  <c:v>4211.2870000000003</c:v>
                </c:pt>
                <c:pt idx="72">
                  <c:v>4212.8869999999997</c:v>
                </c:pt>
                <c:pt idx="73">
                  <c:v>4214.4040000000005</c:v>
                </c:pt>
                <c:pt idx="74">
                  <c:v>4216.6660000000002</c:v>
                </c:pt>
                <c:pt idx="75">
                  <c:v>4214.8230000000003</c:v>
                </c:pt>
                <c:pt idx="76">
                  <c:v>4213.3739999999998</c:v>
                </c:pt>
                <c:pt idx="77">
                  <c:v>4211.527</c:v>
                </c:pt>
                <c:pt idx="78">
                  <c:v>4210.9409999999998</c:v>
                </c:pt>
                <c:pt idx="79">
                  <c:v>4212.2619999999997</c:v>
                </c:pt>
                <c:pt idx="80">
                  <c:v>4212.174</c:v>
                </c:pt>
                <c:pt idx="81">
                  <c:v>4213.2719999999999</c:v>
                </c:pt>
                <c:pt idx="82">
                  <c:v>4212.4769999999999</c:v>
                </c:pt>
                <c:pt idx="83">
                  <c:v>4211.6139999999996</c:v>
                </c:pt>
                <c:pt idx="84">
                  <c:v>4210.5360000000001</c:v>
                </c:pt>
                <c:pt idx="85">
                  <c:v>4211.8559999999998</c:v>
                </c:pt>
                <c:pt idx="86">
                  <c:v>4214.8900000000003</c:v>
                </c:pt>
                <c:pt idx="87">
                  <c:v>4216.3329999999996</c:v>
                </c:pt>
                <c:pt idx="88">
                  <c:v>4215.4639999999999</c:v>
                </c:pt>
                <c:pt idx="89">
                  <c:v>4214.473</c:v>
                </c:pt>
                <c:pt idx="90">
                  <c:v>4213.1480000000001</c:v>
                </c:pt>
                <c:pt idx="91">
                  <c:v>4214.8649999999998</c:v>
                </c:pt>
                <c:pt idx="92">
                  <c:v>4215.4290000000001</c:v>
                </c:pt>
                <c:pt idx="93">
                  <c:v>4215.6260000000002</c:v>
                </c:pt>
                <c:pt idx="94">
                  <c:v>4214.7160000000003</c:v>
                </c:pt>
                <c:pt idx="95">
                  <c:v>4216.0240000000003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4970.32</c:v>
                </c:pt>
                <c:pt idx="1">
                  <c:v>4996.1570000000002</c:v>
                </c:pt>
                <c:pt idx="2">
                  <c:v>4936.3580000000002</c:v>
                </c:pt>
                <c:pt idx="3">
                  <c:v>4940.2430000000004</c:v>
                </c:pt>
                <c:pt idx="4">
                  <c:v>4956.1570000000002</c:v>
                </c:pt>
                <c:pt idx="5">
                  <c:v>4924.1189999999997</c:v>
                </c:pt>
                <c:pt idx="6">
                  <c:v>4947.2969999999996</c:v>
                </c:pt>
                <c:pt idx="7">
                  <c:v>4938.5429999999997</c:v>
                </c:pt>
                <c:pt idx="8">
                  <c:v>4996.5209999999997</c:v>
                </c:pt>
                <c:pt idx="9">
                  <c:v>4991.9260000000004</c:v>
                </c:pt>
                <c:pt idx="10">
                  <c:v>4982.1570000000002</c:v>
                </c:pt>
                <c:pt idx="11">
                  <c:v>4950.5820000000003</c:v>
                </c:pt>
                <c:pt idx="12">
                  <c:v>4976.4080000000004</c:v>
                </c:pt>
                <c:pt idx="13">
                  <c:v>4978.723</c:v>
                </c:pt>
                <c:pt idx="14">
                  <c:v>4988.4809999999998</c:v>
                </c:pt>
                <c:pt idx="15">
                  <c:v>4966.9589999999998</c:v>
                </c:pt>
                <c:pt idx="16">
                  <c:v>4992.5829999999996</c:v>
                </c:pt>
                <c:pt idx="17">
                  <c:v>4989.3509999999997</c:v>
                </c:pt>
                <c:pt idx="18">
                  <c:v>4981.5889999999999</c:v>
                </c:pt>
                <c:pt idx="19">
                  <c:v>5093.6639999999998</c:v>
                </c:pt>
                <c:pt idx="20">
                  <c:v>5211.8689999999997</c:v>
                </c:pt>
                <c:pt idx="21">
                  <c:v>5267.4830000000002</c:v>
                </c:pt>
                <c:pt idx="22">
                  <c:v>5421.3379999999997</c:v>
                </c:pt>
                <c:pt idx="23">
                  <c:v>5480.0780000000004</c:v>
                </c:pt>
                <c:pt idx="24">
                  <c:v>5444.835</c:v>
                </c:pt>
                <c:pt idx="25">
                  <c:v>5479.634</c:v>
                </c:pt>
                <c:pt idx="26">
                  <c:v>5505.9030000000002</c:v>
                </c:pt>
                <c:pt idx="27">
                  <c:v>5553.9849999999997</c:v>
                </c:pt>
                <c:pt idx="28">
                  <c:v>5587.9089999999997</c:v>
                </c:pt>
                <c:pt idx="29">
                  <c:v>5659.2470000000003</c:v>
                </c:pt>
                <c:pt idx="30">
                  <c:v>5720.8159999999998</c:v>
                </c:pt>
                <c:pt idx="31">
                  <c:v>5782.241</c:v>
                </c:pt>
                <c:pt idx="32">
                  <c:v>5753.3519999999999</c:v>
                </c:pt>
                <c:pt idx="33">
                  <c:v>5787.7060000000001</c:v>
                </c:pt>
                <c:pt idx="34">
                  <c:v>5788.1509999999998</c:v>
                </c:pt>
                <c:pt idx="35">
                  <c:v>5622.9709999999995</c:v>
                </c:pt>
                <c:pt idx="36">
                  <c:v>5578.482</c:v>
                </c:pt>
                <c:pt idx="37">
                  <c:v>5544.549</c:v>
                </c:pt>
                <c:pt idx="38">
                  <c:v>5546.7340000000004</c:v>
                </c:pt>
                <c:pt idx="39">
                  <c:v>5537.9669999999996</c:v>
                </c:pt>
                <c:pt idx="40">
                  <c:v>5610.6530000000002</c:v>
                </c:pt>
                <c:pt idx="41">
                  <c:v>5539.1509999999998</c:v>
                </c:pt>
                <c:pt idx="42">
                  <c:v>5484.5510000000004</c:v>
                </c:pt>
                <c:pt idx="43">
                  <c:v>5514.95</c:v>
                </c:pt>
                <c:pt idx="44">
                  <c:v>5571.1980000000003</c:v>
                </c:pt>
                <c:pt idx="45">
                  <c:v>5552.4129999999996</c:v>
                </c:pt>
                <c:pt idx="46">
                  <c:v>5545.2510000000002</c:v>
                </c:pt>
                <c:pt idx="47">
                  <c:v>5546.5780000000004</c:v>
                </c:pt>
                <c:pt idx="48">
                  <c:v>5591.9589999999998</c:v>
                </c:pt>
                <c:pt idx="49">
                  <c:v>5572.7690000000002</c:v>
                </c:pt>
                <c:pt idx="50">
                  <c:v>5616.6530000000002</c:v>
                </c:pt>
                <c:pt idx="51">
                  <c:v>5628.4009999999998</c:v>
                </c:pt>
                <c:pt idx="52">
                  <c:v>5625.6750000000002</c:v>
                </c:pt>
                <c:pt idx="53">
                  <c:v>5631.576</c:v>
                </c:pt>
                <c:pt idx="54">
                  <c:v>5583.07</c:v>
                </c:pt>
                <c:pt idx="55">
                  <c:v>5441.4380000000001</c:v>
                </c:pt>
                <c:pt idx="56">
                  <c:v>5414.9809999999998</c:v>
                </c:pt>
                <c:pt idx="57">
                  <c:v>5298.6139999999996</c:v>
                </c:pt>
                <c:pt idx="58">
                  <c:v>5259.1229999999996</c:v>
                </c:pt>
                <c:pt idx="59">
                  <c:v>5275.3339999999998</c:v>
                </c:pt>
                <c:pt idx="60">
                  <c:v>5235.134</c:v>
                </c:pt>
                <c:pt idx="61">
                  <c:v>5256.29</c:v>
                </c:pt>
                <c:pt idx="62">
                  <c:v>5130.9790000000003</c:v>
                </c:pt>
                <c:pt idx="63">
                  <c:v>5124.6679999999997</c:v>
                </c:pt>
                <c:pt idx="64">
                  <c:v>5165.8180000000002</c:v>
                </c:pt>
                <c:pt idx="65">
                  <c:v>5122.7280000000001</c:v>
                </c:pt>
                <c:pt idx="66">
                  <c:v>5160.7330000000002</c:v>
                </c:pt>
                <c:pt idx="67">
                  <c:v>5216.8519999999999</c:v>
                </c:pt>
                <c:pt idx="68">
                  <c:v>5207.8729999999996</c:v>
                </c:pt>
                <c:pt idx="69">
                  <c:v>5203.9840000000004</c:v>
                </c:pt>
                <c:pt idx="70">
                  <c:v>5205.2290000000003</c:v>
                </c:pt>
                <c:pt idx="71">
                  <c:v>5208.7939999999999</c:v>
                </c:pt>
                <c:pt idx="72">
                  <c:v>5261.0379999999996</c:v>
                </c:pt>
                <c:pt idx="73">
                  <c:v>5259.52</c:v>
                </c:pt>
                <c:pt idx="74">
                  <c:v>5262.1459999999997</c:v>
                </c:pt>
                <c:pt idx="75">
                  <c:v>5245.8059999999996</c:v>
                </c:pt>
                <c:pt idx="76">
                  <c:v>5273.8980000000001</c:v>
                </c:pt>
                <c:pt idx="77">
                  <c:v>5309.7629999999999</c:v>
                </c:pt>
                <c:pt idx="78">
                  <c:v>5332.5150000000003</c:v>
                </c:pt>
                <c:pt idx="79">
                  <c:v>5352.634</c:v>
                </c:pt>
                <c:pt idx="80">
                  <c:v>5417.97</c:v>
                </c:pt>
                <c:pt idx="81">
                  <c:v>5410.3940000000002</c:v>
                </c:pt>
                <c:pt idx="82">
                  <c:v>5394.2510000000002</c:v>
                </c:pt>
                <c:pt idx="83">
                  <c:v>5391.5609999999997</c:v>
                </c:pt>
                <c:pt idx="84">
                  <c:v>5380.37</c:v>
                </c:pt>
                <c:pt idx="85">
                  <c:v>5358.4660000000003</c:v>
                </c:pt>
                <c:pt idx="86">
                  <c:v>5335.6750000000002</c:v>
                </c:pt>
                <c:pt idx="87">
                  <c:v>5322.9880000000003</c:v>
                </c:pt>
                <c:pt idx="88">
                  <c:v>5341.9219999999996</c:v>
                </c:pt>
                <c:pt idx="89">
                  <c:v>5324.7</c:v>
                </c:pt>
                <c:pt idx="90">
                  <c:v>5334.0410000000002</c:v>
                </c:pt>
                <c:pt idx="91">
                  <c:v>5319.9129999999996</c:v>
                </c:pt>
                <c:pt idx="92">
                  <c:v>5305.8010000000004</c:v>
                </c:pt>
                <c:pt idx="93">
                  <c:v>5300.8909999999996</c:v>
                </c:pt>
                <c:pt idx="94">
                  <c:v>5294.3159999999998</c:v>
                </c:pt>
                <c:pt idx="95">
                  <c:v>5261.0379999999996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804.64200000000005</c:v>
                </c:pt>
                <c:pt idx="1">
                  <c:v>687.26300000000003</c:v>
                </c:pt>
                <c:pt idx="2">
                  <c:v>303.48700000000002</c:v>
                </c:pt>
                <c:pt idx="3">
                  <c:v>74.290000000000006</c:v>
                </c:pt>
                <c:pt idx="4">
                  <c:v>74.290000000000006</c:v>
                </c:pt>
                <c:pt idx="5">
                  <c:v>74.283000000000001</c:v>
                </c:pt>
                <c:pt idx="6">
                  <c:v>74.337000000000003</c:v>
                </c:pt>
                <c:pt idx="7">
                  <c:v>74.283000000000001</c:v>
                </c:pt>
                <c:pt idx="8">
                  <c:v>74.27</c:v>
                </c:pt>
                <c:pt idx="9">
                  <c:v>74.384</c:v>
                </c:pt>
                <c:pt idx="10">
                  <c:v>74.257000000000005</c:v>
                </c:pt>
                <c:pt idx="11">
                  <c:v>74.27</c:v>
                </c:pt>
                <c:pt idx="12">
                  <c:v>74.302999999999997</c:v>
                </c:pt>
                <c:pt idx="13">
                  <c:v>74.283000000000001</c:v>
                </c:pt>
                <c:pt idx="14">
                  <c:v>74.296999999999997</c:v>
                </c:pt>
                <c:pt idx="15">
                  <c:v>74.491</c:v>
                </c:pt>
                <c:pt idx="16">
                  <c:v>76.974999999999994</c:v>
                </c:pt>
                <c:pt idx="17">
                  <c:v>77.256</c:v>
                </c:pt>
                <c:pt idx="18">
                  <c:v>77.31</c:v>
                </c:pt>
                <c:pt idx="19">
                  <c:v>98.858999999999995</c:v>
                </c:pt>
                <c:pt idx="20">
                  <c:v>192.62700000000001</c:v>
                </c:pt>
                <c:pt idx="21">
                  <c:v>372.786</c:v>
                </c:pt>
                <c:pt idx="22">
                  <c:v>602.61599999999999</c:v>
                </c:pt>
                <c:pt idx="23">
                  <c:v>717.08799999999997</c:v>
                </c:pt>
                <c:pt idx="24">
                  <c:v>981.54499999999996</c:v>
                </c:pt>
                <c:pt idx="25">
                  <c:v>1086.4280000000001</c:v>
                </c:pt>
                <c:pt idx="26">
                  <c:v>1093.7339999999999</c:v>
                </c:pt>
                <c:pt idx="27">
                  <c:v>1053.6849999999999</c:v>
                </c:pt>
                <c:pt idx="28">
                  <c:v>1082.335</c:v>
                </c:pt>
                <c:pt idx="29">
                  <c:v>1134.877</c:v>
                </c:pt>
                <c:pt idx="30">
                  <c:v>1141.7829999999999</c:v>
                </c:pt>
                <c:pt idx="31">
                  <c:v>1135.9390000000001</c:v>
                </c:pt>
                <c:pt idx="32">
                  <c:v>1134.752</c:v>
                </c:pt>
                <c:pt idx="33">
                  <c:v>1141.6500000000001</c:v>
                </c:pt>
                <c:pt idx="34">
                  <c:v>1141.6310000000001</c:v>
                </c:pt>
                <c:pt idx="35">
                  <c:v>1141.941</c:v>
                </c:pt>
                <c:pt idx="36">
                  <c:v>1137.4110000000001</c:v>
                </c:pt>
                <c:pt idx="37">
                  <c:v>1136.634</c:v>
                </c:pt>
                <c:pt idx="38">
                  <c:v>1139.229</c:v>
                </c:pt>
                <c:pt idx="39">
                  <c:v>1141.4549999999999</c:v>
                </c:pt>
                <c:pt idx="40">
                  <c:v>1123.847</c:v>
                </c:pt>
                <c:pt idx="41">
                  <c:v>1136.1659999999999</c:v>
                </c:pt>
                <c:pt idx="42">
                  <c:v>1114.501</c:v>
                </c:pt>
                <c:pt idx="43">
                  <c:v>1130.462</c:v>
                </c:pt>
                <c:pt idx="44">
                  <c:v>1134.124</c:v>
                </c:pt>
                <c:pt idx="45">
                  <c:v>1118.0719999999999</c:v>
                </c:pt>
                <c:pt idx="46">
                  <c:v>1125.796</c:v>
                </c:pt>
                <c:pt idx="47">
                  <c:v>1136.027</c:v>
                </c:pt>
                <c:pt idx="48">
                  <c:v>1136.7329999999999</c:v>
                </c:pt>
                <c:pt idx="49">
                  <c:v>1125.5</c:v>
                </c:pt>
                <c:pt idx="50">
                  <c:v>1138.5250000000001</c:v>
                </c:pt>
                <c:pt idx="51">
                  <c:v>1138.6500000000001</c:v>
                </c:pt>
                <c:pt idx="52">
                  <c:v>1131.73</c:v>
                </c:pt>
                <c:pt idx="53">
                  <c:v>1137.3019999999999</c:v>
                </c:pt>
                <c:pt idx="54">
                  <c:v>1138.7170000000001</c:v>
                </c:pt>
                <c:pt idx="55">
                  <c:v>1138.0899999999999</c:v>
                </c:pt>
                <c:pt idx="56">
                  <c:v>1138.9269999999999</c:v>
                </c:pt>
                <c:pt idx="57">
                  <c:v>1138.6610000000001</c:v>
                </c:pt>
                <c:pt idx="58">
                  <c:v>1139.057</c:v>
                </c:pt>
                <c:pt idx="59">
                  <c:v>1138.828</c:v>
                </c:pt>
                <c:pt idx="60">
                  <c:v>1138.6110000000001</c:v>
                </c:pt>
                <c:pt idx="61">
                  <c:v>1138.345</c:v>
                </c:pt>
                <c:pt idx="62">
                  <c:v>1138.876</c:v>
                </c:pt>
                <c:pt idx="63">
                  <c:v>1138.7940000000001</c:v>
                </c:pt>
                <c:pt idx="64">
                  <c:v>1140.598</c:v>
                </c:pt>
                <c:pt idx="65">
                  <c:v>1141.1420000000001</c:v>
                </c:pt>
                <c:pt idx="66">
                  <c:v>1140.8409999999999</c:v>
                </c:pt>
                <c:pt idx="67">
                  <c:v>1140.9100000000001</c:v>
                </c:pt>
                <c:pt idx="68">
                  <c:v>1140.8240000000001</c:v>
                </c:pt>
                <c:pt idx="69">
                  <c:v>1140.7929999999999</c:v>
                </c:pt>
                <c:pt idx="70">
                  <c:v>1140.5909999999999</c:v>
                </c:pt>
                <c:pt idx="71">
                  <c:v>1140.1610000000001</c:v>
                </c:pt>
                <c:pt idx="72">
                  <c:v>1145.9770000000001</c:v>
                </c:pt>
                <c:pt idx="73">
                  <c:v>1147.4860000000001</c:v>
                </c:pt>
                <c:pt idx="74">
                  <c:v>1147.6130000000001</c:v>
                </c:pt>
                <c:pt idx="75">
                  <c:v>1147.6400000000001</c:v>
                </c:pt>
                <c:pt idx="76">
                  <c:v>1136.828</c:v>
                </c:pt>
                <c:pt idx="77">
                  <c:v>1144.646</c:v>
                </c:pt>
                <c:pt idx="78">
                  <c:v>1147.42</c:v>
                </c:pt>
                <c:pt idx="79">
                  <c:v>1147.8030000000001</c:v>
                </c:pt>
                <c:pt idx="80">
                  <c:v>1150.259</c:v>
                </c:pt>
                <c:pt idx="81">
                  <c:v>1150.681</c:v>
                </c:pt>
                <c:pt idx="82">
                  <c:v>1150.742</c:v>
                </c:pt>
                <c:pt idx="83">
                  <c:v>1151.1389999999999</c:v>
                </c:pt>
                <c:pt idx="84">
                  <c:v>1142.33</c:v>
                </c:pt>
                <c:pt idx="85">
                  <c:v>1148.3340000000001</c:v>
                </c:pt>
                <c:pt idx="86">
                  <c:v>1143.085</c:v>
                </c:pt>
                <c:pt idx="87">
                  <c:v>1145.232</c:v>
                </c:pt>
                <c:pt idx="88">
                  <c:v>1140.7070000000001</c:v>
                </c:pt>
                <c:pt idx="89">
                  <c:v>1145.3620000000001</c:v>
                </c:pt>
                <c:pt idx="90">
                  <c:v>1144.49</c:v>
                </c:pt>
                <c:pt idx="91">
                  <c:v>1143.7449999999999</c:v>
                </c:pt>
                <c:pt idx="92">
                  <c:v>1019.433</c:v>
                </c:pt>
                <c:pt idx="93">
                  <c:v>949.97199999999998</c:v>
                </c:pt>
                <c:pt idx="94">
                  <c:v>949.53200000000004</c:v>
                </c:pt>
                <c:pt idx="95">
                  <c:v>949.61400000000003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401.87200000000001</c:v>
                </c:pt>
                <c:pt idx="1">
                  <c:v>400.71499999999997</c:v>
                </c:pt>
                <c:pt idx="2">
                  <c:v>400.12400000000002</c:v>
                </c:pt>
                <c:pt idx="3">
                  <c:v>399.71499999999997</c:v>
                </c:pt>
                <c:pt idx="4">
                  <c:v>398.572</c:v>
                </c:pt>
                <c:pt idx="5">
                  <c:v>400.08300000000003</c:v>
                </c:pt>
                <c:pt idx="6">
                  <c:v>399.57299999999998</c:v>
                </c:pt>
                <c:pt idx="7">
                  <c:v>398.96800000000002</c:v>
                </c:pt>
                <c:pt idx="8">
                  <c:v>403.84100000000001</c:v>
                </c:pt>
                <c:pt idx="9">
                  <c:v>406.39499999999998</c:v>
                </c:pt>
                <c:pt idx="10">
                  <c:v>405.22699999999998</c:v>
                </c:pt>
                <c:pt idx="11">
                  <c:v>397.83800000000002</c:v>
                </c:pt>
                <c:pt idx="12">
                  <c:v>399.07600000000002</c:v>
                </c:pt>
                <c:pt idx="13">
                  <c:v>399.601</c:v>
                </c:pt>
                <c:pt idx="14">
                  <c:v>400.10700000000003</c:v>
                </c:pt>
                <c:pt idx="15">
                  <c:v>398.29500000000002</c:v>
                </c:pt>
                <c:pt idx="16">
                  <c:v>403.98399999999998</c:v>
                </c:pt>
                <c:pt idx="17">
                  <c:v>406.98</c:v>
                </c:pt>
                <c:pt idx="18">
                  <c:v>406.95699999999999</c:v>
                </c:pt>
                <c:pt idx="19">
                  <c:v>408.32</c:v>
                </c:pt>
                <c:pt idx="20">
                  <c:v>413.14800000000002</c:v>
                </c:pt>
                <c:pt idx="21">
                  <c:v>412.62400000000002</c:v>
                </c:pt>
                <c:pt idx="22">
                  <c:v>411.90800000000002</c:v>
                </c:pt>
                <c:pt idx="23">
                  <c:v>421.46300000000002</c:v>
                </c:pt>
                <c:pt idx="24">
                  <c:v>485.31299999999999</c:v>
                </c:pt>
                <c:pt idx="25">
                  <c:v>499.84899999999999</c:v>
                </c:pt>
                <c:pt idx="26">
                  <c:v>495.60899999999998</c:v>
                </c:pt>
                <c:pt idx="27">
                  <c:v>506.661</c:v>
                </c:pt>
                <c:pt idx="28">
                  <c:v>524.95000000000005</c:v>
                </c:pt>
                <c:pt idx="29">
                  <c:v>540.298</c:v>
                </c:pt>
                <c:pt idx="30">
                  <c:v>534.66300000000001</c:v>
                </c:pt>
                <c:pt idx="31">
                  <c:v>547.20699999999999</c:v>
                </c:pt>
                <c:pt idx="32">
                  <c:v>522.68600000000004</c:v>
                </c:pt>
                <c:pt idx="33">
                  <c:v>534.95600000000002</c:v>
                </c:pt>
                <c:pt idx="34">
                  <c:v>526.39499999999998</c:v>
                </c:pt>
                <c:pt idx="35">
                  <c:v>539.476</c:v>
                </c:pt>
                <c:pt idx="36">
                  <c:v>567.47900000000004</c:v>
                </c:pt>
                <c:pt idx="37">
                  <c:v>570.68799999999999</c:v>
                </c:pt>
                <c:pt idx="38">
                  <c:v>566.94000000000005</c:v>
                </c:pt>
                <c:pt idx="39">
                  <c:v>568.327</c:v>
                </c:pt>
                <c:pt idx="40">
                  <c:v>581.41399999999999</c:v>
                </c:pt>
                <c:pt idx="41">
                  <c:v>576.93799999999999</c:v>
                </c:pt>
                <c:pt idx="42">
                  <c:v>573.58900000000006</c:v>
                </c:pt>
                <c:pt idx="43">
                  <c:v>574.13599999999997</c:v>
                </c:pt>
                <c:pt idx="44">
                  <c:v>564.08699999999999</c:v>
                </c:pt>
                <c:pt idx="45">
                  <c:v>565.54300000000001</c:v>
                </c:pt>
                <c:pt idx="46">
                  <c:v>569.78</c:v>
                </c:pt>
                <c:pt idx="47">
                  <c:v>572.53800000000001</c:v>
                </c:pt>
                <c:pt idx="48">
                  <c:v>568.13699999999994</c:v>
                </c:pt>
                <c:pt idx="49">
                  <c:v>568.41399999999999</c:v>
                </c:pt>
                <c:pt idx="50">
                  <c:v>568.18600000000004</c:v>
                </c:pt>
                <c:pt idx="51">
                  <c:v>567.375</c:v>
                </c:pt>
                <c:pt idx="52">
                  <c:v>565.72500000000002</c:v>
                </c:pt>
                <c:pt idx="53">
                  <c:v>565.70500000000004</c:v>
                </c:pt>
                <c:pt idx="54">
                  <c:v>570.64800000000002</c:v>
                </c:pt>
                <c:pt idx="55">
                  <c:v>574.35</c:v>
                </c:pt>
                <c:pt idx="56">
                  <c:v>575.67499999999995</c:v>
                </c:pt>
                <c:pt idx="57">
                  <c:v>584.13599999999997</c:v>
                </c:pt>
                <c:pt idx="58">
                  <c:v>586.39</c:v>
                </c:pt>
                <c:pt idx="59">
                  <c:v>580.78099999999995</c:v>
                </c:pt>
                <c:pt idx="60">
                  <c:v>578.62300000000005</c:v>
                </c:pt>
                <c:pt idx="61">
                  <c:v>594.77200000000005</c:v>
                </c:pt>
                <c:pt idx="62">
                  <c:v>588.43600000000004</c:v>
                </c:pt>
                <c:pt idx="63">
                  <c:v>585.78200000000004</c:v>
                </c:pt>
                <c:pt idx="64">
                  <c:v>583.93399999999997</c:v>
                </c:pt>
                <c:pt idx="65">
                  <c:v>583.495</c:v>
                </c:pt>
                <c:pt idx="66">
                  <c:v>586.125</c:v>
                </c:pt>
                <c:pt idx="67">
                  <c:v>585.25099999999998</c:v>
                </c:pt>
                <c:pt idx="68">
                  <c:v>605.64</c:v>
                </c:pt>
                <c:pt idx="69">
                  <c:v>590.80999999999995</c:v>
                </c:pt>
                <c:pt idx="70">
                  <c:v>586.57799999999997</c:v>
                </c:pt>
                <c:pt idx="71">
                  <c:v>580.86800000000005</c:v>
                </c:pt>
                <c:pt idx="72">
                  <c:v>587.65300000000002</c:v>
                </c:pt>
                <c:pt idx="73">
                  <c:v>587.58100000000002</c:v>
                </c:pt>
                <c:pt idx="74">
                  <c:v>588.23299999999995</c:v>
                </c:pt>
                <c:pt idx="75">
                  <c:v>589.13300000000004</c:v>
                </c:pt>
                <c:pt idx="76">
                  <c:v>591.64300000000003</c:v>
                </c:pt>
                <c:pt idx="77">
                  <c:v>584.66099999999994</c:v>
                </c:pt>
                <c:pt idx="78">
                  <c:v>587.82100000000003</c:v>
                </c:pt>
                <c:pt idx="79">
                  <c:v>595.19500000000005</c:v>
                </c:pt>
                <c:pt idx="80">
                  <c:v>554.22699999999998</c:v>
                </c:pt>
                <c:pt idx="81">
                  <c:v>536.71699999999998</c:v>
                </c:pt>
                <c:pt idx="82">
                  <c:v>524.01300000000003</c:v>
                </c:pt>
                <c:pt idx="83">
                  <c:v>513.51199999999994</c:v>
                </c:pt>
                <c:pt idx="84">
                  <c:v>506.06599999999997</c:v>
                </c:pt>
                <c:pt idx="85">
                  <c:v>509.62599999999998</c:v>
                </c:pt>
                <c:pt idx="86">
                  <c:v>505.20600000000002</c:v>
                </c:pt>
                <c:pt idx="87">
                  <c:v>502.59</c:v>
                </c:pt>
                <c:pt idx="88">
                  <c:v>450.58699999999999</c:v>
                </c:pt>
                <c:pt idx="89">
                  <c:v>441.67700000000002</c:v>
                </c:pt>
                <c:pt idx="90">
                  <c:v>444.15699999999998</c:v>
                </c:pt>
                <c:pt idx="91">
                  <c:v>427.351</c:v>
                </c:pt>
                <c:pt idx="92">
                  <c:v>420.68599999999998</c:v>
                </c:pt>
                <c:pt idx="93">
                  <c:v>418.637</c:v>
                </c:pt>
                <c:pt idx="94">
                  <c:v>414.35599999999999</c:v>
                </c:pt>
                <c:pt idx="95">
                  <c:v>414.642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11.454000000000001</c:v>
                </c:pt>
                <c:pt idx="1">
                  <c:v>11.129</c:v>
                </c:pt>
                <c:pt idx="2">
                  <c:v>9.9060000000000006</c:v>
                </c:pt>
                <c:pt idx="3">
                  <c:v>10.663</c:v>
                </c:pt>
                <c:pt idx="4">
                  <c:v>10.215999999999999</c:v>
                </c:pt>
                <c:pt idx="5">
                  <c:v>10.254</c:v>
                </c:pt>
                <c:pt idx="6">
                  <c:v>10.932</c:v>
                </c:pt>
                <c:pt idx="7">
                  <c:v>10.683999999999999</c:v>
                </c:pt>
                <c:pt idx="8">
                  <c:v>10.367000000000001</c:v>
                </c:pt>
                <c:pt idx="9">
                  <c:v>9.0380000000000003</c:v>
                </c:pt>
                <c:pt idx="10">
                  <c:v>10.202999999999999</c:v>
                </c:pt>
                <c:pt idx="11">
                  <c:v>9.7669999999999995</c:v>
                </c:pt>
                <c:pt idx="12">
                  <c:v>9.33</c:v>
                </c:pt>
                <c:pt idx="13">
                  <c:v>11.321999999999999</c:v>
                </c:pt>
                <c:pt idx="14">
                  <c:v>10.791</c:v>
                </c:pt>
                <c:pt idx="15">
                  <c:v>10.186</c:v>
                </c:pt>
                <c:pt idx="16">
                  <c:v>9.18</c:v>
                </c:pt>
                <c:pt idx="17">
                  <c:v>8.9629999999999992</c:v>
                </c:pt>
                <c:pt idx="18">
                  <c:v>9.3019999999999996</c:v>
                </c:pt>
                <c:pt idx="19">
                  <c:v>9.1820000000000004</c:v>
                </c:pt>
                <c:pt idx="20">
                  <c:v>9.57</c:v>
                </c:pt>
                <c:pt idx="21">
                  <c:v>8.3559999999999999</c:v>
                </c:pt>
                <c:pt idx="22">
                  <c:v>8.8439999999999994</c:v>
                </c:pt>
                <c:pt idx="23">
                  <c:v>8.7200000000000006</c:v>
                </c:pt>
                <c:pt idx="24">
                  <c:v>7.74</c:v>
                </c:pt>
                <c:pt idx="25">
                  <c:v>6.7489999999999997</c:v>
                </c:pt>
                <c:pt idx="26">
                  <c:v>6.3369999999999997</c:v>
                </c:pt>
                <c:pt idx="27">
                  <c:v>6.0709999999999997</c:v>
                </c:pt>
                <c:pt idx="28">
                  <c:v>5.4119999999999999</c:v>
                </c:pt>
                <c:pt idx="29">
                  <c:v>4.96</c:v>
                </c:pt>
                <c:pt idx="30">
                  <c:v>4.9160000000000004</c:v>
                </c:pt>
                <c:pt idx="31">
                  <c:v>4.9870000000000001</c:v>
                </c:pt>
                <c:pt idx="32">
                  <c:v>5.2469999999999999</c:v>
                </c:pt>
                <c:pt idx="33">
                  <c:v>5.3959999999999999</c:v>
                </c:pt>
                <c:pt idx="34">
                  <c:v>5.7960000000000003</c:v>
                </c:pt>
                <c:pt idx="35">
                  <c:v>5.2229999999999999</c:v>
                </c:pt>
                <c:pt idx="36">
                  <c:v>4.88</c:v>
                </c:pt>
                <c:pt idx="37">
                  <c:v>4.9080000000000004</c:v>
                </c:pt>
                <c:pt idx="38">
                  <c:v>4.843</c:v>
                </c:pt>
                <c:pt idx="39">
                  <c:v>4.8140000000000001</c:v>
                </c:pt>
                <c:pt idx="40">
                  <c:v>4.7229999999999999</c:v>
                </c:pt>
                <c:pt idx="41">
                  <c:v>4.8280000000000003</c:v>
                </c:pt>
                <c:pt idx="42">
                  <c:v>4.8639999999999999</c:v>
                </c:pt>
                <c:pt idx="43">
                  <c:v>4.7629999999999999</c:v>
                </c:pt>
                <c:pt idx="44">
                  <c:v>4.78</c:v>
                </c:pt>
                <c:pt idx="45">
                  <c:v>4.8529999999999998</c:v>
                </c:pt>
                <c:pt idx="46">
                  <c:v>4.8330000000000002</c:v>
                </c:pt>
                <c:pt idx="47">
                  <c:v>4.9459999999999997</c:v>
                </c:pt>
                <c:pt idx="48">
                  <c:v>5.0529999999999999</c:v>
                </c:pt>
                <c:pt idx="49">
                  <c:v>4.9470000000000001</c:v>
                </c:pt>
                <c:pt idx="50">
                  <c:v>4.9139999999999997</c:v>
                </c:pt>
                <c:pt idx="51">
                  <c:v>4.931</c:v>
                </c:pt>
                <c:pt idx="52">
                  <c:v>4.8940000000000001</c:v>
                </c:pt>
                <c:pt idx="53">
                  <c:v>4.7569999999999997</c:v>
                </c:pt>
                <c:pt idx="54">
                  <c:v>4.6900000000000004</c:v>
                </c:pt>
                <c:pt idx="55">
                  <c:v>4.9640000000000004</c:v>
                </c:pt>
                <c:pt idx="56">
                  <c:v>5.0140000000000002</c:v>
                </c:pt>
                <c:pt idx="57">
                  <c:v>5.2080000000000002</c:v>
                </c:pt>
                <c:pt idx="58">
                  <c:v>5.085</c:v>
                </c:pt>
                <c:pt idx="59">
                  <c:v>4.9459999999999997</c:v>
                </c:pt>
                <c:pt idx="60">
                  <c:v>5.2560000000000002</c:v>
                </c:pt>
                <c:pt idx="61">
                  <c:v>5.4279999999999999</c:v>
                </c:pt>
                <c:pt idx="62">
                  <c:v>5.1859999999999999</c:v>
                </c:pt>
                <c:pt idx="63">
                  <c:v>5.0019999999999998</c:v>
                </c:pt>
                <c:pt idx="64">
                  <c:v>5.0369999999999999</c:v>
                </c:pt>
                <c:pt idx="65">
                  <c:v>4.9649999999999999</c:v>
                </c:pt>
                <c:pt idx="66">
                  <c:v>4.8689999999999998</c:v>
                </c:pt>
                <c:pt idx="67">
                  <c:v>4.984</c:v>
                </c:pt>
                <c:pt idx="68">
                  <c:v>4.8570000000000002</c:v>
                </c:pt>
                <c:pt idx="69">
                  <c:v>4.8330000000000002</c:v>
                </c:pt>
                <c:pt idx="70">
                  <c:v>5.0350000000000001</c:v>
                </c:pt>
                <c:pt idx="71">
                  <c:v>5.1790000000000003</c:v>
                </c:pt>
                <c:pt idx="72">
                  <c:v>5.15</c:v>
                </c:pt>
                <c:pt idx="73">
                  <c:v>5.1959999999999997</c:v>
                </c:pt>
                <c:pt idx="74">
                  <c:v>5.2850000000000001</c:v>
                </c:pt>
                <c:pt idx="75">
                  <c:v>5.1340000000000003</c:v>
                </c:pt>
                <c:pt idx="76">
                  <c:v>5.359</c:v>
                </c:pt>
                <c:pt idx="77">
                  <c:v>5.3490000000000002</c:v>
                </c:pt>
                <c:pt idx="78">
                  <c:v>5.7160000000000002</c:v>
                </c:pt>
                <c:pt idx="79">
                  <c:v>5.649</c:v>
                </c:pt>
                <c:pt idx="80">
                  <c:v>5.343</c:v>
                </c:pt>
                <c:pt idx="81">
                  <c:v>5.234</c:v>
                </c:pt>
                <c:pt idx="82">
                  <c:v>5.4379999999999997</c:v>
                </c:pt>
                <c:pt idx="83">
                  <c:v>5.7130000000000001</c:v>
                </c:pt>
                <c:pt idx="84">
                  <c:v>5.7610000000000001</c:v>
                </c:pt>
                <c:pt idx="85">
                  <c:v>5.9930000000000003</c:v>
                </c:pt>
                <c:pt idx="86">
                  <c:v>6.3890000000000002</c:v>
                </c:pt>
                <c:pt idx="87">
                  <c:v>6.274</c:v>
                </c:pt>
                <c:pt idx="88">
                  <c:v>6.51</c:v>
                </c:pt>
                <c:pt idx="89">
                  <c:v>6.7130000000000001</c:v>
                </c:pt>
                <c:pt idx="90">
                  <c:v>6.7770000000000001</c:v>
                </c:pt>
                <c:pt idx="91">
                  <c:v>6.343</c:v>
                </c:pt>
                <c:pt idx="92">
                  <c:v>6.1109999999999998</c:v>
                </c:pt>
                <c:pt idx="93">
                  <c:v>6.3049999999999997</c:v>
                </c:pt>
                <c:pt idx="94">
                  <c:v>6.5759999999999996</c:v>
                </c:pt>
                <c:pt idx="95">
                  <c:v>6.984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4.077</c:v>
                </c:pt>
                <c:pt idx="28">
                  <c:v>15.536</c:v>
                </c:pt>
                <c:pt idx="29">
                  <c:v>15.473000000000001</c:v>
                </c:pt>
                <c:pt idx="30">
                  <c:v>15.355</c:v>
                </c:pt>
                <c:pt idx="31">
                  <c:v>15.887</c:v>
                </c:pt>
                <c:pt idx="32">
                  <c:v>18.768999999999998</c:v>
                </c:pt>
                <c:pt idx="33">
                  <c:v>26.923999999999999</c:v>
                </c:pt>
                <c:pt idx="34">
                  <c:v>42.646999999999998</c:v>
                </c:pt>
                <c:pt idx="35">
                  <c:v>62.954000000000001</c:v>
                </c:pt>
                <c:pt idx="36">
                  <c:v>84.150999999999996</c:v>
                </c:pt>
                <c:pt idx="37">
                  <c:v>99.510999999999996</c:v>
                </c:pt>
                <c:pt idx="38">
                  <c:v>116.485</c:v>
                </c:pt>
                <c:pt idx="39">
                  <c:v>121.851</c:v>
                </c:pt>
                <c:pt idx="40">
                  <c:v>132.56</c:v>
                </c:pt>
                <c:pt idx="41">
                  <c:v>142.39599999999999</c:v>
                </c:pt>
                <c:pt idx="42">
                  <c:v>151.11500000000001</c:v>
                </c:pt>
                <c:pt idx="43">
                  <c:v>163.744</c:v>
                </c:pt>
                <c:pt idx="44">
                  <c:v>170.84399999999999</c:v>
                </c:pt>
                <c:pt idx="45">
                  <c:v>169.36099999999999</c:v>
                </c:pt>
                <c:pt idx="46">
                  <c:v>173.67699999999999</c:v>
                </c:pt>
                <c:pt idx="47">
                  <c:v>171.988</c:v>
                </c:pt>
                <c:pt idx="48">
                  <c:v>171.185</c:v>
                </c:pt>
                <c:pt idx="49">
                  <c:v>177.59299999999999</c:v>
                </c:pt>
                <c:pt idx="50">
                  <c:v>165.53100000000001</c:v>
                </c:pt>
                <c:pt idx="51">
                  <c:v>156.54599999999999</c:v>
                </c:pt>
                <c:pt idx="52">
                  <c:v>147.947</c:v>
                </c:pt>
                <c:pt idx="53">
                  <c:v>133.72800000000001</c:v>
                </c:pt>
                <c:pt idx="54">
                  <c:v>118.491</c:v>
                </c:pt>
                <c:pt idx="55">
                  <c:v>101.05800000000001</c:v>
                </c:pt>
                <c:pt idx="56">
                  <c:v>86.691000000000003</c:v>
                </c:pt>
                <c:pt idx="57">
                  <c:v>71.632000000000005</c:v>
                </c:pt>
                <c:pt idx="58">
                  <c:v>56.32</c:v>
                </c:pt>
                <c:pt idx="59">
                  <c:v>42.051000000000002</c:v>
                </c:pt>
                <c:pt idx="60">
                  <c:v>31.154</c:v>
                </c:pt>
                <c:pt idx="61">
                  <c:v>22.640999999999998</c:v>
                </c:pt>
                <c:pt idx="62">
                  <c:v>17.091000000000001</c:v>
                </c:pt>
                <c:pt idx="63">
                  <c:v>15.156000000000001</c:v>
                </c:pt>
                <c:pt idx="64">
                  <c:v>15.113</c:v>
                </c:pt>
                <c:pt idx="65">
                  <c:v>15.234999999999999</c:v>
                </c:pt>
                <c:pt idx="66">
                  <c:v>15.266</c:v>
                </c:pt>
                <c:pt idx="67">
                  <c:v>1.0189999999999999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241.95</c:v>
                </c:pt>
                <c:pt idx="1">
                  <c:v>238.465</c:v>
                </c:pt>
                <c:pt idx="2">
                  <c:v>241.48500000000001</c:v>
                </c:pt>
                <c:pt idx="3">
                  <c:v>237.72800000000001</c:v>
                </c:pt>
                <c:pt idx="4">
                  <c:v>172.994</c:v>
                </c:pt>
                <c:pt idx="5">
                  <c:v>168.85900000000001</c:v>
                </c:pt>
                <c:pt idx="6">
                  <c:v>168.84800000000001</c:v>
                </c:pt>
                <c:pt idx="7">
                  <c:v>168.67099999999999</c:v>
                </c:pt>
                <c:pt idx="8">
                  <c:v>165.84700000000001</c:v>
                </c:pt>
                <c:pt idx="9">
                  <c:v>165.57300000000001</c:v>
                </c:pt>
                <c:pt idx="10">
                  <c:v>165.68600000000001</c:v>
                </c:pt>
                <c:pt idx="11">
                  <c:v>165.27799999999999</c:v>
                </c:pt>
                <c:pt idx="12">
                  <c:v>165.92699999999999</c:v>
                </c:pt>
                <c:pt idx="13">
                  <c:v>165.80099999999999</c:v>
                </c:pt>
                <c:pt idx="14">
                  <c:v>165.69399999999999</c:v>
                </c:pt>
                <c:pt idx="15">
                  <c:v>165.477</c:v>
                </c:pt>
                <c:pt idx="16">
                  <c:v>164.59</c:v>
                </c:pt>
                <c:pt idx="17">
                  <c:v>164.608</c:v>
                </c:pt>
                <c:pt idx="18">
                  <c:v>164.21899999999999</c:v>
                </c:pt>
                <c:pt idx="19">
                  <c:v>170.864</c:v>
                </c:pt>
                <c:pt idx="20">
                  <c:v>295.536</c:v>
                </c:pt>
                <c:pt idx="21">
                  <c:v>302.46499999999997</c:v>
                </c:pt>
                <c:pt idx="22">
                  <c:v>302.077</c:v>
                </c:pt>
                <c:pt idx="23">
                  <c:v>304.65199999999999</c:v>
                </c:pt>
                <c:pt idx="24">
                  <c:v>375.44200000000001</c:v>
                </c:pt>
                <c:pt idx="25">
                  <c:v>384.66199999999998</c:v>
                </c:pt>
                <c:pt idx="26">
                  <c:v>384.09199999999998</c:v>
                </c:pt>
                <c:pt idx="27">
                  <c:v>418.52499999999998</c:v>
                </c:pt>
                <c:pt idx="28">
                  <c:v>834.92200000000003</c:v>
                </c:pt>
                <c:pt idx="29">
                  <c:v>891.64599999999996</c:v>
                </c:pt>
                <c:pt idx="30">
                  <c:v>894.20500000000004</c:v>
                </c:pt>
                <c:pt idx="31">
                  <c:v>905.36</c:v>
                </c:pt>
                <c:pt idx="32">
                  <c:v>913.73299999999995</c:v>
                </c:pt>
                <c:pt idx="33">
                  <c:v>916.43100000000004</c:v>
                </c:pt>
                <c:pt idx="34">
                  <c:v>910.17600000000004</c:v>
                </c:pt>
                <c:pt idx="35">
                  <c:v>920.904</c:v>
                </c:pt>
                <c:pt idx="36">
                  <c:v>896.60900000000004</c:v>
                </c:pt>
                <c:pt idx="37">
                  <c:v>890.69799999999998</c:v>
                </c:pt>
                <c:pt idx="38">
                  <c:v>891.17600000000004</c:v>
                </c:pt>
                <c:pt idx="39">
                  <c:v>859.50300000000004</c:v>
                </c:pt>
                <c:pt idx="40">
                  <c:v>469.45</c:v>
                </c:pt>
                <c:pt idx="41">
                  <c:v>415.72300000000001</c:v>
                </c:pt>
                <c:pt idx="42">
                  <c:v>414.92200000000003</c:v>
                </c:pt>
                <c:pt idx="43">
                  <c:v>409.18</c:v>
                </c:pt>
                <c:pt idx="44">
                  <c:v>334.92500000000001</c:v>
                </c:pt>
                <c:pt idx="45">
                  <c:v>326.44499999999999</c:v>
                </c:pt>
                <c:pt idx="46">
                  <c:v>326.43799999999999</c:v>
                </c:pt>
                <c:pt idx="47">
                  <c:v>327.01900000000001</c:v>
                </c:pt>
                <c:pt idx="48">
                  <c:v>337.63900000000001</c:v>
                </c:pt>
                <c:pt idx="49">
                  <c:v>339.02600000000001</c:v>
                </c:pt>
                <c:pt idx="50">
                  <c:v>338.916</c:v>
                </c:pt>
                <c:pt idx="51">
                  <c:v>339.34399999999999</c:v>
                </c:pt>
                <c:pt idx="52">
                  <c:v>345.63900000000001</c:v>
                </c:pt>
                <c:pt idx="53">
                  <c:v>346.327</c:v>
                </c:pt>
                <c:pt idx="54">
                  <c:v>346.78699999999998</c:v>
                </c:pt>
                <c:pt idx="55">
                  <c:v>367.00900000000001</c:v>
                </c:pt>
                <c:pt idx="56">
                  <c:v>642.73</c:v>
                </c:pt>
                <c:pt idx="57">
                  <c:v>684.51</c:v>
                </c:pt>
                <c:pt idx="58">
                  <c:v>684.33699999999999</c:v>
                </c:pt>
                <c:pt idx="59">
                  <c:v>695.01499999999999</c:v>
                </c:pt>
                <c:pt idx="60">
                  <c:v>901.59199999999998</c:v>
                </c:pt>
                <c:pt idx="61">
                  <c:v>940.06799999999998</c:v>
                </c:pt>
                <c:pt idx="62">
                  <c:v>926.76599999999996</c:v>
                </c:pt>
                <c:pt idx="63">
                  <c:v>926.79399999999998</c:v>
                </c:pt>
                <c:pt idx="64">
                  <c:v>937.36699999999996</c:v>
                </c:pt>
                <c:pt idx="65">
                  <c:v>938.42899999999997</c:v>
                </c:pt>
                <c:pt idx="66">
                  <c:v>943.16300000000001</c:v>
                </c:pt>
                <c:pt idx="67">
                  <c:v>936.43499999999995</c:v>
                </c:pt>
                <c:pt idx="68">
                  <c:v>920.48199999999997</c:v>
                </c:pt>
                <c:pt idx="69">
                  <c:v>904.84400000000005</c:v>
                </c:pt>
                <c:pt idx="70">
                  <c:v>904.56700000000001</c:v>
                </c:pt>
                <c:pt idx="71">
                  <c:v>890.6</c:v>
                </c:pt>
                <c:pt idx="72">
                  <c:v>762.85500000000002</c:v>
                </c:pt>
                <c:pt idx="73">
                  <c:v>749.83399999999995</c:v>
                </c:pt>
                <c:pt idx="74">
                  <c:v>749.71100000000001</c:v>
                </c:pt>
                <c:pt idx="75">
                  <c:v>737.48299999999995</c:v>
                </c:pt>
                <c:pt idx="76">
                  <c:v>598.75199999999995</c:v>
                </c:pt>
                <c:pt idx="77">
                  <c:v>576.41099999999994</c:v>
                </c:pt>
                <c:pt idx="78">
                  <c:v>536.11800000000005</c:v>
                </c:pt>
                <c:pt idx="79">
                  <c:v>534.93899999999996</c:v>
                </c:pt>
                <c:pt idx="80">
                  <c:v>472.89400000000001</c:v>
                </c:pt>
                <c:pt idx="81">
                  <c:v>461.577</c:v>
                </c:pt>
                <c:pt idx="82">
                  <c:v>456.90100000000001</c:v>
                </c:pt>
                <c:pt idx="83">
                  <c:v>448.6</c:v>
                </c:pt>
                <c:pt idx="84">
                  <c:v>383.80700000000002</c:v>
                </c:pt>
                <c:pt idx="85">
                  <c:v>375.733</c:v>
                </c:pt>
                <c:pt idx="86">
                  <c:v>375.82499999999999</c:v>
                </c:pt>
                <c:pt idx="87">
                  <c:v>371.98500000000001</c:v>
                </c:pt>
                <c:pt idx="88">
                  <c:v>322.964</c:v>
                </c:pt>
                <c:pt idx="89">
                  <c:v>319.51799999999997</c:v>
                </c:pt>
                <c:pt idx="90">
                  <c:v>319.44299999999998</c:v>
                </c:pt>
                <c:pt idx="91">
                  <c:v>319.70100000000002</c:v>
                </c:pt>
                <c:pt idx="92">
                  <c:v>320.83800000000002</c:v>
                </c:pt>
                <c:pt idx="93">
                  <c:v>322.92099999999999</c:v>
                </c:pt>
                <c:pt idx="94">
                  <c:v>320.23899999999998</c:v>
                </c:pt>
                <c:pt idx="95">
                  <c:v>316.46699999999998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42.97</c:v>
                </c:pt>
                <c:pt idx="25">
                  <c:v>70.850999999999999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196.316</c:v>
                </c:pt>
                <c:pt idx="30">
                  <c:v>240.6</c:v>
                </c:pt>
                <c:pt idx="31">
                  <c:v>204.18700000000001</c:v>
                </c:pt>
                <c:pt idx="32">
                  <c:v>219.583</c:v>
                </c:pt>
                <c:pt idx="33">
                  <c:v>251.59100000000001</c:v>
                </c:pt>
                <c:pt idx="34">
                  <c:v>246.887</c:v>
                </c:pt>
                <c:pt idx="35">
                  <c:v>292.226</c:v>
                </c:pt>
                <c:pt idx="36">
                  <c:v>284.42500000000001</c:v>
                </c:pt>
                <c:pt idx="37">
                  <c:v>295.30099999999999</c:v>
                </c:pt>
                <c:pt idx="38">
                  <c:v>278.91800000000001</c:v>
                </c:pt>
                <c:pt idx="39">
                  <c:v>256.70699999999999</c:v>
                </c:pt>
                <c:pt idx="40">
                  <c:v>199.94200000000001</c:v>
                </c:pt>
                <c:pt idx="41">
                  <c:v>220.75299999999999</c:v>
                </c:pt>
                <c:pt idx="42">
                  <c:v>117.57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48.414000000000001</c:v>
                </c:pt>
                <c:pt idx="53">
                  <c:v>181.976</c:v>
                </c:pt>
                <c:pt idx="54">
                  <c:v>224.54400000000001</c:v>
                </c:pt>
                <c:pt idx="55">
                  <c:v>375.60500000000002</c:v>
                </c:pt>
                <c:pt idx="56">
                  <c:v>323.97199999999998</c:v>
                </c:pt>
                <c:pt idx="57">
                  <c:v>303.51100000000002</c:v>
                </c:pt>
                <c:pt idx="58">
                  <c:v>327.815</c:v>
                </c:pt>
                <c:pt idx="59">
                  <c:v>391.61200000000002</c:v>
                </c:pt>
                <c:pt idx="60">
                  <c:v>423.32600000000002</c:v>
                </c:pt>
                <c:pt idx="61">
                  <c:v>418.54899999999998</c:v>
                </c:pt>
                <c:pt idx="62">
                  <c:v>405.90800000000002</c:v>
                </c:pt>
                <c:pt idx="63">
                  <c:v>389.00599999999997</c:v>
                </c:pt>
                <c:pt idx="64">
                  <c:v>385.024</c:v>
                </c:pt>
                <c:pt idx="65">
                  <c:v>386.149</c:v>
                </c:pt>
                <c:pt idx="66">
                  <c:v>387.13600000000002</c:v>
                </c:pt>
                <c:pt idx="67">
                  <c:v>397.13299999999998</c:v>
                </c:pt>
                <c:pt idx="68">
                  <c:v>419.43799999999999</c:v>
                </c:pt>
                <c:pt idx="69">
                  <c:v>411.94499999999999</c:v>
                </c:pt>
                <c:pt idx="70">
                  <c:v>413.80399999999997</c:v>
                </c:pt>
                <c:pt idx="71">
                  <c:v>380.96</c:v>
                </c:pt>
                <c:pt idx="72">
                  <c:v>309.70100000000002</c:v>
                </c:pt>
                <c:pt idx="73">
                  <c:v>318.44099999999997</c:v>
                </c:pt>
                <c:pt idx="74">
                  <c:v>316.77999999999997</c:v>
                </c:pt>
                <c:pt idx="75">
                  <c:v>294.11399999999998</c:v>
                </c:pt>
                <c:pt idx="76">
                  <c:v>243.69800000000001</c:v>
                </c:pt>
                <c:pt idx="77">
                  <c:v>240.65100000000001</c:v>
                </c:pt>
                <c:pt idx="78">
                  <c:v>204.35499999999999</c:v>
                </c:pt>
                <c:pt idx="79">
                  <c:v>164.31800000000001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-2557.1149999999998</c:v>
                </c:pt>
                <c:pt idx="1">
                  <c:v>-2430.8719999999998</c:v>
                </c:pt>
                <c:pt idx="2">
                  <c:v>-1886.5550000000001</c:v>
                </c:pt>
                <c:pt idx="3">
                  <c:v>-1585.422</c:v>
                </c:pt>
                <c:pt idx="4">
                  <c:v>-1542.819</c:v>
                </c:pt>
                <c:pt idx="5">
                  <c:v>-1215.229</c:v>
                </c:pt>
                <c:pt idx="6">
                  <c:v>-1293.7840000000001</c:v>
                </c:pt>
                <c:pt idx="7">
                  <c:v>-1285.557</c:v>
                </c:pt>
                <c:pt idx="8">
                  <c:v>-1390.104</c:v>
                </c:pt>
                <c:pt idx="9">
                  <c:v>-1444.953</c:v>
                </c:pt>
                <c:pt idx="10">
                  <c:v>-1427.1130000000001</c:v>
                </c:pt>
                <c:pt idx="11">
                  <c:v>-1413.6759999999999</c:v>
                </c:pt>
                <c:pt idx="12">
                  <c:v>-1389.4570000000001</c:v>
                </c:pt>
                <c:pt idx="13">
                  <c:v>-1408.317</c:v>
                </c:pt>
                <c:pt idx="14">
                  <c:v>-1467.655</c:v>
                </c:pt>
                <c:pt idx="15">
                  <c:v>-1457.1120000000001</c:v>
                </c:pt>
                <c:pt idx="16">
                  <c:v>-1388.694</c:v>
                </c:pt>
                <c:pt idx="17">
                  <c:v>-1325.4659999999999</c:v>
                </c:pt>
                <c:pt idx="18">
                  <c:v>-1232.1669999999999</c:v>
                </c:pt>
                <c:pt idx="19">
                  <c:v>-1470.2370000000001</c:v>
                </c:pt>
                <c:pt idx="20">
                  <c:v>-1663.002</c:v>
                </c:pt>
                <c:pt idx="21">
                  <c:v>-1771.8330000000001</c:v>
                </c:pt>
                <c:pt idx="22">
                  <c:v>-2067.2150000000001</c:v>
                </c:pt>
                <c:pt idx="23">
                  <c:v>-2151.8560000000002</c:v>
                </c:pt>
                <c:pt idx="24">
                  <c:v>-2328.991</c:v>
                </c:pt>
                <c:pt idx="25">
                  <c:v>-2240.2460000000001</c:v>
                </c:pt>
                <c:pt idx="26">
                  <c:v>-1928.402</c:v>
                </c:pt>
                <c:pt idx="27">
                  <c:v>-1755.672</c:v>
                </c:pt>
                <c:pt idx="28">
                  <c:v>-2055.8240000000001</c:v>
                </c:pt>
                <c:pt idx="29">
                  <c:v>-2401.09</c:v>
                </c:pt>
                <c:pt idx="30">
                  <c:v>-2545.3420000000001</c:v>
                </c:pt>
                <c:pt idx="31">
                  <c:v>-2592.5970000000002</c:v>
                </c:pt>
                <c:pt idx="32">
                  <c:v>-2525.4299999999998</c:v>
                </c:pt>
                <c:pt idx="33">
                  <c:v>-2462.2420000000002</c:v>
                </c:pt>
                <c:pt idx="34">
                  <c:v>-2421.8760000000002</c:v>
                </c:pt>
                <c:pt idx="35">
                  <c:v>-2361.848</c:v>
                </c:pt>
                <c:pt idx="36">
                  <c:v>-2252.3870000000002</c:v>
                </c:pt>
                <c:pt idx="37">
                  <c:v>-2140.8330000000001</c:v>
                </c:pt>
                <c:pt idx="38">
                  <c:v>-2151.8380000000002</c:v>
                </c:pt>
                <c:pt idx="39">
                  <c:v>-2069.145</c:v>
                </c:pt>
                <c:pt idx="40">
                  <c:v>-1622.681</c:v>
                </c:pt>
                <c:pt idx="41">
                  <c:v>-1590.164</c:v>
                </c:pt>
                <c:pt idx="42">
                  <c:v>-1468.6610000000001</c:v>
                </c:pt>
                <c:pt idx="43">
                  <c:v>-1421.7270000000001</c:v>
                </c:pt>
                <c:pt idx="44">
                  <c:v>-1419.191</c:v>
                </c:pt>
                <c:pt idx="45">
                  <c:v>-1412.614</c:v>
                </c:pt>
                <c:pt idx="46">
                  <c:v>-1454.903</c:v>
                </c:pt>
                <c:pt idx="47">
                  <c:v>-1395.2860000000001</c:v>
                </c:pt>
                <c:pt idx="48">
                  <c:v>-1451.078</c:v>
                </c:pt>
                <c:pt idx="49">
                  <c:v>-1361.9459999999999</c:v>
                </c:pt>
                <c:pt idx="50">
                  <c:v>-1443.6559999999999</c:v>
                </c:pt>
                <c:pt idx="51">
                  <c:v>-1375.828</c:v>
                </c:pt>
                <c:pt idx="52">
                  <c:v>-1252.0920000000001</c:v>
                </c:pt>
                <c:pt idx="53">
                  <c:v>-1435.4259999999999</c:v>
                </c:pt>
                <c:pt idx="54">
                  <c:v>-1580.211</c:v>
                </c:pt>
                <c:pt idx="55">
                  <c:v>-1713.6130000000001</c:v>
                </c:pt>
                <c:pt idx="56">
                  <c:v>-1862.53</c:v>
                </c:pt>
                <c:pt idx="57">
                  <c:v>-1809.472</c:v>
                </c:pt>
                <c:pt idx="58">
                  <c:v>-1850.972</c:v>
                </c:pt>
                <c:pt idx="59">
                  <c:v>-1983.277</c:v>
                </c:pt>
                <c:pt idx="60">
                  <c:v>-2064.4409999999998</c:v>
                </c:pt>
                <c:pt idx="61">
                  <c:v>-2211.319</c:v>
                </c:pt>
                <c:pt idx="62">
                  <c:v>-2052.8719999999998</c:v>
                </c:pt>
                <c:pt idx="63">
                  <c:v>-1968.682</c:v>
                </c:pt>
                <c:pt idx="64">
                  <c:v>-2068.6990000000001</c:v>
                </c:pt>
                <c:pt idx="65">
                  <c:v>-1981.9559999999999</c:v>
                </c:pt>
                <c:pt idx="66">
                  <c:v>-2007.578</c:v>
                </c:pt>
                <c:pt idx="67">
                  <c:v>-2103.614</c:v>
                </c:pt>
                <c:pt idx="68">
                  <c:v>-2114.4850000000001</c:v>
                </c:pt>
                <c:pt idx="69">
                  <c:v>-2098.3009999999999</c:v>
                </c:pt>
                <c:pt idx="70">
                  <c:v>-2166.0810000000001</c:v>
                </c:pt>
                <c:pt idx="71">
                  <c:v>-2130.0990000000002</c:v>
                </c:pt>
                <c:pt idx="72">
                  <c:v>-2041.9880000000001</c:v>
                </c:pt>
                <c:pt idx="73">
                  <c:v>-2106.1439999999998</c:v>
                </c:pt>
                <c:pt idx="74">
                  <c:v>-2152.1</c:v>
                </c:pt>
                <c:pt idx="75">
                  <c:v>-2194.0309999999999</c:v>
                </c:pt>
                <c:pt idx="76">
                  <c:v>-2064.277</c:v>
                </c:pt>
                <c:pt idx="77">
                  <c:v>-2027.489</c:v>
                </c:pt>
                <c:pt idx="78">
                  <c:v>-2073.1759999999999</c:v>
                </c:pt>
                <c:pt idx="79">
                  <c:v>-2107.0390000000002</c:v>
                </c:pt>
                <c:pt idx="80">
                  <c:v>-2061.4540000000002</c:v>
                </c:pt>
                <c:pt idx="81">
                  <c:v>-2172.8209999999999</c:v>
                </c:pt>
                <c:pt idx="82">
                  <c:v>-2228.4059999999999</c:v>
                </c:pt>
                <c:pt idx="83">
                  <c:v>-2265.8580000000002</c:v>
                </c:pt>
                <c:pt idx="84">
                  <c:v>-2247.7849999999999</c:v>
                </c:pt>
                <c:pt idx="85">
                  <c:v>-2324.8589999999999</c:v>
                </c:pt>
                <c:pt idx="86">
                  <c:v>-2473.518</c:v>
                </c:pt>
                <c:pt idx="87">
                  <c:v>-2579.0050000000001</c:v>
                </c:pt>
                <c:pt idx="88">
                  <c:v>-2517.7959999999998</c:v>
                </c:pt>
                <c:pt idx="89">
                  <c:v>-2564.4789999999998</c:v>
                </c:pt>
                <c:pt idx="90">
                  <c:v>-2709.2820000000002</c:v>
                </c:pt>
                <c:pt idx="91">
                  <c:v>-2821.3530000000001</c:v>
                </c:pt>
                <c:pt idx="92">
                  <c:v>-2820.2330000000002</c:v>
                </c:pt>
                <c:pt idx="93">
                  <c:v>-2871.5439999999999</c:v>
                </c:pt>
                <c:pt idx="94">
                  <c:v>-3010.4969999999998</c:v>
                </c:pt>
                <c:pt idx="95">
                  <c:v>-2974.002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-279.45499999999998</c:v>
                </c:pt>
                <c:pt idx="1">
                  <c:v>-385.14699999999999</c:v>
                </c:pt>
                <c:pt idx="2">
                  <c:v>-491.94099999999997</c:v>
                </c:pt>
                <c:pt idx="3">
                  <c:v>-492.19900000000001</c:v>
                </c:pt>
                <c:pt idx="4">
                  <c:v>-490.78100000000001</c:v>
                </c:pt>
                <c:pt idx="5">
                  <c:v>-777.78800000000001</c:v>
                </c:pt>
                <c:pt idx="6">
                  <c:v>-795.15300000000002</c:v>
                </c:pt>
                <c:pt idx="7">
                  <c:v>-795.61599999999999</c:v>
                </c:pt>
                <c:pt idx="8">
                  <c:v>-792.702</c:v>
                </c:pt>
                <c:pt idx="9">
                  <c:v>-792.96</c:v>
                </c:pt>
                <c:pt idx="10">
                  <c:v>-790.89</c:v>
                </c:pt>
                <c:pt idx="11">
                  <c:v>-791.19299999999998</c:v>
                </c:pt>
                <c:pt idx="12">
                  <c:v>-789.28399999999999</c:v>
                </c:pt>
                <c:pt idx="13">
                  <c:v>-789.03599999999994</c:v>
                </c:pt>
                <c:pt idx="14">
                  <c:v>-787.52499999999998</c:v>
                </c:pt>
                <c:pt idx="15">
                  <c:v>-786.66200000000003</c:v>
                </c:pt>
                <c:pt idx="16">
                  <c:v>-784.899</c:v>
                </c:pt>
                <c:pt idx="17">
                  <c:v>-783.25900000000001</c:v>
                </c:pt>
                <c:pt idx="18">
                  <c:v>-782.14</c:v>
                </c:pt>
                <c:pt idx="19">
                  <c:v>-601.35599999999999</c:v>
                </c:pt>
                <c:pt idx="20">
                  <c:v>-428.80799999999999</c:v>
                </c:pt>
                <c:pt idx="21">
                  <c:v>-427.49599999999998</c:v>
                </c:pt>
                <c:pt idx="22">
                  <c:v>-322.73</c:v>
                </c:pt>
                <c:pt idx="23">
                  <c:v>-226.98400000000001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-101.35599999999999</c:v>
                </c:pt>
                <c:pt idx="38">
                  <c:v>-101.72</c:v>
                </c:pt>
                <c:pt idx="39">
                  <c:v>-101.545</c:v>
                </c:pt>
                <c:pt idx="40">
                  <c:v>-101.121</c:v>
                </c:pt>
                <c:pt idx="41">
                  <c:v>-101.343</c:v>
                </c:pt>
                <c:pt idx="42">
                  <c:v>-101.289</c:v>
                </c:pt>
                <c:pt idx="43">
                  <c:v>-101.262</c:v>
                </c:pt>
                <c:pt idx="44">
                  <c:v>-53.917000000000002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-121.944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493613969086698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2603.8449999999998</c:v>
                </c:pt>
                <c:pt idx="1">
                  <c:v>2602.6680000000001</c:v>
                </c:pt>
                <c:pt idx="2">
                  <c:v>2603.5680000000002</c:v>
                </c:pt>
                <c:pt idx="3">
                  <c:v>2602.7379999999998</c:v>
                </c:pt>
                <c:pt idx="4">
                  <c:v>2603.8980000000001</c:v>
                </c:pt>
                <c:pt idx="5">
                  <c:v>2606.1439999999998</c:v>
                </c:pt>
                <c:pt idx="6">
                  <c:v>2606.3809999999999</c:v>
                </c:pt>
                <c:pt idx="7">
                  <c:v>2606.9789999999998</c:v>
                </c:pt>
                <c:pt idx="8">
                  <c:v>2607.4029999999998</c:v>
                </c:pt>
                <c:pt idx="9">
                  <c:v>2606.0070000000001</c:v>
                </c:pt>
                <c:pt idx="10">
                  <c:v>2607.0630000000001</c:v>
                </c:pt>
                <c:pt idx="11">
                  <c:v>2607.694</c:v>
                </c:pt>
                <c:pt idx="12">
                  <c:v>2606.9059999999999</c:v>
                </c:pt>
                <c:pt idx="13">
                  <c:v>2607.2139999999999</c:v>
                </c:pt>
                <c:pt idx="14">
                  <c:v>2607.4650000000001</c:v>
                </c:pt>
                <c:pt idx="15">
                  <c:v>2607.8249999999998</c:v>
                </c:pt>
                <c:pt idx="16">
                  <c:v>2608.6370000000002</c:v>
                </c:pt>
                <c:pt idx="17">
                  <c:v>2608.2759999999998</c:v>
                </c:pt>
                <c:pt idx="18">
                  <c:v>2607.3510000000001</c:v>
                </c:pt>
                <c:pt idx="19">
                  <c:v>2605.5169999999998</c:v>
                </c:pt>
                <c:pt idx="20">
                  <c:v>2604.3530000000001</c:v>
                </c:pt>
                <c:pt idx="21">
                  <c:v>2603.9699999999998</c:v>
                </c:pt>
                <c:pt idx="22">
                  <c:v>2603.6950000000002</c:v>
                </c:pt>
                <c:pt idx="23">
                  <c:v>2604.2730000000001</c:v>
                </c:pt>
                <c:pt idx="24">
                  <c:v>2604.7550000000001</c:v>
                </c:pt>
                <c:pt idx="25">
                  <c:v>2603.9850000000001</c:v>
                </c:pt>
                <c:pt idx="26">
                  <c:v>2604.5410000000002</c:v>
                </c:pt>
                <c:pt idx="27">
                  <c:v>2605.011</c:v>
                </c:pt>
                <c:pt idx="28">
                  <c:v>2605.7269999999999</c:v>
                </c:pt>
                <c:pt idx="29">
                  <c:v>2607.0149999999999</c:v>
                </c:pt>
                <c:pt idx="30">
                  <c:v>2606.04</c:v>
                </c:pt>
                <c:pt idx="31">
                  <c:v>2604.8090000000002</c:v>
                </c:pt>
                <c:pt idx="32">
                  <c:v>2601.5439999999999</c:v>
                </c:pt>
                <c:pt idx="33">
                  <c:v>2600.788</c:v>
                </c:pt>
                <c:pt idx="34">
                  <c:v>2600.1379999999999</c:v>
                </c:pt>
                <c:pt idx="35">
                  <c:v>2601.067</c:v>
                </c:pt>
                <c:pt idx="36">
                  <c:v>2599.5729999999999</c:v>
                </c:pt>
                <c:pt idx="37">
                  <c:v>2599.1590000000001</c:v>
                </c:pt>
                <c:pt idx="38">
                  <c:v>2599.2489999999998</c:v>
                </c:pt>
                <c:pt idx="39">
                  <c:v>2599.7069999999999</c:v>
                </c:pt>
                <c:pt idx="40">
                  <c:v>2600.549</c:v>
                </c:pt>
                <c:pt idx="41">
                  <c:v>2603.027</c:v>
                </c:pt>
                <c:pt idx="42">
                  <c:v>2604.7510000000002</c:v>
                </c:pt>
                <c:pt idx="43">
                  <c:v>2604.9430000000002</c:v>
                </c:pt>
                <c:pt idx="44">
                  <c:v>2604.663</c:v>
                </c:pt>
                <c:pt idx="45">
                  <c:v>2604.6379999999999</c:v>
                </c:pt>
                <c:pt idx="46">
                  <c:v>2605.0129999999999</c:v>
                </c:pt>
                <c:pt idx="47">
                  <c:v>2605.6219999999998</c:v>
                </c:pt>
                <c:pt idx="48">
                  <c:v>2603.819</c:v>
                </c:pt>
                <c:pt idx="49">
                  <c:v>2603.6309999999999</c:v>
                </c:pt>
                <c:pt idx="50">
                  <c:v>2603.2860000000001</c:v>
                </c:pt>
                <c:pt idx="51">
                  <c:v>2604.498</c:v>
                </c:pt>
                <c:pt idx="52">
                  <c:v>2604.3339999999998</c:v>
                </c:pt>
                <c:pt idx="53">
                  <c:v>2605.1559999999999</c:v>
                </c:pt>
                <c:pt idx="54">
                  <c:v>2604.413</c:v>
                </c:pt>
                <c:pt idx="55">
                  <c:v>2603.33</c:v>
                </c:pt>
                <c:pt idx="56">
                  <c:v>2602.1999999999998</c:v>
                </c:pt>
                <c:pt idx="57">
                  <c:v>2603.1</c:v>
                </c:pt>
                <c:pt idx="58">
                  <c:v>2602.0500000000002</c:v>
                </c:pt>
                <c:pt idx="59">
                  <c:v>2602.9050000000002</c:v>
                </c:pt>
                <c:pt idx="60">
                  <c:v>2600.3429999999998</c:v>
                </c:pt>
                <c:pt idx="61">
                  <c:v>2599.7739999999999</c:v>
                </c:pt>
                <c:pt idx="62">
                  <c:v>2599.9540000000002</c:v>
                </c:pt>
                <c:pt idx="63">
                  <c:v>2600.0830000000001</c:v>
                </c:pt>
                <c:pt idx="64">
                  <c:v>2603.0129999999999</c:v>
                </c:pt>
                <c:pt idx="65">
                  <c:v>2604.39</c:v>
                </c:pt>
                <c:pt idx="66">
                  <c:v>2604.4029999999998</c:v>
                </c:pt>
                <c:pt idx="67">
                  <c:v>2605.2359999999999</c:v>
                </c:pt>
                <c:pt idx="68">
                  <c:v>2605.6889999999999</c:v>
                </c:pt>
                <c:pt idx="69">
                  <c:v>2607.0529999999999</c:v>
                </c:pt>
                <c:pt idx="70">
                  <c:v>2608.2849999999999</c:v>
                </c:pt>
                <c:pt idx="71">
                  <c:v>2609.239</c:v>
                </c:pt>
                <c:pt idx="72">
                  <c:v>2607.1959999999999</c:v>
                </c:pt>
                <c:pt idx="73">
                  <c:v>2607.1460000000002</c:v>
                </c:pt>
                <c:pt idx="74">
                  <c:v>2607.6799999999998</c:v>
                </c:pt>
                <c:pt idx="75">
                  <c:v>2607.529</c:v>
                </c:pt>
                <c:pt idx="76">
                  <c:v>2608.0059999999999</c:v>
                </c:pt>
                <c:pt idx="77">
                  <c:v>2607.8139999999999</c:v>
                </c:pt>
                <c:pt idx="78">
                  <c:v>2607.558</c:v>
                </c:pt>
                <c:pt idx="79">
                  <c:v>2607.6909999999998</c:v>
                </c:pt>
                <c:pt idx="80">
                  <c:v>2608.6610000000001</c:v>
                </c:pt>
                <c:pt idx="81">
                  <c:v>2611.0059999999999</c:v>
                </c:pt>
                <c:pt idx="82">
                  <c:v>2611.14</c:v>
                </c:pt>
                <c:pt idx="83">
                  <c:v>2612.3090000000002</c:v>
                </c:pt>
                <c:pt idx="84">
                  <c:v>2611.6930000000002</c:v>
                </c:pt>
                <c:pt idx="85">
                  <c:v>2610.9749999999999</c:v>
                </c:pt>
                <c:pt idx="86">
                  <c:v>2610.8679999999999</c:v>
                </c:pt>
                <c:pt idx="87">
                  <c:v>2612.038</c:v>
                </c:pt>
                <c:pt idx="88">
                  <c:v>2613.0839999999998</c:v>
                </c:pt>
                <c:pt idx="89">
                  <c:v>2614.0189999999998</c:v>
                </c:pt>
                <c:pt idx="90">
                  <c:v>2614.0700000000002</c:v>
                </c:pt>
                <c:pt idx="91">
                  <c:v>2613.8539999999998</c:v>
                </c:pt>
                <c:pt idx="92">
                  <c:v>2612.2510000000002</c:v>
                </c:pt>
                <c:pt idx="93">
                  <c:v>2613.9769999999999</c:v>
                </c:pt>
                <c:pt idx="94">
                  <c:v>2615.5479999999998</c:v>
                </c:pt>
                <c:pt idx="95">
                  <c:v>2615.9499999999998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1955.5730000000001</c:v>
                </c:pt>
                <c:pt idx="1">
                  <c:v>1929.8389999999999</c:v>
                </c:pt>
                <c:pt idx="2">
                  <c:v>1872.288</c:v>
                </c:pt>
                <c:pt idx="3">
                  <c:v>1855.663</c:v>
                </c:pt>
                <c:pt idx="4">
                  <c:v>1868.019</c:v>
                </c:pt>
                <c:pt idx="5">
                  <c:v>1836.3920000000001</c:v>
                </c:pt>
                <c:pt idx="6">
                  <c:v>1790.808</c:v>
                </c:pt>
                <c:pt idx="7">
                  <c:v>1774.96</c:v>
                </c:pt>
                <c:pt idx="8">
                  <c:v>1768.462</c:v>
                </c:pt>
                <c:pt idx="9">
                  <c:v>1757.079</c:v>
                </c:pt>
                <c:pt idx="10">
                  <c:v>1733.09</c:v>
                </c:pt>
                <c:pt idx="11">
                  <c:v>1713.4659999999999</c:v>
                </c:pt>
                <c:pt idx="12">
                  <c:v>1791.2429999999999</c:v>
                </c:pt>
                <c:pt idx="13">
                  <c:v>1784.2639999999999</c:v>
                </c:pt>
                <c:pt idx="14">
                  <c:v>1813.9490000000001</c:v>
                </c:pt>
                <c:pt idx="15">
                  <c:v>1773.107</c:v>
                </c:pt>
                <c:pt idx="16">
                  <c:v>1773.5039999999999</c:v>
                </c:pt>
                <c:pt idx="17">
                  <c:v>1780.943</c:v>
                </c:pt>
                <c:pt idx="18">
                  <c:v>1746.4090000000001</c:v>
                </c:pt>
                <c:pt idx="19">
                  <c:v>1737.847</c:v>
                </c:pt>
                <c:pt idx="20">
                  <c:v>1748.799</c:v>
                </c:pt>
                <c:pt idx="21">
                  <c:v>1746.9169999999999</c:v>
                </c:pt>
                <c:pt idx="22">
                  <c:v>1747.982</c:v>
                </c:pt>
                <c:pt idx="23">
                  <c:v>1766.7660000000001</c:v>
                </c:pt>
                <c:pt idx="24">
                  <c:v>1761.999</c:v>
                </c:pt>
                <c:pt idx="25">
                  <c:v>1837.87</c:v>
                </c:pt>
                <c:pt idx="26">
                  <c:v>1783.289</c:v>
                </c:pt>
                <c:pt idx="27">
                  <c:v>1799.982</c:v>
                </c:pt>
                <c:pt idx="28">
                  <c:v>1812.1859999999999</c:v>
                </c:pt>
                <c:pt idx="29">
                  <c:v>1801.952</c:v>
                </c:pt>
                <c:pt idx="30">
                  <c:v>1784.336</c:v>
                </c:pt>
                <c:pt idx="31">
                  <c:v>1836.3150000000001</c:v>
                </c:pt>
                <c:pt idx="32">
                  <c:v>1855.8040000000001</c:v>
                </c:pt>
                <c:pt idx="33">
                  <c:v>1888.694</c:v>
                </c:pt>
                <c:pt idx="34">
                  <c:v>1908.454</c:v>
                </c:pt>
                <c:pt idx="35">
                  <c:v>1951.64</c:v>
                </c:pt>
                <c:pt idx="36">
                  <c:v>1924.5650000000001</c:v>
                </c:pt>
                <c:pt idx="37">
                  <c:v>1870.403</c:v>
                </c:pt>
                <c:pt idx="38">
                  <c:v>1870.442</c:v>
                </c:pt>
                <c:pt idx="39">
                  <c:v>1964.1669999999999</c:v>
                </c:pt>
                <c:pt idx="40">
                  <c:v>1902.4849999999999</c:v>
                </c:pt>
                <c:pt idx="41">
                  <c:v>1886.268</c:v>
                </c:pt>
                <c:pt idx="42">
                  <c:v>1919.396</c:v>
                </c:pt>
                <c:pt idx="43">
                  <c:v>1965.018</c:v>
                </c:pt>
                <c:pt idx="44">
                  <c:v>2068.152</c:v>
                </c:pt>
                <c:pt idx="45">
                  <c:v>2174.0459999999998</c:v>
                </c:pt>
                <c:pt idx="46">
                  <c:v>2148.0439999999999</c:v>
                </c:pt>
                <c:pt idx="47">
                  <c:v>2107.424</c:v>
                </c:pt>
                <c:pt idx="48">
                  <c:v>2121.585</c:v>
                </c:pt>
                <c:pt idx="49">
                  <c:v>2110.9160000000002</c:v>
                </c:pt>
                <c:pt idx="50">
                  <c:v>2096.2159999999999</c:v>
                </c:pt>
                <c:pt idx="51">
                  <c:v>2038.09</c:v>
                </c:pt>
                <c:pt idx="52">
                  <c:v>2132.1579999999999</c:v>
                </c:pt>
                <c:pt idx="53">
                  <c:v>2094.598</c:v>
                </c:pt>
                <c:pt idx="54">
                  <c:v>1998.7049999999999</c:v>
                </c:pt>
                <c:pt idx="55">
                  <c:v>1972.3910000000001</c:v>
                </c:pt>
                <c:pt idx="56">
                  <c:v>1907.271</c:v>
                </c:pt>
                <c:pt idx="57">
                  <c:v>1894.7950000000001</c:v>
                </c:pt>
                <c:pt idx="58">
                  <c:v>1891.1759999999999</c:v>
                </c:pt>
                <c:pt idx="59">
                  <c:v>1937.1679999999999</c:v>
                </c:pt>
                <c:pt idx="60">
                  <c:v>1978.0940000000001</c:v>
                </c:pt>
                <c:pt idx="61">
                  <c:v>1911.759</c:v>
                </c:pt>
                <c:pt idx="62">
                  <c:v>1906.059</c:v>
                </c:pt>
                <c:pt idx="63">
                  <c:v>1911.16</c:v>
                </c:pt>
                <c:pt idx="64">
                  <c:v>1903.4079999999999</c:v>
                </c:pt>
                <c:pt idx="65">
                  <c:v>1971.26</c:v>
                </c:pt>
                <c:pt idx="66">
                  <c:v>2009.222</c:v>
                </c:pt>
                <c:pt idx="67">
                  <c:v>2064.5160000000001</c:v>
                </c:pt>
                <c:pt idx="68">
                  <c:v>2021.0119999999999</c:v>
                </c:pt>
                <c:pt idx="69">
                  <c:v>1999.6030000000001</c:v>
                </c:pt>
                <c:pt idx="70">
                  <c:v>1998.405</c:v>
                </c:pt>
                <c:pt idx="71">
                  <c:v>2034.538</c:v>
                </c:pt>
                <c:pt idx="72">
                  <c:v>2043.7139999999999</c:v>
                </c:pt>
                <c:pt idx="73">
                  <c:v>2088.6869999999999</c:v>
                </c:pt>
                <c:pt idx="74">
                  <c:v>2181.7420000000002</c:v>
                </c:pt>
                <c:pt idx="75">
                  <c:v>2195.3270000000002</c:v>
                </c:pt>
                <c:pt idx="76">
                  <c:v>2228.4050000000002</c:v>
                </c:pt>
                <c:pt idx="77">
                  <c:v>2212.6689999999999</c:v>
                </c:pt>
                <c:pt idx="78">
                  <c:v>2229.7379999999998</c:v>
                </c:pt>
                <c:pt idx="79">
                  <c:v>2163.3449999999998</c:v>
                </c:pt>
                <c:pt idx="80">
                  <c:v>2055.0309999999999</c:v>
                </c:pt>
                <c:pt idx="81">
                  <c:v>2034.0930000000001</c:v>
                </c:pt>
                <c:pt idx="82">
                  <c:v>2019.7470000000001</c:v>
                </c:pt>
                <c:pt idx="83">
                  <c:v>2018.258</c:v>
                </c:pt>
                <c:pt idx="84">
                  <c:v>2030.931</c:v>
                </c:pt>
                <c:pt idx="85">
                  <c:v>1988.9549999999999</c:v>
                </c:pt>
                <c:pt idx="86">
                  <c:v>1999.56</c:v>
                </c:pt>
                <c:pt idx="87">
                  <c:v>2031.345</c:v>
                </c:pt>
                <c:pt idx="88">
                  <c:v>2126.0169999999998</c:v>
                </c:pt>
                <c:pt idx="89">
                  <c:v>2089.703</c:v>
                </c:pt>
                <c:pt idx="90">
                  <c:v>2092.5459999999998</c:v>
                </c:pt>
                <c:pt idx="91">
                  <c:v>2075.9340000000002</c:v>
                </c:pt>
                <c:pt idx="92">
                  <c:v>2096.9009999999998</c:v>
                </c:pt>
                <c:pt idx="93">
                  <c:v>2092.0659999999998</c:v>
                </c:pt>
                <c:pt idx="94">
                  <c:v>2105.4720000000002</c:v>
                </c:pt>
                <c:pt idx="95">
                  <c:v>2110.9110000000001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40.274999999999999</c:v>
                </c:pt>
                <c:pt idx="1">
                  <c:v>40.429000000000002</c:v>
                </c:pt>
                <c:pt idx="2">
                  <c:v>40.201000000000001</c:v>
                </c:pt>
                <c:pt idx="3">
                  <c:v>40.195</c:v>
                </c:pt>
                <c:pt idx="4">
                  <c:v>40.207999999999998</c:v>
                </c:pt>
                <c:pt idx="5">
                  <c:v>40.128</c:v>
                </c:pt>
                <c:pt idx="6">
                  <c:v>40.173999999999999</c:v>
                </c:pt>
                <c:pt idx="7">
                  <c:v>40.180999999999997</c:v>
                </c:pt>
                <c:pt idx="8">
                  <c:v>40.201000000000001</c:v>
                </c:pt>
                <c:pt idx="9">
                  <c:v>40.148000000000003</c:v>
                </c:pt>
                <c:pt idx="10">
                  <c:v>40.261000000000003</c:v>
                </c:pt>
                <c:pt idx="11">
                  <c:v>40.241</c:v>
                </c:pt>
                <c:pt idx="12">
                  <c:v>40.154000000000003</c:v>
                </c:pt>
                <c:pt idx="13">
                  <c:v>40.215000000000003</c:v>
                </c:pt>
                <c:pt idx="14">
                  <c:v>40.180999999999997</c:v>
                </c:pt>
                <c:pt idx="15">
                  <c:v>40.121000000000002</c:v>
                </c:pt>
                <c:pt idx="16">
                  <c:v>40.128</c:v>
                </c:pt>
                <c:pt idx="17">
                  <c:v>40.121000000000002</c:v>
                </c:pt>
                <c:pt idx="18">
                  <c:v>40.173999999999999</c:v>
                </c:pt>
                <c:pt idx="19">
                  <c:v>40.173999999999999</c:v>
                </c:pt>
                <c:pt idx="20">
                  <c:v>40.215000000000003</c:v>
                </c:pt>
                <c:pt idx="21">
                  <c:v>40.140999999999998</c:v>
                </c:pt>
                <c:pt idx="22">
                  <c:v>40.173999999999999</c:v>
                </c:pt>
                <c:pt idx="23">
                  <c:v>40.195</c:v>
                </c:pt>
                <c:pt idx="24">
                  <c:v>40.113999999999997</c:v>
                </c:pt>
                <c:pt idx="25">
                  <c:v>40.261000000000003</c:v>
                </c:pt>
                <c:pt idx="26">
                  <c:v>40.195</c:v>
                </c:pt>
                <c:pt idx="27">
                  <c:v>40.195</c:v>
                </c:pt>
                <c:pt idx="28">
                  <c:v>40.167999999999999</c:v>
                </c:pt>
                <c:pt idx="29">
                  <c:v>40.173999999999999</c:v>
                </c:pt>
                <c:pt idx="30">
                  <c:v>40.134</c:v>
                </c:pt>
                <c:pt idx="31">
                  <c:v>40.274999999999999</c:v>
                </c:pt>
                <c:pt idx="32">
                  <c:v>40.180999999999997</c:v>
                </c:pt>
                <c:pt idx="33">
                  <c:v>40.201000000000001</c:v>
                </c:pt>
                <c:pt idx="34">
                  <c:v>40.201000000000001</c:v>
                </c:pt>
                <c:pt idx="35">
                  <c:v>40.180999999999997</c:v>
                </c:pt>
                <c:pt idx="36">
                  <c:v>40.228000000000002</c:v>
                </c:pt>
                <c:pt idx="37">
                  <c:v>40.106999999999999</c:v>
                </c:pt>
                <c:pt idx="38">
                  <c:v>40.188000000000002</c:v>
                </c:pt>
                <c:pt idx="39">
                  <c:v>40.61</c:v>
                </c:pt>
                <c:pt idx="40">
                  <c:v>40.180999999999997</c:v>
                </c:pt>
                <c:pt idx="41">
                  <c:v>40.161000000000001</c:v>
                </c:pt>
                <c:pt idx="42">
                  <c:v>40.201000000000001</c:v>
                </c:pt>
                <c:pt idx="43">
                  <c:v>40.173999999999999</c:v>
                </c:pt>
                <c:pt idx="44">
                  <c:v>40.389000000000003</c:v>
                </c:pt>
                <c:pt idx="45">
                  <c:v>44.064999999999998</c:v>
                </c:pt>
                <c:pt idx="46">
                  <c:v>41.573999999999998</c:v>
                </c:pt>
                <c:pt idx="47">
                  <c:v>40.173999999999999</c:v>
                </c:pt>
                <c:pt idx="48">
                  <c:v>40.228000000000002</c:v>
                </c:pt>
                <c:pt idx="49">
                  <c:v>40.234999999999999</c:v>
                </c:pt>
                <c:pt idx="50">
                  <c:v>40.148000000000003</c:v>
                </c:pt>
                <c:pt idx="51">
                  <c:v>40.207999999999998</c:v>
                </c:pt>
                <c:pt idx="52">
                  <c:v>40.643000000000001</c:v>
                </c:pt>
                <c:pt idx="53">
                  <c:v>40.195</c:v>
                </c:pt>
                <c:pt idx="54">
                  <c:v>40.167999999999999</c:v>
                </c:pt>
                <c:pt idx="55">
                  <c:v>40.113999999999997</c:v>
                </c:pt>
                <c:pt idx="56">
                  <c:v>40.140999999999998</c:v>
                </c:pt>
                <c:pt idx="57">
                  <c:v>40.154000000000003</c:v>
                </c:pt>
                <c:pt idx="58">
                  <c:v>40.128</c:v>
                </c:pt>
                <c:pt idx="59">
                  <c:v>40.140999999999998</c:v>
                </c:pt>
                <c:pt idx="60">
                  <c:v>40.595999999999997</c:v>
                </c:pt>
                <c:pt idx="61">
                  <c:v>40.220999999999997</c:v>
                </c:pt>
                <c:pt idx="62">
                  <c:v>40.148000000000003</c:v>
                </c:pt>
                <c:pt idx="63">
                  <c:v>40.161000000000001</c:v>
                </c:pt>
                <c:pt idx="64">
                  <c:v>40.167999999999999</c:v>
                </c:pt>
                <c:pt idx="65">
                  <c:v>40.173999999999999</c:v>
                </c:pt>
                <c:pt idx="66">
                  <c:v>40.215000000000003</c:v>
                </c:pt>
                <c:pt idx="67">
                  <c:v>40.180999999999997</c:v>
                </c:pt>
                <c:pt idx="68">
                  <c:v>40.188000000000002</c:v>
                </c:pt>
                <c:pt idx="69">
                  <c:v>40.234999999999999</c:v>
                </c:pt>
                <c:pt idx="70">
                  <c:v>40.180999999999997</c:v>
                </c:pt>
                <c:pt idx="71">
                  <c:v>40.207999999999998</c:v>
                </c:pt>
                <c:pt idx="72">
                  <c:v>41.098999999999997</c:v>
                </c:pt>
                <c:pt idx="73">
                  <c:v>41.179000000000002</c:v>
                </c:pt>
                <c:pt idx="74">
                  <c:v>41.179000000000002</c:v>
                </c:pt>
                <c:pt idx="75">
                  <c:v>41.225999999999999</c:v>
                </c:pt>
                <c:pt idx="76">
                  <c:v>42.07</c:v>
                </c:pt>
                <c:pt idx="77">
                  <c:v>42.204000000000001</c:v>
                </c:pt>
                <c:pt idx="78">
                  <c:v>42.177</c:v>
                </c:pt>
                <c:pt idx="79">
                  <c:v>42.216999999999999</c:v>
                </c:pt>
                <c:pt idx="80">
                  <c:v>42.103000000000002</c:v>
                </c:pt>
                <c:pt idx="81">
                  <c:v>42.19</c:v>
                </c:pt>
                <c:pt idx="82">
                  <c:v>42.237000000000002</c:v>
                </c:pt>
                <c:pt idx="83">
                  <c:v>42.143000000000001</c:v>
                </c:pt>
                <c:pt idx="84">
                  <c:v>41.286000000000001</c:v>
                </c:pt>
                <c:pt idx="85">
                  <c:v>41.186</c:v>
                </c:pt>
                <c:pt idx="86">
                  <c:v>41.152000000000001</c:v>
                </c:pt>
                <c:pt idx="87">
                  <c:v>41.165999999999997</c:v>
                </c:pt>
                <c:pt idx="88">
                  <c:v>40.341999999999999</c:v>
                </c:pt>
                <c:pt idx="89">
                  <c:v>40.201000000000001</c:v>
                </c:pt>
                <c:pt idx="90">
                  <c:v>40.140999999999998</c:v>
                </c:pt>
                <c:pt idx="91">
                  <c:v>40.247999999999998</c:v>
                </c:pt>
                <c:pt idx="92">
                  <c:v>40.188000000000002</c:v>
                </c:pt>
                <c:pt idx="93">
                  <c:v>40.173999999999999</c:v>
                </c:pt>
                <c:pt idx="94">
                  <c:v>40.173999999999999</c:v>
                </c:pt>
                <c:pt idx="95">
                  <c:v>41.48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390.75599999999997</c:v>
                </c:pt>
                <c:pt idx="1">
                  <c:v>394.40899999999999</c:v>
                </c:pt>
                <c:pt idx="2">
                  <c:v>389.18599999999998</c:v>
                </c:pt>
                <c:pt idx="3">
                  <c:v>385.68900000000002</c:v>
                </c:pt>
                <c:pt idx="4">
                  <c:v>383.75299999999999</c:v>
                </c:pt>
                <c:pt idx="5">
                  <c:v>383.83</c:v>
                </c:pt>
                <c:pt idx="6">
                  <c:v>383.85500000000002</c:v>
                </c:pt>
                <c:pt idx="7">
                  <c:v>383.32799999999997</c:v>
                </c:pt>
                <c:pt idx="8">
                  <c:v>384.03100000000001</c:v>
                </c:pt>
                <c:pt idx="9">
                  <c:v>385.67500000000001</c:v>
                </c:pt>
                <c:pt idx="10">
                  <c:v>384.10500000000002</c:v>
                </c:pt>
                <c:pt idx="11">
                  <c:v>383.755</c:v>
                </c:pt>
                <c:pt idx="12">
                  <c:v>384.55099999999999</c:v>
                </c:pt>
                <c:pt idx="13">
                  <c:v>385.50299999999999</c:v>
                </c:pt>
                <c:pt idx="14">
                  <c:v>385.92099999999999</c:v>
                </c:pt>
                <c:pt idx="15">
                  <c:v>383.29599999999999</c:v>
                </c:pt>
                <c:pt idx="16">
                  <c:v>381.37299999999999</c:v>
                </c:pt>
                <c:pt idx="17">
                  <c:v>381.71600000000001</c:v>
                </c:pt>
                <c:pt idx="18">
                  <c:v>380.762</c:v>
                </c:pt>
                <c:pt idx="19">
                  <c:v>381.767</c:v>
                </c:pt>
                <c:pt idx="20">
                  <c:v>382.77300000000002</c:v>
                </c:pt>
                <c:pt idx="21">
                  <c:v>384.851</c:v>
                </c:pt>
                <c:pt idx="22">
                  <c:v>384.565</c:v>
                </c:pt>
                <c:pt idx="23">
                  <c:v>388.94400000000002</c:v>
                </c:pt>
                <c:pt idx="24">
                  <c:v>423.81400000000002</c:v>
                </c:pt>
                <c:pt idx="25">
                  <c:v>431.488</c:v>
                </c:pt>
                <c:pt idx="26">
                  <c:v>428.00200000000001</c:v>
                </c:pt>
                <c:pt idx="27">
                  <c:v>429.42599999999999</c:v>
                </c:pt>
                <c:pt idx="28">
                  <c:v>432.44400000000002</c:v>
                </c:pt>
                <c:pt idx="29">
                  <c:v>435.66300000000001</c:v>
                </c:pt>
                <c:pt idx="30">
                  <c:v>435.48099999999999</c:v>
                </c:pt>
                <c:pt idx="31">
                  <c:v>437.226</c:v>
                </c:pt>
                <c:pt idx="32">
                  <c:v>431.11700000000002</c:v>
                </c:pt>
                <c:pt idx="33">
                  <c:v>431.44299999999998</c:v>
                </c:pt>
                <c:pt idx="34">
                  <c:v>431.61099999999999</c:v>
                </c:pt>
                <c:pt idx="35">
                  <c:v>433.76100000000002</c:v>
                </c:pt>
                <c:pt idx="36">
                  <c:v>423.02199999999999</c:v>
                </c:pt>
                <c:pt idx="37">
                  <c:v>423.03399999999999</c:v>
                </c:pt>
                <c:pt idx="38">
                  <c:v>422.02699999999999</c:v>
                </c:pt>
                <c:pt idx="39">
                  <c:v>427.315</c:v>
                </c:pt>
                <c:pt idx="40">
                  <c:v>414.48599999999999</c:v>
                </c:pt>
                <c:pt idx="41">
                  <c:v>407.51</c:v>
                </c:pt>
                <c:pt idx="42">
                  <c:v>407.38299999999998</c:v>
                </c:pt>
                <c:pt idx="43">
                  <c:v>407.47699999999998</c:v>
                </c:pt>
                <c:pt idx="44">
                  <c:v>402.27600000000001</c:v>
                </c:pt>
                <c:pt idx="45">
                  <c:v>416.613</c:v>
                </c:pt>
                <c:pt idx="46">
                  <c:v>414.47500000000002</c:v>
                </c:pt>
                <c:pt idx="47">
                  <c:v>404.03300000000002</c:v>
                </c:pt>
                <c:pt idx="48">
                  <c:v>403.45800000000003</c:v>
                </c:pt>
                <c:pt idx="49">
                  <c:v>403.87599999999998</c:v>
                </c:pt>
                <c:pt idx="50">
                  <c:v>402.892</c:v>
                </c:pt>
                <c:pt idx="51">
                  <c:v>404.01</c:v>
                </c:pt>
                <c:pt idx="52">
                  <c:v>412.14499999999998</c:v>
                </c:pt>
                <c:pt idx="53">
                  <c:v>408.04399999999998</c:v>
                </c:pt>
                <c:pt idx="54">
                  <c:v>403.57799999999997</c:v>
                </c:pt>
                <c:pt idx="55">
                  <c:v>403.274</c:v>
                </c:pt>
                <c:pt idx="56">
                  <c:v>403.09800000000001</c:v>
                </c:pt>
                <c:pt idx="57">
                  <c:v>405.45400000000001</c:v>
                </c:pt>
                <c:pt idx="58">
                  <c:v>404.214</c:v>
                </c:pt>
                <c:pt idx="59">
                  <c:v>403.07400000000001</c:v>
                </c:pt>
                <c:pt idx="60">
                  <c:v>403.78300000000002</c:v>
                </c:pt>
                <c:pt idx="61">
                  <c:v>399.44099999999997</c:v>
                </c:pt>
                <c:pt idx="62">
                  <c:v>400.41300000000001</c:v>
                </c:pt>
                <c:pt idx="63">
                  <c:v>398.375</c:v>
                </c:pt>
                <c:pt idx="64">
                  <c:v>395.53</c:v>
                </c:pt>
                <c:pt idx="65">
                  <c:v>399.81400000000002</c:v>
                </c:pt>
                <c:pt idx="66">
                  <c:v>404.233</c:v>
                </c:pt>
                <c:pt idx="67">
                  <c:v>410.37700000000001</c:v>
                </c:pt>
                <c:pt idx="68">
                  <c:v>416.142</c:v>
                </c:pt>
                <c:pt idx="69">
                  <c:v>414.90800000000002</c:v>
                </c:pt>
                <c:pt idx="70">
                  <c:v>414.411</c:v>
                </c:pt>
                <c:pt idx="71">
                  <c:v>418.30399999999997</c:v>
                </c:pt>
                <c:pt idx="72">
                  <c:v>434.39400000000001</c:v>
                </c:pt>
                <c:pt idx="73">
                  <c:v>438.07299999999998</c:v>
                </c:pt>
                <c:pt idx="74">
                  <c:v>448.5</c:v>
                </c:pt>
                <c:pt idx="75">
                  <c:v>447.50400000000002</c:v>
                </c:pt>
                <c:pt idx="76">
                  <c:v>449.63</c:v>
                </c:pt>
                <c:pt idx="77">
                  <c:v>453.48099999999999</c:v>
                </c:pt>
                <c:pt idx="78">
                  <c:v>455.536</c:v>
                </c:pt>
                <c:pt idx="79">
                  <c:v>452.10300000000001</c:v>
                </c:pt>
                <c:pt idx="80">
                  <c:v>444.64800000000002</c:v>
                </c:pt>
                <c:pt idx="81">
                  <c:v>442.39400000000001</c:v>
                </c:pt>
                <c:pt idx="82">
                  <c:v>440.839</c:v>
                </c:pt>
                <c:pt idx="83">
                  <c:v>438.42399999999998</c:v>
                </c:pt>
                <c:pt idx="84">
                  <c:v>431.69099999999997</c:v>
                </c:pt>
                <c:pt idx="85">
                  <c:v>432.28100000000001</c:v>
                </c:pt>
                <c:pt idx="86">
                  <c:v>429.57100000000003</c:v>
                </c:pt>
                <c:pt idx="87">
                  <c:v>428.24599999999998</c:v>
                </c:pt>
                <c:pt idx="88">
                  <c:v>397.41500000000002</c:v>
                </c:pt>
                <c:pt idx="89">
                  <c:v>390.82400000000001</c:v>
                </c:pt>
                <c:pt idx="90">
                  <c:v>390.23599999999999</c:v>
                </c:pt>
                <c:pt idx="91">
                  <c:v>390.46800000000002</c:v>
                </c:pt>
                <c:pt idx="92">
                  <c:v>388.68299999999999</c:v>
                </c:pt>
                <c:pt idx="93">
                  <c:v>388.04700000000003</c:v>
                </c:pt>
                <c:pt idx="94">
                  <c:v>388.36700000000002</c:v>
                </c:pt>
                <c:pt idx="95">
                  <c:v>389.887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134.55099999999999</c:v>
                </c:pt>
                <c:pt idx="1">
                  <c:v>145.85300000000001</c:v>
                </c:pt>
                <c:pt idx="2">
                  <c:v>164.49600000000001</c:v>
                </c:pt>
                <c:pt idx="3">
                  <c:v>162.452</c:v>
                </c:pt>
                <c:pt idx="4">
                  <c:v>165.452</c:v>
                </c:pt>
                <c:pt idx="5">
                  <c:v>171.60599999999999</c:v>
                </c:pt>
                <c:pt idx="6">
                  <c:v>170.762</c:v>
                </c:pt>
                <c:pt idx="7">
                  <c:v>166.08500000000001</c:v>
                </c:pt>
                <c:pt idx="8">
                  <c:v>163.78399999999999</c:v>
                </c:pt>
                <c:pt idx="9">
                  <c:v>162.50299999999999</c:v>
                </c:pt>
                <c:pt idx="10">
                  <c:v>164.86199999999999</c:v>
                </c:pt>
                <c:pt idx="11">
                  <c:v>174.25200000000001</c:v>
                </c:pt>
                <c:pt idx="12">
                  <c:v>179.571</c:v>
                </c:pt>
                <c:pt idx="13">
                  <c:v>166.27099999999999</c:v>
                </c:pt>
                <c:pt idx="14">
                  <c:v>160.38900000000001</c:v>
                </c:pt>
                <c:pt idx="15">
                  <c:v>165.91900000000001</c:v>
                </c:pt>
                <c:pt idx="16">
                  <c:v>175.232</c:v>
                </c:pt>
                <c:pt idx="17">
                  <c:v>187.93600000000001</c:v>
                </c:pt>
                <c:pt idx="18">
                  <c:v>194.91</c:v>
                </c:pt>
                <c:pt idx="19">
                  <c:v>195.751</c:v>
                </c:pt>
                <c:pt idx="20">
                  <c:v>197.37799999999999</c:v>
                </c:pt>
                <c:pt idx="21">
                  <c:v>202.727</c:v>
                </c:pt>
                <c:pt idx="22">
                  <c:v>201.25899999999999</c:v>
                </c:pt>
                <c:pt idx="23">
                  <c:v>199.65700000000001</c:v>
                </c:pt>
                <c:pt idx="24">
                  <c:v>194.66200000000001</c:v>
                </c:pt>
                <c:pt idx="25">
                  <c:v>191.48099999999999</c:v>
                </c:pt>
                <c:pt idx="26">
                  <c:v>192.899</c:v>
                </c:pt>
                <c:pt idx="27">
                  <c:v>189.714</c:v>
                </c:pt>
                <c:pt idx="28">
                  <c:v>206.27199999999999</c:v>
                </c:pt>
                <c:pt idx="29">
                  <c:v>207.935</c:v>
                </c:pt>
                <c:pt idx="30">
                  <c:v>212.37299999999999</c:v>
                </c:pt>
                <c:pt idx="31">
                  <c:v>214.74299999999999</c:v>
                </c:pt>
                <c:pt idx="32">
                  <c:v>208.55699999999999</c:v>
                </c:pt>
                <c:pt idx="33">
                  <c:v>224.43199999999999</c:v>
                </c:pt>
                <c:pt idx="34">
                  <c:v>217.35300000000001</c:v>
                </c:pt>
                <c:pt idx="35">
                  <c:v>224.05600000000001</c:v>
                </c:pt>
                <c:pt idx="36">
                  <c:v>224.49299999999999</c:v>
                </c:pt>
                <c:pt idx="37">
                  <c:v>219.774</c:v>
                </c:pt>
                <c:pt idx="38">
                  <c:v>219.26900000000001</c:v>
                </c:pt>
                <c:pt idx="39">
                  <c:v>223.41900000000001</c:v>
                </c:pt>
                <c:pt idx="40">
                  <c:v>213.57900000000001</c:v>
                </c:pt>
                <c:pt idx="41">
                  <c:v>215.05600000000001</c:v>
                </c:pt>
                <c:pt idx="42">
                  <c:v>205.833</c:v>
                </c:pt>
                <c:pt idx="43">
                  <c:v>205.54</c:v>
                </c:pt>
                <c:pt idx="44">
                  <c:v>194.65299999999999</c:v>
                </c:pt>
                <c:pt idx="45">
                  <c:v>196.262</c:v>
                </c:pt>
                <c:pt idx="46">
                  <c:v>204.01499999999999</c:v>
                </c:pt>
                <c:pt idx="47">
                  <c:v>217.19900000000001</c:v>
                </c:pt>
                <c:pt idx="48">
                  <c:v>226.22</c:v>
                </c:pt>
                <c:pt idx="49">
                  <c:v>230.447</c:v>
                </c:pt>
                <c:pt idx="50">
                  <c:v>233.99799999999999</c:v>
                </c:pt>
                <c:pt idx="51">
                  <c:v>237.31299999999999</c:v>
                </c:pt>
                <c:pt idx="52">
                  <c:v>236.173</c:v>
                </c:pt>
                <c:pt idx="53">
                  <c:v>231.87899999999999</c:v>
                </c:pt>
                <c:pt idx="54">
                  <c:v>217.59700000000001</c:v>
                </c:pt>
                <c:pt idx="55">
                  <c:v>219.54900000000001</c:v>
                </c:pt>
                <c:pt idx="56">
                  <c:v>217.078</c:v>
                </c:pt>
                <c:pt idx="57">
                  <c:v>211.80099999999999</c:v>
                </c:pt>
                <c:pt idx="58">
                  <c:v>210.876</c:v>
                </c:pt>
                <c:pt idx="59">
                  <c:v>206.221</c:v>
                </c:pt>
                <c:pt idx="60">
                  <c:v>203.40199999999999</c:v>
                </c:pt>
                <c:pt idx="61">
                  <c:v>206.43700000000001</c:v>
                </c:pt>
                <c:pt idx="62">
                  <c:v>211.48599999999999</c:v>
                </c:pt>
                <c:pt idx="63">
                  <c:v>208.46700000000001</c:v>
                </c:pt>
                <c:pt idx="64">
                  <c:v>206.47200000000001</c:v>
                </c:pt>
                <c:pt idx="65">
                  <c:v>204.84899999999999</c:v>
                </c:pt>
                <c:pt idx="66">
                  <c:v>201.703</c:v>
                </c:pt>
                <c:pt idx="67">
                  <c:v>186.749</c:v>
                </c:pt>
                <c:pt idx="68">
                  <c:v>196.88399999999999</c:v>
                </c:pt>
                <c:pt idx="69">
                  <c:v>203.054</c:v>
                </c:pt>
                <c:pt idx="70">
                  <c:v>199.11600000000001</c:v>
                </c:pt>
                <c:pt idx="71">
                  <c:v>194.45</c:v>
                </c:pt>
                <c:pt idx="72">
                  <c:v>193.631</c:v>
                </c:pt>
                <c:pt idx="73">
                  <c:v>192.74700000000001</c:v>
                </c:pt>
                <c:pt idx="74">
                  <c:v>197.542</c:v>
                </c:pt>
                <c:pt idx="75">
                  <c:v>207.35300000000001</c:v>
                </c:pt>
                <c:pt idx="76">
                  <c:v>209.36600000000001</c:v>
                </c:pt>
                <c:pt idx="77">
                  <c:v>202.09299999999999</c:v>
                </c:pt>
                <c:pt idx="78">
                  <c:v>179.91300000000001</c:v>
                </c:pt>
                <c:pt idx="79">
                  <c:v>180.31299999999999</c:v>
                </c:pt>
                <c:pt idx="80">
                  <c:v>195.84800000000001</c:v>
                </c:pt>
                <c:pt idx="81">
                  <c:v>202.869</c:v>
                </c:pt>
                <c:pt idx="82">
                  <c:v>189.208</c:v>
                </c:pt>
                <c:pt idx="83">
                  <c:v>185.95599999999999</c:v>
                </c:pt>
                <c:pt idx="84">
                  <c:v>178.78899999999999</c:v>
                </c:pt>
                <c:pt idx="85">
                  <c:v>178.625</c:v>
                </c:pt>
                <c:pt idx="86">
                  <c:v>182.43199999999999</c:v>
                </c:pt>
                <c:pt idx="87">
                  <c:v>183.458</c:v>
                </c:pt>
                <c:pt idx="88">
                  <c:v>187.744</c:v>
                </c:pt>
                <c:pt idx="89">
                  <c:v>188.03399999999999</c:v>
                </c:pt>
                <c:pt idx="90">
                  <c:v>186.417</c:v>
                </c:pt>
                <c:pt idx="91">
                  <c:v>177</c:v>
                </c:pt>
                <c:pt idx="92">
                  <c:v>168.71799999999999</c:v>
                </c:pt>
                <c:pt idx="93">
                  <c:v>166.07400000000001</c:v>
                </c:pt>
                <c:pt idx="94">
                  <c:v>162.74100000000001</c:v>
                </c:pt>
                <c:pt idx="95">
                  <c:v>158.99799999999999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29.317</c:v>
                </c:pt>
                <c:pt idx="27">
                  <c:v>36.651000000000003</c:v>
                </c:pt>
                <c:pt idx="28">
                  <c:v>36.552</c:v>
                </c:pt>
                <c:pt idx="29">
                  <c:v>37.063000000000002</c:v>
                </c:pt>
                <c:pt idx="30">
                  <c:v>45.790999999999997</c:v>
                </c:pt>
                <c:pt idx="31">
                  <c:v>70.623000000000005</c:v>
                </c:pt>
                <c:pt idx="32">
                  <c:v>90.691999999999993</c:v>
                </c:pt>
                <c:pt idx="33">
                  <c:v>112.598</c:v>
                </c:pt>
                <c:pt idx="34">
                  <c:v>137.65199999999999</c:v>
                </c:pt>
                <c:pt idx="35">
                  <c:v>173.09200000000001</c:v>
                </c:pt>
                <c:pt idx="36">
                  <c:v>189.994</c:v>
                </c:pt>
                <c:pt idx="37">
                  <c:v>220.887</c:v>
                </c:pt>
                <c:pt idx="38">
                  <c:v>248.05699999999999</c:v>
                </c:pt>
                <c:pt idx="39">
                  <c:v>254.523</c:v>
                </c:pt>
                <c:pt idx="40">
                  <c:v>309.41899999999998</c:v>
                </c:pt>
                <c:pt idx="41">
                  <c:v>396.15899999999999</c:v>
                </c:pt>
                <c:pt idx="42">
                  <c:v>509.80799999999999</c:v>
                </c:pt>
                <c:pt idx="43">
                  <c:v>596.58000000000004</c:v>
                </c:pt>
                <c:pt idx="44">
                  <c:v>622.68200000000002</c:v>
                </c:pt>
                <c:pt idx="45">
                  <c:v>658.89</c:v>
                </c:pt>
                <c:pt idx="46">
                  <c:v>733.55</c:v>
                </c:pt>
                <c:pt idx="47">
                  <c:v>891.13499999999999</c:v>
                </c:pt>
                <c:pt idx="48">
                  <c:v>1050.347</c:v>
                </c:pt>
                <c:pt idx="49">
                  <c:v>1164.954</c:v>
                </c:pt>
                <c:pt idx="50">
                  <c:v>1267.1500000000001</c:v>
                </c:pt>
                <c:pt idx="51">
                  <c:v>1327.587</c:v>
                </c:pt>
                <c:pt idx="52">
                  <c:v>1362.8240000000001</c:v>
                </c:pt>
                <c:pt idx="53">
                  <c:v>1384.4459999999999</c:v>
                </c:pt>
                <c:pt idx="54">
                  <c:v>1354.8420000000001</c:v>
                </c:pt>
                <c:pt idx="55">
                  <c:v>1339.0050000000001</c:v>
                </c:pt>
                <c:pt idx="56">
                  <c:v>1351.136</c:v>
                </c:pt>
                <c:pt idx="57">
                  <c:v>1354.607</c:v>
                </c:pt>
                <c:pt idx="58">
                  <c:v>1345.431</c:v>
                </c:pt>
                <c:pt idx="59">
                  <c:v>1331.1410000000001</c:v>
                </c:pt>
                <c:pt idx="60">
                  <c:v>1229.7919999999999</c:v>
                </c:pt>
                <c:pt idx="61">
                  <c:v>1088.4839999999999</c:v>
                </c:pt>
                <c:pt idx="62">
                  <c:v>949.41200000000003</c:v>
                </c:pt>
                <c:pt idx="63">
                  <c:v>949.42899999999997</c:v>
                </c:pt>
                <c:pt idx="64">
                  <c:v>882.22199999999998</c:v>
                </c:pt>
                <c:pt idx="65">
                  <c:v>683.06700000000001</c:v>
                </c:pt>
                <c:pt idx="66">
                  <c:v>517.71199999999999</c:v>
                </c:pt>
                <c:pt idx="67">
                  <c:v>381.61</c:v>
                </c:pt>
                <c:pt idx="68">
                  <c:v>239.96299999999999</c:v>
                </c:pt>
                <c:pt idx="69">
                  <c:v>135.25200000000001</c:v>
                </c:pt>
                <c:pt idx="70">
                  <c:v>84.031000000000006</c:v>
                </c:pt>
                <c:pt idx="71">
                  <c:v>56.817999999999998</c:v>
                </c:pt>
                <c:pt idx="72">
                  <c:v>43.085999999999999</c:v>
                </c:pt>
                <c:pt idx="73">
                  <c:v>39.731999999999999</c:v>
                </c:pt>
                <c:pt idx="74">
                  <c:v>39.889000000000003</c:v>
                </c:pt>
                <c:pt idx="75">
                  <c:v>26.648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395.16699999999997</c:v>
                </c:pt>
                <c:pt idx="1">
                  <c:v>397.68299999999999</c:v>
                </c:pt>
                <c:pt idx="2">
                  <c:v>397.673</c:v>
                </c:pt>
                <c:pt idx="3">
                  <c:v>395.80599999999998</c:v>
                </c:pt>
                <c:pt idx="4">
                  <c:v>370.43599999999998</c:v>
                </c:pt>
                <c:pt idx="5">
                  <c:v>367.089</c:v>
                </c:pt>
                <c:pt idx="6">
                  <c:v>367.09899999999999</c:v>
                </c:pt>
                <c:pt idx="7">
                  <c:v>366.202</c:v>
                </c:pt>
                <c:pt idx="8">
                  <c:v>351.75799999999998</c:v>
                </c:pt>
                <c:pt idx="9">
                  <c:v>350.00299999999999</c:v>
                </c:pt>
                <c:pt idx="10">
                  <c:v>349.93900000000002</c:v>
                </c:pt>
                <c:pt idx="11">
                  <c:v>360.41699999999997</c:v>
                </c:pt>
                <c:pt idx="12">
                  <c:v>493.04500000000002</c:v>
                </c:pt>
                <c:pt idx="13">
                  <c:v>510.399</c:v>
                </c:pt>
                <c:pt idx="14">
                  <c:v>510.50200000000001</c:v>
                </c:pt>
                <c:pt idx="15">
                  <c:v>511.23200000000003</c:v>
                </c:pt>
                <c:pt idx="16">
                  <c:v>521.47699999999998</c:v>
                </c:pt>
                <c:pt idx="17">
                  <c:v>522.827</c:v>
                </c:pt>
                <c:pt idx="18">
                  <c:v>523</c:v>
                </c:pt>
                <c:pt idx="19">
                  <c:v>526.57100000000003</c:v>
                </c:pt>
                <c:pt idx="20">
                  <c:v>568.11</c:v>
                </c:pt>
                <c:pt idx="21">
                  <c:v>573.86400000000003</c:v>
                </c:pt>
                <c:pt idx="22">
                  <c:v>573.88599999999997</c:v>
                </c:pt>
                <c:pt idx="23">
                  <c:v>569.23800000000006</c:v>
                </c:pt>
                <c:pt idx="24">
                  <c:v>502.82900000000001</c:v>
                </c:pt>
                <c:pt idx="25">
                  <c:v>495.28500000000003</c:v>
                </c:pt>
                <c:pt idx="26">
                  <c:v>495.43</c:v>
                </c:pt>
                <c:pt idx="27">
                  <c:v>490.738</c:v>
                </c:pt>
                <c:pt idx="28">
                  <c:v>430.23700000000002</c:v>
                </c:pt>
                <c:pt idx="29">
                  <c:v>422.42</c:v>
                </c:pt>
                <c:pt idx="30">
                  <c:v>422.43299999999999</c:v>
                </c:pt>
                <c:pt idx="31">
                  <c:v>420.34399999999999</c:v>
                </c:pt>
                <c:pt idx="32">
                  <c:v>388.18200000000002</c:v>
                </c:pt>
                <c:pt idx="33">
                  <c:v>384.90600000000001</c:v>
                </c:pt>
                <c:pt idx="34">
                  <c:v>384.81599999999997</c:v>
                </c:pt>
                <c:pt idx="35">
                  <c:v>379.57</c:v>
                </c:pt>
                <c:pt idx="36">
                  <c:v>315.06799999999998</c:v>
                </c:pt>
                <c:pt idx="37">
                  <c:v>307.21300000000002</c:v>
                </c:pt>
                <c:pt idx="38">
                  <c:v>306.88900000000001</c:v>
                </c:pt>
                <c:pt idx="39">
                  <c:v>305.39100000000002</c:v>
                </c:pt>
                <c:pt idx="40">
                  <c:v>295.19400000000002</c:v>
                </c:pt>
                <c:pt idx="41">
                  <c:v>295.315</c:v>
                </c:pt>
                <c:pt idx="42">
                  <c:v>295.17399999999998</c:v>
                </c:pt>
                <c:pt idx="43">
                  <c:v>288.90199999999999</c:v>
                </c:pt>
                <c:pt idx="44">
                  <c:v>203.643</c:v>
                </c:pt>
                <c:pt idx="45">
                  <c:v>199.80699999999999</c:v>
                </c:pt>
                <c:pt idx="46">
                  <c:v>199.70400000000001</c:v>
                </c:pt>
                <c:pt idx="47">
                  <c:v>199.01599999999999</c:v>
                </c:pt>
                <c:pt idx="48">
                  <c:v>150.37200000000001</c:v>
                </c:pt>
                <c:pt idx="49">
                  <c:v>143.405</c:v>
                </c:pt>
                <c:pt idx="50">
                  <c:v>142.77500000000001</c:v>
                </c:pt>
                <c:pt idx="51">
                  <c:v>142.57599999999999</c:v>
                </c:pt>
                <c:pt idx="52">
                  <c:v>148.822</c:v>
                </c:pt>
                <c:pt idx="53">
                  <c:v>148.249</c:v>
                </c:pt>
                <c:pt idx="54">
                  <c:v>148.005</c:v>
                </c:pt>
                <c:pt idx="55">
                  <c:v>147.779</c:v>
                </c:pt>
                <c:pt idx="56">
                  <c:v>149.42599999999999</c:v>
                </c:pt>
                <c:pt idx="57">
                  <c:v>149.035</c:v>
                </c:pt>
                <c:pt idx="58">
                  <c:v>148.65899999999999</c:v>
                </c:pt>
                <c:pt idx="59">
                  <c:v>158.31899999999999</c:v>
                </c:pt>
                <c:pt idx="60">
                  <c:v>236.24799999999999</c:v>
                </c:pt>
                <c:pt idx="61">
                  <c:v>245.56200000000001</c:v>
                </c:pt>
                <c:pt idx="62">
                  <c:v>245.255</c:v>
                </c:pt>
                <c:pt idx="63">
                  <c:v>251.22499999999999</c:v>
                </c:pt>
                <c:pt idx="64">
                  <c:v>324.036</c:v>
                </c:pt>
                <c:pt idx="65">
                  <c:v>333.59</c:v>
                </c:pt>
                <c:pt idx="66">
                  <c:v>333.42</c:v>
                </c:pt>
                <c:pt idx="67">
                  <c:v>335.81200000000001</c:v>
                </c:pt>
                <c:pt idx="68">
                  <c:v>370.73500000000001</c:v>
                </c:pt>
                <c:pt idx="69">
                  <c:v>430.56599999999997</c:v>
                </c:pt>
                <c:pt idx="70">
                  <c:v>430.42</c:v>
                </c:pt>
                <c:pt idx="71">
                  <c:v>463.065</c:v>
                </c:pt>
                <c:pt idx="72">
                  <c:v>351.79199999999997</c:v>
                </c:pt>
                <c:pt idx="73">
                  <c:v>336.39600000000002</c:v>
                </c:pt>
                <c:pt idx="74">
                  <c:v>336.30200000000002</c:v>
                </c:pt>
                <c:pt idx="75">
                  <c:v>341.09199999999998</c:v>
                </c:pt>
                <c:pt idx="76">
                  <c:v>413.19200000000001</c:v>
                </c:pt>
                <c:pt idx="77">
                  <c:v>423.70600000000002</c:v>
                </c:pt>
                <c:pt idx="78">
                  <c:v>423.95600000000002</c:v>
                </c:pt>
                <c:pt idx="79">
                  <c:v>415.15699999999998</c:v>
                </c:pt>
                <c:pt idx="80">
                  <c:v>288.74599999999998</c:v>
                </c:pt>
                <c:pt idx="81">
                  <c:v>273.82799999999997</c:v>
                </c:pt>
                <c:pt idx="82">
                  <c:v>274.06</c:v>
                </c:pt>
                <c:pt idx="83">
                  <c:v>271.74900000000002</c:v>
                </c:pt>
                <c:pt idx="84">
                  <c:v>236.11799999999999</c:v>
                </c:pt>
                <c:pt idx="85">
                  <c:v>232.566</c:v>
                </c:pt>
                <c:pt idx="86">
                  <c:v>232.38900000000001</c:v>
                </c:pt>
                <c:pt idx="87">
                  <c:v>240.477</c:v>
                </c:pt>
                <c:pt idx="88">
                  <c:v>393.69600000000003</c:v>
                </c:pt>
                <c:pt idx="89">
                  <c:v>399.36</c:v>
                </c:pt>
                <c:pt idx="90">
                  <c:v>357.67899999999997</c:v>
                </c:pt>
                <c:pt idx="91">
                  <c:v>351.01</c:v>
                </c:pt>
                <c:pt idx="92">
                  <c:v>272.22500000000002</c:v>
                </c:pt>
                <c:pt idx="93">
                  <c:v>262.09800000000001</c:v>
                </c:pt>
                <c:pt idx="94">
                  <c:v>262.154</c:v>
                </c:pt>
                <c:pt idx="95">
                  <c:v>266.64800000000002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32.244</c:v>
                </c:pt>
                <c:pt idx="72">
                  <c:v>4.9379999999999997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41.914000000000001</c:v>
                </c:pt>
                <c:pt idx="89">
                  <c:v>35.457999999999998</c:v>
                </c:pt>
                <c:pt idx="90">
                  <c:v>0.76600000000000001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8.2140000000000004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6.0679999999999996</c:v>
                </c:pt>
                <c:pt idx="8">
                  <c:v>5.1150000000000002</c:v>
                </c:pt>
                <c:pt idx="9">
                  <c:v>0</c:v>
                </c:pt>
                <c:pt idx="10">
                  <c:v>53.546999999999997</c:v>
                </c:pt>
                <c:pt idx="11">
                  <c:v>81.808000000000007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12.946999999999999</c:v>
                </c:pt>
                <c:pt idx="27">
                  <c:v>53.771999999999998</c:v>
                </c:pt>
                <c:pt idx="28">
                  <c:v>188.32300000000001</c:v>
                </c:pt>
                <c:pt idx="29">
                  <c:v>227.56700000000001</c:v>
                </c:pt>
                <c:pt idx="30">
                  <c:v>348.48599999999999</c:v>
                </c:pt>
                <c:pt idx="31">
                  <c:v>335.75799999999998</c:v>
                </c:pt>
                <c:pt idx="32">
                  <c:v>493.96300000000002</c:v>
                </c:pt>
                <c:pt idx="33">
                  <c:v>540.31700000000001</c:v>
                </c:pt>
                <c:pt idx="34">
                  <c:v>623.99400000000003</c:v>
                </c:pt>
                <c:pt idx="35">
                  <c:v>653.51099999999997</c:v>
                </c:pt>
                <c:pt idx="36">
                  <c:v>909.15200000000004</c:v>
                </c:pt>
                <c:pt idx="37">
                  <c:v>1062.2059999999999</c:v>
                </c:pt>
                <c:pt idx="38">
                  <c:v>1146.106</c:v>
                </c:pt>
                <c:pt idx="39">
                  <c:v>1133.067</c:v>
                </c:pt>
                <c:pt idx="40">
                  <c:v>1365.1389999999999</c:v>
                </c:pt>
                <c:pt idx="41">
                  <c:v>1401.1679999999999</c:v>
                </c:pt>
                <c:pt idx="42">
                  <c:v>1355.193</c:v>
                </c:pt>
                <c:pt idx="43">
                  <c:v>1339.866</c:v>
                </c:pt>
                <c:pt idx="44">
                  <c:v>1381.42</c:v>
                </c:pt>
                <c:pt idx="45">
                  <c:v>1329.296</c:v>
                </c:pt>
                <c:pt idx="46">
                  <c:v>1298.596</c:v>
                </c:pt>
                <c:pt idx="47">
                  <c:v>1294.0029999999999</c:v>
                </c:pt>
                <c:pt idx="48">
                  <c:v>1319.6379999999999</c:v>
                </c:pt>
                <c:pt idx="49">
                  <c:v>1320.105</c:v>
                </c:pt>
                <c:pt idx="50">
                  <c:v>1309.424</c:v>
                </c:pt>
                <c:pt idx="51">
                  <c:v>1297.8800000000001</c:v>
                </c:pt>
                <c:pt idx="52">
                  <c:v>1152.9159999999999</c:v>
                </c:pt>
                <c:pt idx="53">
                  <c:v>1128.229</c:v>
                </c:pt>
                <c:pt idx="54">
                  <c:v>1183.2070000000001</c:v>
                </c:pt>
                <c:pt idx="55">
                  <c:v>1162.0899999999999</c:v>
                </c:pt>
                <c:pt idx="56">
                  <c:v>1125.576</c:v>
                </c:pt>
                <c:pt idx="57">
                  <c:v>1034.931</c:v>
                </c:pt>
                <c:pt idx="58">
                  <c:v>1000.234</c:v>
                </c:pt>
                <c:pt idx="59">
                  <c:v>962.37199999999996</c:v>
                </c:pt>
                <c:pt idx="60">
                  <c:v>939.64</c:v>
                </c:pt>
                <c:pt idx="61">
                  <c:v>1047.0119999999999</c:v>
                </c:pt>
                <c:pt idx="62">
                  <c:v>1104.0999999999999</c:v>
                </c:pt>
                <c:pt idx="63">
                  <c:v>1045.5060000000001</c:v>
                </c:pt>
                <c:pt idx="64">
                  <c:v>825.14099999999996</c:v>
                </c:pt>
                <c:pt idx="65">
                  <c:v>808.72799999999995</c:v>
                </c:pt>
                <c:pt idx="66">
                  <c:v>759.46500000000003</c:v>
                </c:pt>
                <c:pt idx="67">
                  <c:v>800.85</c:v>
                </c:pt>
                <c:pt idx="68">
                  <c:v>978.51700000000005</c:v>
                </c:pt>
                <c:pt idx="69">
                  <c:v>986.81399999999996</c:v>
                </c:pt>
                <c:pt idx="70">
                  <c:v>1034.2149999999999</c:v>
                </c:pt>
                <c:pt idx="71">
                  <c:v>1069.115</c:v>
                </c:pt>
                <c:pt idx="72">
                  <c:v>1295.7270000000001</c:v>
                </c:pt>
                <c:pt idx="73">
                  <c:v>1441.221</c:v>
                </c:pt>
                <c:pt idx="74">
                  <c:v>1496.126</c:v>
                </c:pt>
                <c:pt idx="75">
                  <c:v>1495.9010000000001</c:v>
                </c:pt>
                <c:pt idx="76">
                  <c:v>1401.874</c:v>
                </c:pt>
                <c:pt idx="77">
                  <c:v>1356.856</c:v>
                </c:pt>
                <c:pt idx="78">
                  <c:v>1337.472</c:v>
                </c:pt>
                <c:pt idx="79">
                  <c:v>1402.019</c:v>
                </c:pt>
                <c:pt idx="80">
                  <c:v>1586.1379999999999</c:v>
                </c:pt>
                <c:pt idx="81">
                  <c:v>1574.384</c:v>
                </c:pt>
                <c:pt idx="82">
                  <c:v>1479.5429999999999</c:v>
                </c:pt>
                <c:pt idx="83">
                  <c:v>1369.116</c:v>
                </c:pt>
                <c:pt idx="84">
                  <c:v>1294.6600000000001</c:v>
                </c:pt>
                <c:pt idx="85">
                  <c:v>1262.134</c:v>
                </c:pt>
                <c:pt idx="86">
                  <c:v>1159.2750000000001</c:v>
                </c:pt>
                <c:pt idx="87">
                  <c:v>1102.1690000000001</c:v>
                </c:pt>
                <c:pt idx="88">
                  <c:v>912.98699999999997</c:v>
                </c:pt>
                <c:pt idx="89">
                  <c:v>894.07600000000002</c:v>
                </c:pt>
                <c:pt idx="90">
                  <c:v>886.50199999999995</c:v>
                </c:pt>
                <c:pt idx="91">
                  <c:v>855.78</c:v>
                </c:pt>
                <c:pt idx="92">
                  <c:v>828.86500000000001</c:v>
                </c:pt>
                <c:pt idx="93">
                  <c:v>750.98400000000004</c:v>
                </c:pt>
                <c:pt idx="94">
                  <c:v>647.97299999999996</c:v>
                </c:pt>
                <c:pt idx="95">
                  <c:v>505.08600000000001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0</c:v>
                </c:pt>
                <c:pt idx="1">
                  <c:v>-40.762</c:v>
                </c:pt>
                <c:pt idx="2">
                  <c:v>-55.487000000000002</c:v>
                </c:pt>
                <c:pt idx="3">
                  <c:v>-99.974000000000004</c:v>
                </c:pt>
                <c:pt idx="4">
                  <c:v>-85.801000000000002</c:v>
                </c:pt>
                <c:pt idx="5">
                  <c:v>-70.995000000000005</c:v>
                </c:pt>
                <c:pt idx="6">
                  <c:v>-30.036000000000001</c:v>
                </c:pt>
                <c:pt idx="7">
                  <c:v>0</c:v>
                </c:pt>
                <c:pt idx="8">
                  <c:v>0</c:v>
                </c:pt>
                <c:pt idx="9">
                  <c:v>-25.120999999999999</c:v>
                </c:pt>
                <c:pt idx="10">
                  <c:v>0</c:v>
                </c:pt>
                <c:pt idx="11">
                  <c:v>0</c:v>
                </c:pt>
                <c:pt idx="12">
                  <c:v>-157.46100000000001</c:v>
                </c:pt>
                <c:pt idx="13">
                  <c:v>-198.983</c:v>
                </c:pt>
                <c:pt idx="14">
                  <c:v>-287.58</c:v>
                </c:pt>
                <c:pt idx="15">
                  <c:v>-214.76300000000001</c:v>
                </c:pt>
                <c:pt idx="16">
                  <c:v>-176.43799999999999</c:v>
                </c:pt>
                <c:pt idx="17">
                  <c:v>-185.84700000000001</c:v>
                </c:pt>
                <c:pt idx="18">
                  <c:v>-142.35300000000001</c:v>
                </c:pt>
                <c:pt idx="19">
                  <c:v>-156.768</c:v>
                </c:pt>
                <c:pt idx="20">
                  <c:v>-141.07900000000001</c:v>
                </c:pt>
                <c:pt idx="21">
                  <c:v>-172.102</c:v>
                </c:pt>
                <c:pt idx="22">
                  <c:v>-192.90700000000001</c:v>
                </c:pt>
                <c:pt idx="23">
                  <c:v>-219.685</c:v>
                </c:pt>
                <c:pt idx="24">
                  <c:v>-76.744</c:v>
                </c:pt>
                <c:pt idx="25">
                  <c:v>-125.75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-64.769000000000005</c:v>
                </c:pt>
                <c:pt idx="48">
                  <c:v>-261.59100000000001</c:v>
                </c:pt>
                <c:pt idx="49">
                  <c:v>-396.03</c:v>
                </c:pt>
                <c:pt idx="50">
                  <c:v>-489.61200000000002</c:v>
                </c:pt>
                <c:pt idx="51">
                  <c:v>-488.37799999999999</c:v>
                </c:pt>
                <c:pt idx="52">
                  <c:v>-487.00700000000001</c:v>
                </c:pt>
                <c:pt idx="53">
                  <c:v>-487.82799999999997</c:v>
                </c:pt>
                <c:pt idx="54">
                  <c:v>-486.44299999999998</c:v>
                </c:pt>
                <c:pt idx="55">
                  <c:v>-485.66399999999999</c:v>
                </c:pt>
                <c:pt idx="56">
                  <c:v>-485.11099999999999</c:v>
                </c:pt>
                <c:pt idx="57">
                  <c:v>-483.84399999999999</c:v>
                </c:pt>
                <c:pt idx="58">
                  <c:v>-482.54500000000002</c:v>
                </c:pt>
                <c:pt idx="59">
                  <c:v>-481.44099999999997</c:v>
                </c:pt>
                <c:pt idx="60">
                  <c:v>-480.77300000000002</c:v>
                </c:pt>
                <c:pt idx="61">
                  <c:v>-479.298</c:v>
                </c:pt>
                <c:pt idx="62">
                  <c:v>-477.81599999999997</c:v>
                </c:pt>
                <c:pt idx="63">
                  <c:v>-442.86200000000002</c:v>
                </c:pt>
                <c:pt idx="64">
                  <c:v>-190.09</c:v>
                </c:pt>
                <c:pt idx="65">
                  <c:v>-153.02699999999999</c:v>
                </c:pt>
                <c:pt idx="66">
                  <c:v>-51.628999999999998</c:v>
                </c:pt>
                <c:pt idx="67">
                  <c:v>-51.542000000000002</c:v>
                </c:pt>
                <c:pt idx="68">
                  <c:v>-51.621000000000002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2205482514980769"/>
          <c:w val="0.19840632739401867"/>
          <c:h val="0.718975046954655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68870103923501391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3052.4639999999999</c:v>
                </c:pt>
                <c:pt idx="1">
                  <c:v>3033.05</c:v>
                </c:pt>
                <c:pt idx="2">
                  <c:v>3018.692</c:v>
                </c:pt>
                <c:pt idx="3">
                  <c:v>3008.5889999999999</c:v>
                </c:pt>
                <c:pt idx="4">
                  <c:v>2978.3809999999999</c:v>
                </c:pt>
                <c:pt idx="5">
                  <c:v>2948.248</c:v>
                </c:pt>
                <c:pt idx="6">
                  <c:v>2927.5239999999999</c:v>
                </c:pt>
                <c:pt idx="7">
                  <c:v>2905.4490000000001</c:v>
                </c:pt>
                <c:pt idx="8">
                  <c:v>2878.9929999999999</c:v>
                </c:pt>
                <c:pt idx="9">
                  <c:v>2876.3989999999999</c:v>
                </c:pt>
                <c:pt idx="10">
                  <c:v>2857.5279999999998</c:v>
                </c:pt>
                <c:pt idx="11">
                  <c:v>2862.2150000000001</c:v>
                </c:pt>
                <c:pt idx="12">
                  <c:v>2861.453</c:v>
                </c:pt>
                <c:pt idx="13">
                  <c:v>2857.1590000000001</c:v>
                </c:pt>
                <c:pt idx="14">
                  <c:v>2851.1149999999998</c:v>
                </c:pt>
                <c:pt idx="15">
                  <c:v>2851.2620000000002</c:v>
                </c:pt>
                <c:pt idx="16">
                  <c:v>2850.2139999999999</c:v>
                </c:pt>
                <c:pt idx="17">
                  <c:v>2854.1390000000001</c:v>
                </c:pt>
                <c:pt idx="18">
                  <c:v>2855.181</c:v>
                </c:pt>
                <c:pt idx="19">
                  <c:v>2854.5810000000001</c:v>
                </c:pt>
                <c:pt idx="20">
                  <c:v>2854.6909999999998</c:v>
                </c:pt>
                <c:pt idx="21">
                  <c:v>2853.328</c:v>
                </c:pt>
                <c:pt idx="22">
                  <c:v>2853.6909999999998</c:v>
                </c:pt>
                <c:pt idx="23">
                  <c:v>2854.672</c:v>
                </c:pt>
                <c:pt idx="24">
                  <c:v>2854.6109999999999</c:v>
                </c:pt>
                <c:pt idx="25">
                  <c:v>2853.6509999999998</c:v>
                </c:pt>
                <c:pt idx="26">
                  <c:v>2854.038</c:v>
                </c:pt>
                <c:pt idx="27">
                  <c:v>2853.3119999999999</c:v>
                </c:pt>
                <c:pt idx="28">
                  <c:v>2853.3090000000002</c:v>
                </c:pt>
                <c:pt idx="29">
                  <c:v>2852.6840000000002</c:v>
                </c:pt>
                <c:pt idx="30">
                  <c:v>2853.2339999999999</c:v>
                </c:pt>
                <c:pt idx="31">
                  <c:v>2852.9450000000002</c:v>
                </c:pt>
                <c:pt idx="32">
                  <c:v>2851.9360000000001</c:v>
                </c:pt>
                <c:pt idx="33">
                  <c:v>2853.252</c:v>
                </c:pt>
                <c:pt idx="34">
                  <c:v>2854.75</c:v>
                </c:pt>
                <c:pt idx="35">
                  <c:v>2855.5929999999998</c:v>
                </c:pt>
                <c:pt idx="36">
                  <c:v>2856.1080000000002</c:v>
                </c:pt>
                <c:pt idx="37">
                  <c:v>2856.4319999999998</c:v>
                </c:pt>
                <c:pt idx="38">
                  <c:v>2853.6089999999999</c:v>
                </c:pt>
                <c:pt idx="39">
                  <c:v>2853.837</c:v>
                </c:pt>
                <c:pt idx="40">
                  <c:v>2852.4059999999999</c:v>
                </c:pt>
                <c:pt idx="41">
                  <c:v>2852.201</c:v>
                </c:pt>
                <c:pt idx="42">
                  <c:v>2852.0369999999998</c:v>
                </c:pt>
                <c:pt idx="43">
                  <c:v>2849.9760000000001</c:v>
                </c:pt>
                <c:pt idx="44">
                  <c:v>2849.123</c:v>
                </c:pt>
                <c:pt idx="45">
                  <c:v>2847.4169999999999</c:v>
                </c:pt>
                <c:pt idx="46">
                  <c:v>2848.1669999999999</c:v>
                </c:pt>
                <c:pt idx="47">
                  <c:v>2848.6849999999999</c:v>
                </c:pt>
                <c:pt idx="48">
                  <c:v>2849.5320000000002</c:v>
                </c:pt>
                <c:pt idx="49">
                  <c:v>2850.6109999999999</c:v>
                </c:pt>
                <c:pt idx="50">
                  <c:v>2849.2579999999998</c:v>
                </c:pt>
                <c:pt idx="51">
                  <c:v>2849.0740000000001</c:v>
                </c:pt>
                <c:pt idx="52">
                  <c:v>2849.9740000000002</c:v>
                </c:pt>
                <c:pt idx="53">
                  <c:v>2850.5430000000001</c:v>
                </c:pt>
                <c:pt idx="54">
                  <c:v>2850.0430000000001</c:v>
                </c:pt>
                <c:pt idx="55">
                  <c:v>2848.8069999999998</c:v>
                </c:pt>
                <c:pt idx="56">
                  <c:v>2849.45</c:v>
                </c:pt>
                <c:pt idx="57">
                  <c:v>2848.4780000000001</c:v>
                </c:pt>
                <c:pt idx="58">
                  <c:v>2848.8490000000002</c:v>
                </c:pt>
                <c:pt idx="59">
                  <c:v>2847.643</c:v>
                </c:pt>
                <c:pt idx="60">
                  <c:v>2847.8040000000001</c:v>
                </c:pt>
                <c:pt idx="61">
                  <c:v>2847.194</c:v>
                </c:pt>
                <c:pt idx="62">
                  <c:v>2847.0160000000001</c:v>
                </c:pt>
                <c:pt idx="63">
                  <c:v>2848.6550000000002</c:v>
                </c:pt>
                <c:pt idx="64">
                  <c:v>2849.2069999999999</c:v>
                </c:pt>
                <c:pt idx="65">
                  <c:v>2849.2539999999999</c:v>
                </c:pt>
                <c:pt idx="66">
                  <c:v>2850.973</c:v>
                </c:pt>
                <c:pt idx="67">
                  <c:v>2852.06</c:v>
                </c:pt>
                <c:pt idx="68">
                  <c:v>2853.45</c:v>
                </c:pt>
                <c:pt idx="69">
                  <c:v>2853.7260000000001</c:v>
                </c:pt>
                <c:pt idx="70">
                  <c:v>2856.299</c:v>
                </c:pt>
                <c:pt idx="71">
                  <c:v>2858.663</c:v>
                </c:pt>
                <c:pt idx="72">
                  <c:v>2858.45</c:v>
                </c:pt>
                <c:pt idx="73">
                  <c:v>2857.8780000000002</c:v>
                </c:pt>
                <c:pt idx="74">
                  <c:v>2854.933</c:v>
                </c:pt>
                <c:pt idx="75">
                  <c:v>2854.2249999999999</c:v>
                </c:pt>
                <c:pt idx="76">
                  <c:v>2856.6729999999998</c:v>
                </c:pt>
                <c:pt idx="77">
                  <c:v>2857.5659999999998</c:v>
                </c:pt>
                <c:pt idx="78">
                  <c:v>2858.2539999999999</c:v>
                </c:pt>
                <c:pt idx="79">
                  <c:v>2858.2829999999999</c:v>
                </c:pt>
                <c:pt idx="80">
                  <c:v>2857.7109999999998</c:v>
                </c:pt>
                <c:pt idx="81">
                  <c:v>2859.8040000000001</c:v>
                </c:pt>
                <c:pt idx="82">
                  <c:v>2862.2930000000001</c:v>
                </c:pt>
                <c:pt idx="83">
                  <c:v>2863.3389999999999</c:v>
                </c:pt>
                <c:pt idx="84">
                  <c:v>2863.5219999999999</c:v>
                </c:pt>
                <c:pt idx="85">
                  <c:v>2864.0590000000002</c:v>
                </c:pt>
                <c:pt idx="86">
                  <c:v>2864.3989999999999</c:v>
                </c:pt>
                <c:pt idx="87">
                  <c:v>2866.1019999999999</c:v>
                </c:pt>
                <c:pt idx="88">
                  <c:v>2868.2080000000001</c:v>
                </c:pt>
                <c:pt idx="89">
                  <c:v>2870.489</c:v>
                </c:pt>
                <c:pt idx="90">
                  <c:v>2869.2759999999998</c:v>
                </c:pt>
                <c:pt idx="91">
                  <c:v>2868.4059999999999</c:v>
                </c:pt>
                <c:pt idx="92">
                  <c:v>2867.8319999999999</c:v>
                </c:pt>
                <c:pt idx="93">
                  <c:v>2868.799</c:v>
                </c:pt>
                <c:pt idx="94">
                  <c:v>2869.7060000000001</c:v>
                </c:pt>
                <c:pt idx="95">
                  <c:v>2871.1460000000002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3679.123</c:v>
                </c:pt>
                <c:pt idx="1">
                  <c:v>3698.317</c:v>
                </c:pt>
                <c:pt idx="2">
                  <c:v>3661.5889999999999</c:v>
                </c:pt>
                <c:pt idx="3">
                  <c:v>3655.2860000000001</c:v>
                </c:pt>
                <c:pt idx="4">
                  <c:v>3585.7689999999998</c:v>
                </c:pt>
                <c:pt idx="5">
                  <c:v>3602.4720000000002</c:v>
                </c:pt>
                <c:pt idx="6">
                  <c:v>3579.9119999999998</c:v>
                </c:pt>
                <c:pt idx="7">
                  <c:v>3598.4270000000001</c:v>
                </c:pt>
                <c:pt idx="8">
                  <c:v>3615.029</c:v>
                </c:pt>
                <c:pt idx="9">
                  <c:v>3623.1</c:v>
                </c:pt>
                <c:pt idx="10">
                  <c:v>3637.0940000000001</c:v>
                </c:pt>
                <c:pt idx="11">
                  <c:v>3631.95</c:v>
                </c:pt>
                <c:pt idx="12">
                  <c:v>3510.4780000000001</c:v>
                </c:pt>
                <c:pt idx="13">
                  <c:v>3537.9740000000002</c:v>
                </c:pt>
                <c:pt idx="14">
                  <c:v>3551.1019999999999</c:v>
                </c:pt>
                <c:pt idx="15">
                  <c:v>3551.7429999999999</c:v>
                </c:pt>
                <c:pt idx="16">
                  <c:v>3638.6570000000002</c:v>
                </c:pt>
                <c:pt idx="17">
                  <c:v>3647.8470000000002</c:v>
                </c:pt>
                <c:pt idx="18">
                  <c:v>3651.741</c:v>
                </c:pt>
                <c:pt idx="19">
                  <c:v>3647.5639999999999</c:v>
                </c:pt>
                <c:pt idx="20">
                  <c:v>3676.4850000000001</c:v>
                </c:pt>
                <c:pt idx="21">
                  <c:v>3619.8879999999999</c:v>
                </c:pt>
                <c:pt idx="22">
                  <c:v>3664.0259999999998</c:v>
                </c:pt>
                <c:pt idx="23">
                  <c:v>3689.3240000000001</c:v>
                </c:pt>
                <c:pt idx="24">
                  <c:v>3884.692</c:v>
                </c:pt>
                <c:pt idx="25">
                  <c:v>3946.8679999999999</c:v>
                </c:pt>
                <c:pt idx="26">
                  <c:v>3943.68</c:v>
                </c:pt>
                <c:pt idx="27">
                  <c:v>3907.9110000000001</c:v>
                </c:pt>
                <c:pt idx="28">
                  <c:v>4045.8</c:v>
                </c:pt>
                <c:pt idx="29">
                  <c:v>4042.7959999999998</c:v>
                </c:pt>
                <c:pt idx="30">
                  <c:v>4152.8729999999996</c:v>
                </c:pt>
                <c:pt idx="31">
                  <c:v>4189.8999999999996</c:v>
                </c:pt>
                <c:pt idx="32">
                  <c:v>4184.835</c:v>
                </c:pt>
                <c:pt idx="33">
                  <c:v>4122.5990000000002</c:v>
                </c:pt>
                <c:pt idx="34">
                  <c:v>4121.1909999999998</c:v>
                </c:pt>
                <c:pt idx="35">
                  <c:v>4171.1989999999996</c:v>
                </c:pt>
                <c:pt idx="36">
                  <c:v>4165.3230000000003</c:v>
                </c:pt>
                <c:pt idx="37">
                  <c:v>4198.1750000000002</c:v>
                </c:pt>
                <c:pt idx="38">
                  <c:v>4218.3950000000004</c:v>
                </c:pt>
                <c:pt idx="39">
                  <c:v>4208.2209999999995</c:v>
                </c:pt>
                <c:pt idx="40">
                  <c:v>4027.3220000000001</c:v>
                </c:pt>
                <c:pt idx="41">
                  <c:v>4018.3009999999999</c:v>
                </c:pt>
                <c:pt idx="42">
                  <c:v>3977.154</c:v>
                </c:pt>
                <c:pt idx="43">
                  <c:v>4012.616</c:v>
                </c:pt>
                <c:pt idx="44">
                  <c:v>4053.5940000000001</c:v>
                </c:pt>
                <c:pt idx="45">
                  <c:v>4044.7190000000001</c:v>
                </c:pt>
                <c:pt idx="46">
                  <c:v>4080.91</c:v>
                </c:pt>
                <c:pt idx="47">
                  <c:v>4062.5909999999999</c:v>
                </c:pt>
                <c:pt idx="48">
                  <c:v>3998.9879999999998</c:v>
                </c:pt>
                <c:pt idx="49">
                  <c:v>3988.3560000000002</c:v>
                </c:pt>
                <c:pt idx="50">
                  <c:v>3974.55</c:v>
                </c:pt>
                <c:pt idx="51">
                  <c:v>3994.4270000000001</c:v>
                </c:pt>
                <c:pt idx="52">
                  <c:v>4136.2349999999997</c:v>
                </c:pt>
                <c:pt idx="53">
                  <c:v>4154.08</c:v>
                </c:pt>
                <c:pt idx="54">
                  <c:v>4145.6959999999999</c:v>
                </c:pt>
                <c:pt idx="55">
                  <c:v>4136.7330000000002</c:v>
                </c:pt>
                <c:pt idx="56">
                  <c:v>4248.3339999999998</c:v>
                </c:pt>
                <c:pt idx="57">
                  <c:v>4270.8770000000004</c:v>
                </c:pt>
                <c:pt idx="58">
                  <c:v>4343.9740000000002</c:v>
                </c:pt>
                <c:pt idx="59">
                  <c:v>4343.4780000000001</c:v>
                </c:pt>
                <c:pt idx="60">
                  <c:v>4342.3680000000004</c:v>
                </c:pt>
                <c:pt idx="61">
                  <c:v>4327.2280000000001</c:v>
                </c:pt>
                <c:pt idx="62">
                  <c:v>4410.2240000000002</c:v>
                </c:pt>
                <c:pt idx="63">
                  <c:v>4453.625</c:v>
                </c:pt>
                <c:pt idx="64">
                  <c:v>4457.1580000000004</c:v>
                </c:pt>
                <c:pt idx="65">
                  <c:v>4479.0169999999998</c:v>
                </c:pt>
                <c:pt idx="66">
                  <c:v>4484.79</c:v>
                </c:pt>
                <c:pt idx="67">
                  <c:v>4533.1689999999999</c:v>
                </c:pt>
                <c:pt idx="68">
                  <c:v>4506.5119999999997</c:v>
                </c:pt>
                <c:pt idx="69">
                  <c:v>4536.4570000000003</c:v>
                </c:pt>
                <c:pt idx="70">
                  <c:v>4577.6099999999997</c:v>
                </c:pt>
                <c:pt idx="71">
                  <c:v>4566.107</c:v>
                </c:pt>
                <c:pt idx="72">
                  <c:v>4584.6949999999997</c:v>
                </c:pt>
                <c:pt idx="73">
                  <c:v>4585.7259999999997</c:v>
                </c:pt>
                <c:pt idx="74">
                  <c:v>4587.9849999999997</c:v>
                </c:pt>
                <c:pt idx="75">
                  <c:v>4632.8270000000002</c:v>
                </c:pt>
                <c:pt idx="76">
                  <c:v>4645.74</c:v>
                </c:pt>
                <c:pt idx="77">
                  <c:v>4649.9009999999998</c:v>
                </c:pt>
                <c:pt idx="78">
                  <c:v>4710.232</c:v>
                </c:pt>
                <c:pt idx="79">
                  <c:v>4734.1139999999996</c:v>
                </c:pt>
                <c:pt idx="80">
                  <c:v>4760.2479999999996</c:v>
                </c:pt>
                <c:pt idx="81">
                  <c:v>4755.3509999999997</c:v>
                </c:pt>
                <c:pt idx="82">
                  <c:v>4735.4920000000002</c:v>
                </c:pt>
                <c:pt idx="83">
                  <c:v>4727.4009999999998</c:v>
                </c:pt>
                <c:pt idx="84">
                  <c:v>4753.3940000000002</c:v>
                </c:pt>
                <c:pt idx="85">
                  <c:v>4737.1930000000002</c:v>
                </c:pt>
                <c:pt idx="86">
                  <c:v>4723.4719999999998</c:v>
                </c:pt>
                <c:pt idx="87">
                  <c:v>4741.0439999999999</c:v>
                </c:pt>
                <c:pt idx="88">
                  <c:v>4710.1760000000004</c:v>
                </c:pt>
                <c:pt idx="89">
                  <c:v>4709.7889999999998</c:v>
                </c:pt>
                <c:pt idx="90">
                  <c:v>4737.8999999999996</c:v>
                </c:pt>
                <c:pt idx="91">
                  <c:v>4764.9949999999999</c:v>
                </c:pt>
                <c:pt idx="92">
                  <c:v>4776.6409999999996</c:v>
                </c:pt>
                <c:pt idx="93">
                  <c:v>4766.3890000000001</c:v>
                </c:pt>
                <c:pt idx="94">
                  <c:v>4754.6469999999999</c:v>
                </c:pt>
                <c:pt idx="95">
                  <c:v>4710.1909999999998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50.198999999999998</c:v>
                </c:pt>
                <c:pt idx="1">
                  <c:v>50.112000000000002</c:v>
                </c:pt>
                <c:pt idx="2">
                  <c:v>50.139000000000003</c:v>
                </c:pt>
                <c:pt idx="3">
                  <c:v>50.131999999999998</c:v>
                </c:pt>
                <c:pt idx="4">
                  <c:v>50.139000000000003</c:v>
                </c:pt>
                <c:pt idx="5">
                  <c:v>50.112000000000002</c:v>
                </c:pt>
                <c:pt idx="6">
                  <c:v>50.146000000000001</c:v>
                </c:pt>
                <c:pt idx="7">
                  <c:v>50.131999999999998</c:v>
                </c:pt>
                <c:pt idx="8">
                  <c:v>50.112000000000002</c:v>
                </c:pt>
                <c:pt idx="9">
                  <c:v>50.098999999999997</c:v>
                </c:pt>
                <c:pt idx="10">
                  <c:v>50.146000000000001</c:v>
                </c:pt>
                <c:pt idx="11">
                  <c:v>49.363</c:v>
                </c:pt>
                <c:pt idx="12">
                  <c:v>40.229999999999997</c:v>
                </c:pt>
                <c:pt idx="13">
                  <c:v>42.343000000000004</c:v>
                </c:pt>
                <c:pt idx="14">
                  <c:v>47.283999999999999</c:v>
                </c:pt>
                <c:pt idx="15">
                  <c:v>50.198999999999998</c:v>
                </c:pt>
                <c:pt idx="16">
                  <c:v>50.139000000000003</c:v>
                </c:pt>
                <c:pt idx="17">
                  <c:v>50.146000000000001</c:v>
                </c:pt>
                <c:pt idx="18">
                  <c:v>50.152000000000001</c:v>
                </c:pt>
                <c:pt idx="19">
                  <c:v>50.125</c:v>
                </c:pt>
                <c:pt idx="20">
                  <c:v>50.146000000000001</c:v>
                </c:pt>
                <c:pt idx="21">
                  <c:v>50.192</c:v>
                </c:pt>
                <c:pt idx="22">
                  <c:v>50.158999999999999</c:v>
                </c:pt>
                <c:pt idx="23">
                  <c:v>50.152000000000001</c:v>
                </c:pt>
                <c:pt idx="24">
                  <c:v>50.112000000000002</c:v>
                </c:pt>
                <c:pt idx="25">
                  <c:v>50.345999999999997</c:v>
                </c:pt>
                <c:pt idx="26">
                  <c:v>50.594000000000001</c:v>
                </c:pt>
                <c:pt idx="27">
                  <c:v>50.741</c:v>
                </c:pt>
                <c:pt idx="28">
                  <c:v>52.432000000000002</c:v>
                </c:pt>
                <c:pt idx="29">
                  <c:v>52.526000000000003</c:v>
                </c:pt>
                <c:pt idx="30">
                  <c:v>48.567999999999998</c:v>
                </c:pt>
                <c:pt idx="31">
                  <c:v>51.923999999999999</c:v>
                </c:pt>
                <c:pt idx="32">
                  <c:v>51.148000000000003</c:v>
                </c:pt>
                <c:pt idx="33">
                  <c:v>51.189</c:v>
                </c:pt>
                <c:pt idx="34">
                  <c:v>51.061999999999998</c:v>
                </c:pt>
                <c:pt idx="35">
                  <c:v>51.008000000000003</c:v>
                </c:pt>
                <c:pt idx="36">
                  <c:v>50.326000000000001</c:v>
                </c:pt>
                <c:pt idx="37">
                  <c:v>49.825000000000003</c:v>
                </c:pt>
                <c:pt idx="38">
                  <c:v>49.463999999999999</c:v>
                </c:pt>
                <c:pt idx="39">
                  <c:v>50.104999999999997</c:v>
                </c:pt>
                <c:pt idx="40">
                  <c:v>49.651000000000003</c:v>
                </c:pt>
                <c:pt idx="41">
                  <c:v>50.131999999999998</c:v>
                </c:pt>
                <c:pt idx="42">
                  <c:v>50.085000000000001</c:v>
                </c:pt>
                <c:pt idx="43">
                  <c:v>50.112000000000002</c:v>
                </c:pt>
                <c:pt idx="44">
                  <c:v>50.031999999999996</c:v>
                </c:pt>
                <c:pt idx="45">
                  <c:v>50.139000000000003</c:v>
                </c:pt>
                <c:pt idx="46">
                  <c:v>50.146000000000001</c:v>
                </c:pt>
                <c:pt idx="47">
                  <c:v>50.131999999999998</c:v>
                </c:pt>
                <c:pt idx="48">
                  <c:v>50.052</c:v>
                </c:pt>
                <c:pt idx="49">
                  <c:v>50.152000000000001</c:v>
                </c:pt>
                <c:pt idx="50">
                  <c:v>50.219000000000001</c:v>
                </c:pt>
                <c:pt idx="51">
                  <c:v>50.192</c:v>
                </c:pt>
                <c:pt idx="52">
                  <c:v>50.031999999999996</c:v>
                </c:pt>
                <c:pt idx="53">
                  <c:v>50.186</c:v>
                </c:pt>
                <c:pt idx="54">
                  <c:v>50.139000000000003</c:v>
                </c:pt>
                <c:pt idx="55">
                  <c:v>48.901000000000003</c:v>
                </c:pt>
                <c:pt idx="56">
                  <c:v>78.775999999999996</c:v>
                </c:pt>
                <c:pt idx="57">
                  <c:v>91.778999999999996</c:v>
                </c:pt>
                <c:pt idx="58">
                  <c:v>152.72800000000001</c:v>
                </c:pt>
                <c:pt idx="59">
                  <c:v>246.28200000000001</c:v>
                </c:pt>
                <c:pt idx="60">
                  <c:v>323.44099999999997</c:v>
                </c:pt>
                <c:pt idx="61">
                  <c:v>591.62699999999995</c:v>
                </c:pt>
                <c:pt idx="62">
                  <c:v>764.12</c:v>
                </c:pt>
                <c:pt idx="63">
                  <c:v>820.14700000000005</c:v>
                </c:pt>
                <c:pt idx="64">
                  <c:v>841.45600000000002</c:v>
                </c:pt>
                <c:pt idx="65">
                  <c:v>845.12900000000002</c:v>
                </c:pt>
                <c:pt idx="66">
                  <c:v>846.01499999999999</c:v>
                </c:pt>
                <c:pt idx="67">
                  <c:v>843.43100000000004</c:v>
                </c:pt>
                <c:pt idx="68">
                  <c:v>879.654</c:v>
                </c:pt>
                <c:pt idx="69">
                  <c:v>871.23400000000004</c:v>
                </c:pt>
                <c:pt idx="70">
                  <c:v>874.43499999999995</c:v>
                </c:pt>
                <c:pt idx="71">
                  <c:v>855.94600000000003</c:v>
                </c:pt>
                <c:pt idx="72">
                  <c:v>907.83100000000002</c:v>
                </c:pt>
                <c:pt idx="73">
                  <c:v>895.27800000000002</c:v>
                </c:pt>
                <c:pt idx="74">
                  <c:v>886.50400000000002</c:v>
                </c:pt>
                <c:pt idx="75">
                  <c:v>880.52700000000004</c:v>
                </c:pt>
                <c:pt idx="76">
                  <c:v>873.54100000000005</c:v>
                </c:pt>
                <c:pt idx="77">
                  <c:v>896.82100000000003</c:v>
                </c:pt>
                <c:pt idx="78">
                  <c:v>911.14200000000005</c:v>
                </c:pt>
                <c:pt idx="79">
                  <c:v>911.97500000000002</c:v>
                </c:pt>
                <c:pt idx="80">
                  <c:v>911.76499999999999</c:v>
                </c:pt>
                <c:pt idx="81">
                  <c:v>913.77</c:v>
                </c:pt>
                <c:pt idx="82">
                  <c:v>913.721</c:v>
                </c:pt>
                <c:pt idx="83">
                  <c:v>915.64599999999996</c:v>
                </c:pt>
                <c:pt idx="84">
                  <c:v>915.52800000000002</c:v>
                </c:pt>
                <c:pt idx="85">
                  <c:v>915.83699999999999</c:v>
                </c:pt>
                <c:pt idx="86">
                  <c:v>915.71400000000006</c:v>
                </c:pt>
                <c:pt idx="87">
                  <c:v>915.46900000000005</c:v>
                </c:pt>
                <c:pt idx="88">
                  <c:v>894.06600000000003</c:v>
                </c:pt>
                <c:pt idx="89">
                  <c:v>673.03700000000003</c:v>
                </c:pt>
                <c:pt idx="90">
                  <c:v>499.31099999999998</c:v>
                </c:pt>
                <c:pt idx="91">
                  <c:v>105.38500000000001</c:v>
                </c:pt>
                <c:pt idx="92">
                  <c:v>50.152000000000001</c:v>
                </c:pt>
                <c:pt idx="93">
                  <c:v>50.158999999999999</c:v>
                </c:pt>
                <c:pt idx="94">
                  <c:v>50.152000000000001</c:v>
                </c:pt>
                <c:pt idx="95">
                  <c:v>50.146000000000001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424.66</c:v>
                </c:pt>
                <c:pt idx="1">
                  <c:v>427.61700000000002</c:v>
                </c:pt>
                <c:pt idx="2">
                  <c:v>426.97199999999998</c:v>
                </c:pt>
                <c:pt idx="3">
                  <c:v>428.173</c:v>
                </c:pt>
                <c:pt idx="4">
                  <c:v>428.81099999999998</c:v>
                </c:pt>
                <c:pt idx="5">
                  <c:v>429.35700000000003</c:v>
                </c:pt>
                <c:pt idx="6">
                  <c:v>428.67</c:v>
                </c:pt>
                <c:pt idx="7">
                  <c:v>429.62400000000002</c:v>
                </c:pt>
                <c:pt idx="8">
                  <c:v>427.95100000000002</c:v>
                </c:pt>
                <c:pt idx="9">
                  <c:v>428.06099999999998</c:v>
                </c:pt>
                <c:pt idx="10">
                  <c:v>428.09199999999998</c:v>
                </c:pt>
                <c:pt idx="11">
                  <c:v>427.29599999999999</c:v>
                </c:pt>
                <c:pt idx="12">
                  <c:v>427.56200000000001</c:v>
                </c:pt>
                <c:pt idx="13">
                  <c:v>426.04599999999999</c:v>
                </c:pt>
                <c:pt idx="14">
                  <c:v>425.12200000000001</c:v>
                </c:pt>
                <c:pt idx="15">
                  <c:v>425.11200000000002</c:v>
                </c:pt>
                <c:pt idx="16">
                  <c:v>424.92599999999999</c:v>
                </c:pt>
                <c:pt idx="17">
                  <c:v>426.48500000000001</c:v>
                </c:pt>
                <c:pt idx="18">
                  <c:v>427.52</c:v>
                </c:pt>
                <c:pt idx="19">
                  <c:v>431.30900000000003</c:v>
                </c:pt>
                <c:pt idx="20">
                  <c:v>436.05200000000002</c:v>
                </c:pt>
                <c:pt idx="21">
                  <c:v>437.68799999999999</c:v>
                </c:pt>
                <c:pt idx="22">
                  <c:v>436.94299999999998</c:v>
                </c:pt>
                <c:pt idx="23">
                  <c:v>442.096</c:v>
                </c:pt>
                <c:pt idx="24">
                  <c:v>482.21499999999997</c:v>
                </c:pt>
                <c:pt idx="25">
                  <c:v>487.27499999999998</c:v>
                </c:pt>
                <c:pt idx="26">
                  <c:v>486.06799999999998</c:v>
                </c:pt>
                <c:pt idx="27">
                  <c:v>487.51299999999998</c:v>
                </c:pt>
                <c:pt idx="28">
                  <c:v>506.61700000000002</c:v>
                </c:pt>
                <c:pt idx="29">
                  <c:v>511.18200000000002</c:v>
                </c:pt>
                <c:pt idx="30">
                  <c:v>508.42899999999997</c:v>
                </c:pt>
                <c:pt idx="31">
                  <c:v>508.29500000000002</c:v>
                </c:pt>
                <c:pt idx="32">
                  <c:v>508.67200000000003</c:v>
                </c:pt>
                <c:pt idx="33">
                  <c:v>512.04700000000003</c:v>
                </c:pt>
                <c:pt idx="34">
                  <c:v>511.68</c:v>
                </c:pt>
                <c:pt idx="35">
                  <c:v>512.22500000000002</c:v>
                </c:pt>
                <c:pt idx="36">
                  <c:v>498.09300000000002</c:v>
                </c:pt>
                <c:pt idx="37">
                  <c:v>494.98700000000002</c:v>
                </c:pt>
                <c:pt idx="38">
                  <c:v>495.05700000000002</c:v>
                </c:pt>
                <c:pt idx="39">
                  <c:v>492.32299999999998</c:v>
                </c:pt>
                <c:pt idx="40">
                  <c:v>476.30799999999999</c:v>
                </c:pt>
                <c:pt idx="41">
                  <c:v>477.173</c:v>
                </c:pt>
                <c:pt idx="42">
                  <c:v>476.07400000000001</c:v>
                </c:pt>
                <c:pt idx="43">
                  <c:v>476.548</c:v>
                </c:pt>
                <c:pt idx="44">
                  <c:v>461.56</c:v>
                </c:pt>
                <c:pt idx="45">
                  <c:v>461.84899999999999</c:v>
                </c:pt>
                <c:pt idx="46">
                  <c:v>464.15199999999999</c:v>
                </c:pt>
                <c:pt idx="47">
                  <c:v>464.10300000000001</c:v>
                </c:pt>
                <c:pt idx="48">
                  <c:v>447.33300000000003</c:v>
                </c:pt>
                <c:pt idx="49">
                  <c:v>443.74599999999998</c:v>
                </c:pt>
                <c:pt idx="50">
                  <c:v>437.03100000000001</c:v>
                </c:pt>
                <c:pt idx="51">
                  <c:v>435.25799999999998</c:v>
                </c:pt>
                <c:pt idx="52">
                  <c:v>437.12799999999999</c:v>
                </c:pt>
                <c:pt idx="53">
                  <c:v>437.87</c:v>
                </c:pt>
                <c:pt idx="54">
                  <c:v>438.03500000000003</c:v>
                </c:pt>
                <c:pt idx="55">
                  <c:v>440.10700000000003</c:v>
                </c:pt>
                <c:pt idx="56">
                  <c:v>431.24900000000002</c:v>
                </c:pt>
                <c:pt idx="57">
                  <c:v>430.69299999999998</c:v>
                </c:pt>
                <c:pt idx="58">
                  <c:v>429.04399999999998</c:v>
                </c:pt>
                <c:pt idx="59">
                  <c:v>433.37400000000002</c:v>
                </c:pt>
                <c:pt idx="60">
                  <c:v>453.26400000000001</c:v>
                </c:pt>
                <c:pt idx="61">
                  <c:v>460.66199999999998</c:v>
                </c:pt>
                <c:pt idx="62">
                  <c:v>463.28100000000001</c:v>
                </c:pt>
                <c:pt idx="63">
                  <c:v>475.44299999999998</c:v>
                </c:pt>
                <c:pt idx="64">
                  <c:v>485.25700000000001</c:v>
                </c:pt>
                <c:pt idx="65">
                  <c:v>485.17200000000003</c:v>
                </c:pt>
                <c:pt idx="66">
                  <c:v>485.33600000000001</c:v>
                </c:pt>
                <c:pt idx="67">
                  <c:v>487.15899999999999</c:v>
                </c:pt>
                <c:pt idx="68">
                  <c:v>504.73500000000001</c:v>
                </c:pt>
                <c:pt idx="69">
                  <c:v>506.49200000000002</c:v>
                </c:pt>
                <c:pt idx="70">
                  <c:v>505.94200000000001</c:v>
                </c:pt>
                <c:pt idx="71">
                  <c:v>505.66300000000001</c:v>
                </c:pt>
                <c:pt idx="72">
                  <c:v>518.08000000000004</c:v>
                </c:pt>
                <c:pt idx="73">
                  <c:v>521.63</c:v>
                </c:pt>
                <c:pt idx="74">
                  <c:v>516.20399999999995</c:v>
                </c:pt>
                <c:pt idx="75">
                  <c:v>514.21199999999999</c:v>
                </c:pt>
                <c:pt idx="76">
                  <c:v>517.61599999999999</c:v>
                </c:pt>
                <c:pt idx="77">
                  <c:v>516.30799999999999</c:v>
                </c:pt>
                <c:pt idx="78">
                  <c:v>518.37800000000004</c:v>
                </c:pt>
                <c:pt idx="79">
                  <c:v>519.90700000000004</c:v>
                </c:pt>
                <c:pt idx="80">
                  <c:v>517.62599999999998</c:v>
                </c:pt>
                <c:pt idx="81">
                  <c:v>515.25300000000004</c:v>
                </c:pt>
                <c:pt idx="82">
                  <c:v>515.077</c:v>
                </c:pt>
                <c:pt idx="83">
                  <c:v>515.19899999999996</c:v>
                </c:pt>
                <c:pt idx="84">
                  <c:v>498.86700000000002</c:v>
                </c:pt>
                <c:pt idx="85">
                  <c:v>495.92899999999997</c:v>
                </c:pt>
                <c:pt idx="86">
                  <c:v>499.86</c:v>
                </c:pt>
                <c:pt idx="87">
                  <c:v>501.88799999999998</c:v>
                </c:pt>
                <c:pt idx="88">
                  <c:v>434.33699999999999</c:v>
                </c:pt>
                <c:pt idx="89">
                  <c:v>432.36200000000002</c:v>
                </c:pt>
                <c:pt idx="90">
                  <c:v>431.45600000000002</c:v>
                </c:pt>
                <c:pt idx="91">
                  <c:v>431.45</c:v>
                </c:pt>
                <c:pt idx="92">
                  <c:v>425.07600000000002</c:v>
                </c:pt>
                <c:pt idx="93">
                  <c:v>424.964</c:v>
                </c:pt>
                <c:pt idx="94">
                  <c:v>428.07799999999997</c:v>
                </c:pt>
                <c:pt idx="95">
                  <c:v>427.423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114.49299999999999</c:v>
                </c:pt>
                <c:pt idx="1">
                  <c:v>113.30200000000001</c:v>
                </c:pt>
                <c:pt idx="2">
                  <c:v>112.116</c:v>
                </c:pt>
                <c:pt idx="3">
                  <c:v>107.78400000000001</c:v>
                </c:pt>
                <c:pt idx="4">
                  <c:v>105.908</c:v>
                </c:pt>
                <c:pt idx="5">
                  <c:v>105.649</c:v>
                </c:pt>
                <c:pt idx="6">
                  <c:v>102.771</c:v>
                </c:pt>
                <c:pt idx="7">
                  <c:v>98.507999999999996</c:v>
                </c:pt>
                <c:pt idx="8">
                  <c:v>95.436999999999998</c:v>
                </c:pt>
                <c:pt idx="9">
                  <c:v>92.296999999999997</c:v>
                </c:pt>
                <c:pt idx="10">
                  <c:v>85.015000000000001</c:v>
                </c:pt>
                <c:pt idx="11">
                  <c:v>86.355000000000004</c:v>
                </c:pt>
                <c:pt idx="12">
                  <c:v>90.397000000000006</c:v>
                </c:pt>
                <c:pt idx="13">
                  <c:v>90.89</c:v>
                </c:pt>
                <c:pt idx="14">
                  <c:v>91.986999999999995</c:v>
                </c:pt>
                <c:pt idx="15">
                  <c:v>93.135000000000005</c:v>
                </c:pt>
                <c:pt idx="16">
                  <c:v>95.932000000000002</c:v>
                </c:pt>
                <c:pt idx="17">
                  <c:v>89.103999999999999</c:v>
                </c:pt>
                <c:pt idx="18">
                  <c:v>86.177000000000007</c:v>
                </c:pt>
                <c:pt idx="19">
                  <c:v>86.367000000000004</c:v>
                </c:pt>
                <c:pt idx="20">
                  <c:v>81.884</c:v>
                </c:pt>
                <c:pt idx="21">
                  <c:v>84.320999999999998</c:v>
                </c:pt>
                <c:pt idx="22">
                  <c:v>84.388000000000005</c:v>
                </c:pt>
                <c:pt idx="23">
                  <c:v>84.686000000000007</c:v>
                </c:pt>
                <c:pt idx="24">
                  <c:v>83.176000000000002</c:v>
                </c:pt>
                <c:pt idx="25">
                  <c:v>77.421000000000006</c:v>
                </c:pt>
                <c:pt idx="26">
                  <c:v>75.090999999999994</c:v>
                </c:pt>
                <c:pt idx="27">
                  <c:v>75.662999999999997</c:v>
                </c:pt>
                <c:pt idx="28">
                  <c:v>74.367999999999995</c:v>
                </c:pt>
                <c:pt idx="29">
                  <c:v>72.721999999999994</c:v>
                </c:pt>
                <c:pt idx="30">
                  <c:v>75.656999999999996</c:v>
                </c:pt>
                <c:pt idx="31">
                  <c:v>76.388000000000005</c:v>
                </c:pt>
                <c:pt idx="32">
                  <c:v>82.1</c:v>
                </c:pt>
                <c:pt idx="33">
                  <c:v>81.037000000000006</c:v>
                </c:pt>
                <c:pt idx="34">
                  <c:v>82.021000000000001</c:v>
                </c:pt>
                <c:pt idx="35">
                  <c:v>72.367000000000004</c:v>
                </c:pt>
                <c:pt idx="36">
                  <c:v>68.539000000000001</c:v>
                </c:pt>
                <c:pt idx="37">
                  <c:v>78.466999999999999</c:v>
                </c:pt>
                <c:pt idx="38">
                  <c:v>74.128</c:v>
                </c:pt>
                <c:pt idx="39">
                  <c:v>73.605999999999995</c:v>
                </c:pt>
                <c:pt idx="40">
                  <c:v>70.433999999999997</c:v>
                </c:pt>
                <c:pt idx="41">
                  <c:v>69.606999999999999</c:v>
                </c:pt>
                <c:pt idx="42">
                  <c:v>58.256999999999998</c:v>
                </c:pt>
                <c:pt idx="43">
                  <c:v>56.180999999999997</c:v>
                </c:pt>
                <c:pt idx="44">
                  <c:v>55.758000000000003</c:v>
                </c:pt>
                <c:pt idx="45">
                  <c:v>52.874000000000002</c:v>
                </c:pt>
                <c:pt idx="46">
                  <c:v>48.454000000000001</c:v>
                </c:pt>
                <c:pt idx="47">
                  <c:v>44.201999999999998</c:v>
                </c:pt>
                <c:pt idx="48">
                  <c:v>43.991</c:v>
                </c:pt>
                <c:pt idx="49">
                  <c:v>44.427999999999997</c:v>
                </c:pt>
                <c:pt idx="50">
                  <c:v>46.052999999999997</c:v>
                </c:pt>
                <c:pt idx="51">
                  <c:v>46.012999999999998</c:v>
                </c:pt>
                <c:pt idx="52">
                  <c:v>48.883000000000003</c:v>
                </c:pt>
                <c:pt idx="53">
                  <c:v>53.984999999999999</c:v>
                </c:pt>
                <c:pt idx="54">
                  <c:v>58.689</c:v>
                </c:pt>
                <c:pt idx="55">
                  <c:v>56.905999999999999</c:v>
                </c:pt>
                <c:pt idx="56">
                  <c:v>55.246000000000002</c:v>
                </c:pt>
                <c:pt idx="57">
                  <c:v>55.741999999999997</c:v>
                </c:pt>
                <c:pt idx="58">
                  <c:v>48.594999999999999</c:v>
                </c:pt>
                <c:pt idx="59">
                  <c:v>46.877000000000002</c:v>
                </c:pt>
                <c:pt idx="60">
                  <c:v>51.86</c:v>
                </c:pt>
                <c:pt idx="61">
                  <c:v>53.13</c:v>
                </c:pt>
                <c:pt idx="62">
                  <c:v>55.463999999999999</c:v>
                </c:pt>
                <c:pt idx="63">
                  <c:v>61.408999999999999</c:v>
                </c:pt>
                <c:pt idx="64">
                  <c:v>63.04</c:v>
                </c:pt>
                <c:pt idx="65">
                  <c:v>62.747</c:v>
                </c:pt>
                <c:pt idx="66">
                  <c:v>68.704999999999998</c:v>
                </c:pt>
                <c:pt idx="67">
                  <c:v>69.31</c:v>
                </c:pt>
                <c:pt idx="68">
                  <c:v>64.793000000000006</c:v>
                </c:pt>
                <c:pt idx="69">
                  <c:v>66.186999999999998</c:v>
                </c:pt>
                <c:pt idx="70">
                  <c:v>67.832999999999998</c:v>
                </c:pt>
                <c:pt idx="71">
                  <c:v>65.06</c:v>
                </c:pt>
                <c:pt idx="72">
                  <c:v>67.141999999999996</c:v>
                </c:pt>
                <c:pt idx="73">
                  <c:v>75.203999999999994</c:v>
                </c:pt>
                <c:pt idx="74">
                  <c:v>77.159000000000006</c:v>
                </c:pt>
                <c:pt idx="75">
                  <c:v>69.254000000000005</c:v>
                </c:pt>
                <c:pt idx="76">
                  <c:v>61.066000000000003</c:v>
                </c:pt>
                <c:pt idx="77">
                  <c:v>60.923999999999999</c:v>
                </c:pt>
                <c:pt idx="78">
                  <c:v>68.7</c:v>
                </c:pt>
                <c:pt idx="79">
                  <c:v>73.498999999999995</c:v>
                </c:pt>
                <c:pt idx="80">
                  <c:v>80.843999999999994</c:v>
                </c:pt>
                <c:pt idx="81">
                  <c:v>75.393000000000001</c:v>
                </c:pt>
                <c:pt idx="82">
                  <c:v>72.799000000000007</c:v>
                </c:pt>
                <c:pt idx="83">
                  <c:v>70.433999999999997</c:v>
                </c:pt>
                <c:pt idx="84">
                  <c:v>65.760999999999996</c:v>
                </c:pt>
                <c:pt idx="85">
                  <c:v>63.692999999999998</c:v>
                </c:pt>
                <c:pt idx="86">
                  <c:v>67.632000000000005</c:v>
                </c:pt>
                <c:pt idx="87">
                  <c:v>72.930000000000007</c:v>
                </c:pt>
                <c:pt idx="88">
                  <c:v>70.682000000000002</c:v>
                </c:pt>
                <c:pt idx="89">
                  <c:v>66.665999999999997</c:v>
                </c:pt>
                <c:pt idx="90">
                  <c:v>60.732999999999997</c:v>
                </c:pt>
                <c:pt idx="91">
                  <c:v>56.697000000000003</c:v>
                </c:pt>
                <c:pt idx="92">
                  <c:v>56.741</c:v>
                </c:pt>
                <c:pt idx="93">
                  <c:v>56.293999999999997</c:v>
                </c:pt>
                <c:pt idx="94">
                  <c:v>55.146000000000001</c:v>
                </c:pt>
                <c:pt idx="95">
                  <c:v>54.966000000000001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23.076000000000001</c:v>
                </c:pt>
                <c:pt idx="25">
                  <c:v>31.327000000000002</c:v>
                </c:pt>
                <c:pt idx="26">
                  <c:v>31.324000000000002</c:v>
                </c:pt>
                <c:pt idx="27">
                  <c:v>31.613</c:v>
                </c:pt>
                <c:pt idx="28">
                  <c:v>34.392000000000003</c:v>
                </c:pt>
                <c:pt idx="29">
                  <c:v>43.85</c:v>
                </c:pt>
                <c:pt idx="30">
                  <c:v>69.188999999999993</c:v>
                </c:pt>
                <c:pt idx="31">
                  <c:v>91.757999999999996</c:v>
                </c:pt>
                <c:pt idx="32">
                  <c:v>126.036</c:v>
                </c:pt>
                <c:pt idx="33">
                  <c:v>163.93</c:v>
                </c:pt>
                <c:pt idx="34">
                  <c:v>191.82400000000001</c:v>
                </c:pt>
                <c:pt idx="35">
                  <c:v>227.989</c:v>
                </c:pt>
                <c:pt idx="36">
                  <c:v>249.43899999999999</c:v>
                </c:pt>
                <c:pt idx="37">
                  <c:v>301.45999999999998</c:v>
                </c:pt>
                <c:pt idx="38">
                  <c:v>347.173</c:v>
                </c:pt>
                <c:pt idx="39">
                  <c:v>401.12</c:v>
                </c:pt>
                <c:pt idx="40">
                  <c:v>462.12799999999999</c:v>
                </c:pt>
                <c:pt idx="41">
                  <c:v>540.51700000000005</c:v>
                </c:pt>
                <c:pt idx="42">
                  <c:v>627.23500000000001</c:v>
                </c:pt>
                <c:pt idx="43">
                  <c:v>678.827</c:v>
                </c:pt>
                <c:pt idx="44">
                  <c:v>746.976</c:v>
                </c:pt>
                <c:pt idx="45">
                  <c:v>812.96600000000001</c:v>
                </c:pt>
                <c:pt idx="46">
                  <c:v>830.40599999999995</c:v>
                </c:pt>
                <c:pt idx="47">
                  <c:v>836.54399999999998</c:v>
                </c:pt>
                <c:pt idx="48">
                  <c:v>883.38099999999997</c:v>
                </c:pt>
                <c:pt idx="49">
                  <c:v>861.6</c:v>
                </c:pt>
                <c:pt idx="50">
                  <c:v>871.79399999999998</c:v>
                </c:pt>
                <c:pt idx="51">
                  <c:v>780.66700000000003</c:v>
                </c:pt>
                <c:pt idx="52">
                  <c:v>761.63099999999997</c:v>
                </c:pt>
                <c:pt idx="53">
                  <c:v>759.78099999999995</c:v>
                </c:pt>
                <c:pt idx="54">
                  <c:v>703.31700000000001</c:v>
                </c:pt>
                <c:pt idx="55">
                  <c:v>628.68499999999995</c:v>
                </c:pt>
                <c:pt idx="56">
                  <c:v>583.53800000000001</c:v>
                </c:pt>
                <c:pt idx="57">
                  <c:v>560.63900000000001</c:v>
                </c:pt>
                <c:pt idx="58">
                  <c:v>490.77600000000001</c:v>
                </c:pt>
                <c:pt idx="59">
                  <c:v>421.04500000000002</c:v>
                </c:pt>
                <c:pt idx="60">
                  <c:v>356.524</c:v>
                </c:pt>
                <c:pt idx="61">
                  <c:v>278.33</c:v>
                </c:pt>
                <c:pt idx="62">
                  <c:v>203.29</c:v>
                </c:pt>
                <c:pt idx="63">
                  <c:v>141.07499999999999</c:v>
                </c:pt>
                <c:pt idx="64">
                  <c:v>86.316999999999993</c:v>
                </c:pt>
                <c:pt idx="65">
                  <c:v>51.831000000000003</c:v>
                </c:pt>
                <c:pt idx="66">
                  <c:v>35.204999999999998</c:v>
                </c:pt>
                <c:pt idx="67">
                  <c:v>32.439</c:v>
                </c:pt>
                <c:pt idx="68">
                  <c:v>32.752000000000002</c:v>
                </c:pt>
                <c:pt idx="69">
                  <c:v>6.71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421.29599999999999</c:v>
                </c:pt>
                <c:pt idx="1">
                  <c:v>399.13799999999998</c:v>
                </c:pt>
                <c:pt idx="2">
                  <c:v>391.916</c:v>
                </c:pt>
                <c:pt idx="3">
                  <c:v>378.404</c:v>
                </c:pt>
                <c:pt idx="4">
                  <c:v>204.84</c:v>
                </c:pt>
                <c:pt idx="5">
                  <c:v>186.49</c:v>
                </c:pt>
                <c:pt idx="6">
                  <c:v>186.577</c:v>
                </c:pt>
                <c:pt idx="7">
                  <c:v>182.41</c:v>
                </c:pt>
                <c:pt idx="8">
                  <c:v>107.271</c:v>
                </c:pt>
                <c:pt idx="9">
                  <c:v>103.038</c:v>
                </c:pt>
                <c:pt idx="10">
                  <c:v>103.01300000000001</c:v>
                </c:pt>
                <c:pt idx="11">
                  <c:v>103.09699999999999</c:v>
                </c:pt>
                <c:pt idx="12">
                  <c:v>101.96899999999999</c:v>
                </c:pt>
                <c:pt idx="13">
                  <c:v>102.077</c:v>
                </c:pt>
                <c:pt idx="14">
                  <c:v>101.93</c:v>
                </c:pt>
                <c:pt idx="15">
                  <c:v>101.77500000000001</c:v>
                </c:pt>
                <c:pt idx="16">
                  <c:v>107.459</c:v>
                </c:pt>
                <c:pt idx="17">
                  <c:v>107.602</c:v>
                </c:pt>
                <c:pt idx="18">
                  <c:v>107.61499999999999</c:v>
                </c:pt>
                <c:pt idx="19">
                  <c:v>114.035</c:v>
                </c:pt>
                <c:pt idx="20">
                  <c:v>224.16499999999999</c:v>
                </c:pt>
                <c:pt idx="21">
                  <c:v>233.429</c:v>
                </c:pt>
                <c:pt idx="22">
                  <c:v>236.27199999999999</c:v>
                </c:pt>
                <c:pt idx="23">
                  <c:v>237.17</c:v>
                </c:pt>
                <c:pt idx="24">
                  <c:v>244.636</c:v>
                </c:pt>
                <c:pt idx="25">
                  <c:v>245.86600000000001</c:v>
                </c:pt>
                <c:pt idx="26">
                  <c:v>245.709</c:v>
                </c:pt>
                <c:pt idx="27">
                  <c:v>261.41899999999998</c:v>
                </c:pt>
                <c:pt idx="28">
                  <c:v>507.66800000000001</c:v>
                </c:pt>
                <c:pt idx="29">
                  <c:v>535.21199999999999</c:v>
                </c:pt>
                <c:pt idx="30">
                  <c:v>534.16099999999994</c:v>
                </c:pt>
                <c:pt idx="31">
                  <c:v>529.71699999999998</c:v>
                </c:pt>
                <c:pt idx="32">
                  <c:v>481.12599999999998</c:v>
                </c:pt>
                <c:pt idx="33">
                  <c:v>476.4</c:v>
                </c:pt>
                <c:pt idx="34">
                  <c:v>476.39400000000001</c:v>
                </c:pt>
                <c:pt idx="35">
                  <c:v>461.63600000000002</c:v>
                </c:pt>
                <c:pt idx="36">
                  <c:v>272.79599999999999</c:v>
                </c:pt>
                <c:pt idx="37">
                  <c:v>252.56700000000001</c:v>
                </c:pt>
                <c:pt idx="38">
                  <c:v>252.22300000000001</c:v>
                </c:pt>
                <c:pt idx="39">
                  <c:v>247.89400000000001</c:v>
                </c:pt>
                <c:pt idx="40">
                  <c:v>169.02799999999999</c:v>
                </c:pt>
                <c:pt idx="41">
                  <c:v>164.876</c:v>
                </c:pt>
                <c:pt idx="42">
                  <c:v>164.90299999999999</c:v>
                </c:pt>
                <c:pt idx="43">
                  <c:v>164.45400000000001</c:v>
                </c:pt>
                <c:pt idx="44">
                  <c:v>154.84100000000001</c:v>
                </c:pt>
                <c:pt idx="45">
                  <c:v>154.83500000000001</c:v>
                </c:pt>
                <c:pt idx="46">
                  <c:v>154.81</c:v>
                </c:pt>
                <c:pt idx="47">
                  <c:v>154.25399999999999</c:v>
                </c:pt>
                <c:pt idx="48">
                  <c:v>151.42500000000001</c:v>
                </c:pt>
                <c:pt idx="49">
                  <c:v>151.345</c:v>
                </c:pt>
                <c:pt idx="50">
                  <c:v>151.27500000000001</c:v>
                </c:pt>
                <c:pt idx="51">
                  <c:v>151.22200000000001</c:v>
                </c:pt>
                <c:pt idx="52">
                  <c:v>151.79</c:v>
                </c:pt>
                <c:pt idx="53">
                  <c:v>151.06299999999999</c:v>
                </c:pt>
                <c:pt idx="54">
                  <c:v>151.68899999999999</c:v>
                </c:pt>
                <c:pt idx="55">
                  <c:v>151.66399999999999</c:v>
                </c:pt>
                <c:pt idx="56">
                  <c:v>151.60599999999999</c:v>
                </c:pt>
                <c:pt idx="57">
                  <c:v>151.55000000000001</c:v>
                </c:pt>
                <c:pt idx="58">
                  <c:v>151.23599999999999</c:v>
                </c:pt>
                <c:pt idx="59">
                  <c:v>151.828</c:v>
                </c:pt>
                <c:pt idx="60">
                  <c:v>163.655</c:v>
                </c:pt>
                <c:pt idx="61">
                  <c:v>164.40899999999999</c:v>
                </c:pt>
                <c:pt idx="62">
                  <c:v>164.28200000000001</c:v>
                </c:pt>
                <c:pt idx="63">
                  <c:v>182.179</c:v>
                </c:pt>
                <c:pt idx="64">
                  <c:v>429.45600000000002</c:v>
                </c:pt>
                <c:pt idx="65">
                  <c:v>456.072</c:v>
                </c:pt>
                <c:pt idx="66">
                  <c:v>456.17899999999997</c:v>
                </c:pt>
                <c:pt idx="67">
                  <c:v>461.34</c:v>
                </c:pt>
                <c:pt idx="68">
                  <c:v>527.73</c:v>
                </c:pt>
                <c:pt idx="69">
                  <c:v>536.36400000000003</c:v>
                </c:pt>
                <c:pt idx="70">
                  <c:v>536.48699999999997</c:v>
                </c:pt>
                <c:pt idx="71">
                  <c:v>536.745</c:v>
                </c:pt>
                <c:pt idx="72">
                  <c:v>542.20899999999995</c:v>
                </c:pt>
                <c:pt idx="73">
                  <c:v>552.928</c:v>
                </c:pt>
                <c:pt idx="74">
                  <c:v>589.23800000000006</c:v>
                </c:pt>
                <c:pt idx="75">
                  <c:v>580.43799999999999</c:v>
                </c:pt>
                <c:pt idx="76">
                  <c:v>578.226</c:v>
                </c:pt>
                <c:pt idx="77">
                  <c:v>542.30899999999997</c:v>
                </c:pt>
                <c:pt idx="78">
                  <c:v>537.50099999999998</c:v>
                </c:pt>
                <c:pt idx="79">
                  <c:v>529.904</c:v>
                </c:pt>
                <c:pt idx="80">
                  <c:v>447.33100000000002</c:v>
                </c:pt>
                <c:pt idx="81">
                  <c:v>440.62799999999999</c:v>
                </c:pt>
                <c:pt idx="82">
                  <c:v>437.80399999999997</c:v>
                </c:pt>
                <c:pt idx="83">
                  <c:v>427.51499999999999</c:v>
                </c:pt>
                <c:pt idx="84">
                  <c:v>274.80200000000002</c:v>
                </c:pt>
                <c:pt idx="85">
                  <c:v>258.51499999999999</c:v>
                </c:pt>
                <c:pt idx="86">
                  <c:v>258.37599999999998</c:v>
                </c:pt>
                <c:pt idx="87">
                  <c:v>252.23599999999999</c:v>
                </c:pt>
                <c:pt idx="88">
                  <c:v>169.018</c:v>
                </c:pt>
                <c:pt idx="89">
                  <c:v>200.69399999999999</c:v>
                </c:pt>
                <c:pt idx="90">
                  <c:v>214.09399999999999</c:v>
                </c:pt>
                <c:pt idx="91">
                  <c:v>212.74299999999999</c:v>
                </c:pt>
                <c:pt idx="92">
                  <c:v>201.327</c:v>
                </c:pt>
                <c:pt idx="93">
                  <c:v>201.08799999999999</c:v>
                </c:pt>
                <c:pt idx="94">
                  <c:v>200.74600000000001</c:v>
                </c:pt>
                <c:pt idx="95">
                  <c:v>200.399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0</c:v>
                </c:pt>
                <c:pt idx="1">
                  <c:v>0.01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7.9329999999999998</c:v>
                </c:pt>
                <c:pt idx="33">
                  <c:v>60.475999999999999</c:v>
                </c:pt>
                <c:pt idx="34">
                  <c:v>66.495999999999995</c:v>
                </c:pt>
                <c:pt idx="35">
                  <c:v>66.528000000000006</c:v>
                </c:pt>
                <c:pt idx="36">
                  <c:v>66.408000000000001</c:v>
                </c:pt>
                <c:pt idx="37">
                  <c:v>67.396000000000001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166.28200000000001</c:v>
                </c:pt>
                <c:pt idx="63">
                  <c:v>135.65799999999999</c:v>
                </c:pt>
                <c:pt idx="64">
                  <c:v>201.71799999999999</c:v>
                </c:pt>
                <c:pt idx="65">
                  <c:v>199.84399999999999</c:v>
                </c:pt>
                <c:pt idx="66">
                  <c:v>199.68600000000001</c:v>
                </c:pt>
                <c:pt idx="67">
                  <c:v>202.161</c:v>
                </c:pt>
                <c:pt idx="68">
                  <c:v>137.30500000000001</c:v>
                </c:pt>
                <c:pt idx="69">
                  <c:v>133.006</c:v>
                </c:pt>
                <c:pt idx="70">
                  <c:v>132.87899999999999</c:v>
                </c:pt>
                <c:pt idx="71">
                  <c:v>135.03800000000001</c:v>
                </c:pt>
                <c:pt idx="72">
                  <c:v>140.02099999999999</c:v>
                </c:pt>
                <c:pt idx="73">
                  <c:v>173.44</c:v>
                </c:pt>
                <c:pt idx="74">
                  <c:v>207.33</c:v>
                </c:pt>
                <c:pt idx="75">
                  <c:v>199.715</c:v>
                </c:pt>
                <c:pt idx="76">
                  <c:v>185.72200000000001</c:v>
                </c:pt>
                <c:pt idx="77">
                  <c:v>149.08500000000001</c:v>
                </c:pt>
                <c:pt idx="78">
                  <c:v>147.422</c:v>
                </c:pt>
                <c:pt idx="79">
                  <c:v>153.34100000000001</c:v>
                </c:pt>
                <c:pt idx="80">
                  <c:v>164.47200000000001</c:v>
                </c:pt>
                <c:pt idx="81">
                  <c:v>172.84100000000001</c:v>
                </c:pt>
                <c:pt idx="82">
                  <c:v>170.6</c:v>
                </c:pt>
                <c:pt idx="83">
                  <c:v>187.09899999999999</c:v>
                </c:pt>
                <c:pt idx="84">
                  <c:v>200.464</c:v>
                </c:pt>
                <c:pt idx="85">
                  <c:v>201.39500000000001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33.189</c:v>
                </c:pt>
                <c:pt idx="90">
                  <c:v>45.601999999999997</c:v>
                </c:pt>
                <c:pt idx="91">
                  <c:v>45.433999999999997</c:v>
                </c:pt>
                <c:pt idx="92">
                  <c:v>45.271999999999998</c:v>
                </c:pt>
                <c:pt idx="93">
                  <c:v>45.137</c:v>
                </c:pt>
                <c:pt idx="94">
                  <c:v>45.024999999999999</c:v>
                </c:pt>
                <c:pt idx="95">
                  <c:v>44.878999999999998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-1416.2190000000001</c:v>
                </c:pt>
                <c:pt idx="1">
                  <c:v>-1456.2439999999999</c:v>
                </c:pt>
                <c:pt idx="2">
                  <c:v>-1480.2840000000001</c:v>
                </c:pt>
                <c:pt idx="3">
                  <c:v>-1449.8589999999999</c:v>
                </c:pt>
                <c:pt idx="4">
                  <c:v>-1273.819</c:v>
                </c:pt>
                <c:pt idx="5">
                  <c:v>-1256.9939999999999</c:v>
                </c:pt>
                <c:pt idx="6">
                  <c:v>-1227.357</c:v>
                </c:pt>
                <c:pt idx="7">
                  <c:v>-1183.9000000000001</c:v>
                </c:pt>
                <c:pt idx="8">
                  <c:v>-966.11699999999996</c:v>
                </c:pt>
                <c:pt idx="9">
                  <c:v>-1012.8869999999999</c:v>
                </c:pt>
                <c:pt idx="10">
                  <c:v>-957.73500000000001</c:v>
                </c:pt>
                <c:pt idx="11">
                  <c:v>-916.03300000000002</c:v>
                </c:pt>
                <c:pt idx="12">
                  <c:v>-720.55200000000002</c:v>
                </c:pt>
                <c:pt idx="13">
                  <c:v>-723.26800000000003</c:v>
                </c:pt>
                <c:pt idx="14">
                  <c:v>-786.21500000000003</c:v>
                </c:pt>
                <c:pt idx="15">
                  <c:v>-865.50800000000004</c:v>
                </c:pt>
                <c:pt idx="16">
                  <c:v>-914.37599999999998</c:v>
                </c:pt>
                <c:pt idx="17">
                  <c:v>-916.77</c:v>
                </c:pt>
                <c:pt idx="18">
                  <c:v>-924.40599999999995</c:v>
                </c:pt>
                <c:pt idx="19">
                  <c:v>-945.25300000000004</c:v>
                </c:pt>
                <c:pt idx="20">
                  <c:v>-1162.963</c:v>
                </c:pt>
                <c:pt idx="21">
                  <c:v>-1181.5170000000001</c:v>
                </c:pt>
                <c:pt idx="22">
                  <c:v>-1208.2560000000001</c:v>
                </c:pt>
                <c:pt idx="23">
                  <c:v>-1225.05</c:v>
                </c:pt>
                <c:pt idx="24">
                  <c:v>-1335.162</c:v>
                </c:pt>
                <c:pt idx="25">
                  <c:v>-1283.752</c:v>
                </c:pt>
                <c:pt idx="26">
                  <c:v>-1236.7</c:v>
                </c:pt>
                <c:pt idx="27">
                  <c:v>-1158.7370000000001</c:v>
                </c:pt>
                <c:pt idx="28">
                  <c:v>-1409.4749999999999</c:v>
                </c:pt>
                <c:pt idx="29">
                  <c:v>-1361.982</c:v>
                </c:pt>
                <c:pt idx="30">
                  <c:v>-1345.86</c:v>
                </c:pt>
                <c:pt idx="31">
                  <c:v>-1348.1189999999999</c:v>
                </c:pt>
                <c:pt idx="32">
                  <c:v>-1295.04</c:v>
                </c:pt>
                <c:pt idx="33">
                  <c:v>-1197.9179999999999</c:v>
                </c:pt>
                <c:pt idx="34">
                  <c:v>-1124.3230000000001</c:v>
                </c:pt>
                <c:pt idx="35">
                  <c:v>-1086.557</c:v>
                </c:pt>
                <c:pt idx="36">
                  <c:v>-806.39599999999996</c:v>
                </c:pt>
                <c:pt idx="37">
                  <c:v>-755.49300000000005</c:v>
                </c:pt>
                <c:pt idx="38">
                  <c:v>-667.74099999999999</c:v>
                </c:pt>
                <c:pt idx="39">
                  <c:v>-648.85</c:v>
                </c:pt>
                <c:pt idx="40">
                  <c:v>-232.83699999999999</c:v>
                </c:pt>
                <c:pt idx="41">
                  <c:v>-228.37700000000001</c:v>
                </c:pt>
                <c:pt idx="42">
                  <c:v>-152.52500000000001</c:v>
                </c:pt>
                <c:pt idx="43">
                  <c:v>-170.91499999999999</c:v>
                </c:pt>
                <c:pt idx="44">
                  <c:v>-155.54</c:v>
                </c:pt>
                <c:pt idx="45">
                  <c:v>-155.494</c:v>
                </c:pt>
                <c:pt idx="46">
                  <c:v>-243.261</c:v>
                </c:pt>
                <c:pt idx="47">
                  <c:v>-310.12599999999998</c:v>
                </c:pt>
                <c:pt idx="48">
                  <c:v>-406.52</c:v>
                </c:pt>
                <c:pt idx="49">
                  <c:v>-421.85199999999998</c:v>
                </c:pt>
                <c:pt idx="50">
                  <c:v>-450.00099999999998</c:v>
                </c:pt>
                <c:pt idx="51">
                  <c:v>-446.26</c:v>
                </c:pt>
                <c:pt idx="52">
                  <c:v>-515.85799999999995</c:v>
                </c:pt>
                <c:pt idx="53">
                  <c:v>-634.42700000000002</c:v>
                </c:pt>
                <c:pt idx="54">
                  <c:v>-661.76099999999997</c:v>
                </c:pt>
                <c:pt idx="55">
                  <c:v>-621.41700000000003</c:v>
                </c:pt>
                <c:pt idx="56">
                  <c:v>-764.27</c:v>
                </c:pt>
                <c:pt idx="57">
                  <c:v>-825.08900000000006</c:v>
                </c:pt>
                <c:pt idx="58">
                  <c:v>-952.47299999999996</c:v>
                </c:pt>
                <c:pt idx="59">
                  <c:v>-1015.8390000000001</c:v>
                </c:pt>
                <c:pt idx="60">
                  <c:v>-1093.51</c:v>
                </c:pt>
                <c:pt idx="61">
                  <c:v>-1301.0920000000001</c:v>
                </c:pt>
                <c:pt idx="62">
                  <c:v>-1724.63</c:v>
                </c:pt>
                <c:pt idx="63">
                  <c:v>-1763.405</c:v>
                </c:pt>
                <c:pt idx="64">
                  <c:v>-2069.5940000000001</c:v>
                </c:pt>
                <c:pt idx="65">
                  <c:v>-2014.222</c:v>
                </c:pt>
                <c:pt idx="66">
                  <c:v>-1967.3979999999999</c:v>
                </c:pt>
                <c:pt idx="67">
                  <c:v>-1909.9739999999999</c:v>
                </c:pt>
                <c:pt idx="68">
                  <c:v>-1802.71</c:v>
                </c:pt>
                <c:pt idx="69">
                  <c:v>-1861.9839999999999</c:v>
                </c:pt>
                <c:pt idx="70">
                  <c:v>-1919.2139999999999</c:v>
                </c:pt>
                <c:pt idx="71">
                  <c:v>-1936.2550000000001</c:v>
                </c:pt>
                <c:pt idx="72">
                  <c:v>-1978.2570000000001</c:v>
                </c:pt>
                <c:pt idx="73">
                  <c:v>-1941.3009999999999</c:v>
                </c:pt>
                <c:pt idx="74">
                  <c:v>-1993.3440000000001</c:v>
                </c:pt>
                <c:pt idx="75">
                  <c:v>-2124.0340000000001</c:v>
                </c:pt>
                <c:pt idx="76">
                  <c:v>-2161.6790000000001</c:v>
                </c:pt>
                <c:pt idx="77">
                  <c:v>-2165.953</c:v>
                </c:pt>
                <c:pt idx="78">
                  <c:v>-2255.3580000000002</c:v>
                </c:pt>
                <c:pt idx="79">
                  <c:v>-2275.8820000000001</c:v>
                </c:pt>
                <c:pt idx="80">
                  <c:v>-2289.5039999999999</c:v>
                </c:pt>
                <c:pt idx="81">
                  <c:v>-2331.7620000000002</c:v>
                </c:pt>
                <c:pt idx="82">
                  <c:v>-2427.7040000000002</c:v>
                </c:pt>
                <c:pt idx="83">
                  <c:v>-2524.136</c:v>
                </c:pt>
                <c:pt idx="84">
                  <c:v>-2479.1179999999999</c:v>
                </c:pt>
                <c:pt idx="85">
                  <c:v>-2482.152</c:v>
                </c:pt>
                <c:pt idx="86">
                  <c:v>-2337.0610000000001</c:v>
                </c:pt>
                <c:pt idx="87">
                  <c:v>-2408.5329999999999</c:v>
                </c:pt>
                <c:pt idx="88">
                  <c:v>-2262.181</c:v>
                </c:pt>
                <c:pt idx="89">
                  <c:v>-2157.6950000000002</c:v>
                </c:pt>
                <c:pt idx="90">
                  <c:v>-2058.308</c:v>
                </c:pt>
                <c:pt idx="91">
                  <c:v>-1711.778</c:v>
                </c:pt>
                <c:pt idx="92">
                  <c:v>-1727.2460000000001</c:v>
                </c:pt>
                <c:pt idx="93">
                  <c:v>-1832.788</c:v>
                </c:pt>
                <c:pt idx="94">
                  <c:v>-1931.463</c:v>
                </c:pt>
                <c:pt idx="95">
                  <c:v>-1997.076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-105.15600000000001</c:v>
                </c:pt>
                <c:pt idx="1">
                  <c:v>-150.70500000000001</c:v>
                </c:pt>
                <c:pt idx="2">
                  <c:v>-157.303</c:v>
                </c:pt>
                <c:pt idx="3">
                  <c:v>-157.34100000000001</c:v>
                </c:pt>
                <c:pt idx="4">
                  <c:v>-157.07900000000001</c:v>
                </c:pt>
                <c:pt idx="5">
                  <c:v>-157.09899999999999</c:v>
                </c:pt>
                <c:pt idx="6">
                  <c:v>-157.21299999999999</c:v>
                </c:pt>
                <c:pt idx="7">
                  <c:v>-194.40700000000001</c:v>
                </c:pt>
                <c:pt idx="8">
                  <c:v>-373.49</c:v>
                </c:pt>
                <c:pt idx="9">
                  <c:v>-374.08100000000002</c:v>
                </c:pt>
                <c:pt idx="10">
                  <c:v>-373.80099999999999</c:v>
                </c:pt>
                <c:pt idx="11">
                  <c:v>-373.52300000000002</c:v>
                </c:pt>
                <c:pt idx="12">
                  <c:v>-372.82900000000001</c:v>
                </c:pt>
                <c:pt idx="13">
                  <c:v>-372.52699999999999</c:v>
                </c:pt>
                <c:pt idx="14">
                  <c:v>-371.923</c:v>
                </c:pt>
                <c:pt idx="15">
                  <c:v>-371.49700000000001</c:v>
                </c:pt>
                <c:pt idx="16">
                  <c:v>-370.87200000000001</c:v>
                </c:pt>
                <c:pt idx="17">
                  <c:v>-370.42</c:v>
                </c:pt>
                <c:pt idx="18">
                  <c:v>-370.13499999999999</c:v>
                </c:pt>
                <c:pt idx="19">
                  <c:v>-369.46300000000002</c:v>
                </c:pt>
                <c:pt idx="20">
                  <c:v>-161.81700000000001</c:v>
                </c:pt>
                <c:pt idx="21">
                  <c:v>-103.23699999999999</c:v>
                </c:pt>
                <c:pt idx="22">
                  <c:v>-103.102</c:v>
                </c:pt>
                <c:pt idx="23">
                  <c:v>-103.015</c:v>
                </c:pt>
                <c:pt idx="24">
                  <c:v>-103.008</c:v>
                </c:pt>
                <c:pt idx="25">
                  <c:v>-102.974</c:v>
                </c:pt>
                <c:pt idx="26">
                  <c:v>-102.813</c:v>
                </c:pt>
                <c:pt idx="27">
                  <c:v>-102.9</c:v>
                </c:pt>
                <c:pt idx="28">
                  <c:v>-102.759</c:v>
                </c:pt>
                <c:pt idx="29">
                  <c:v>-102.651</c:v>
                </c:pt>
                <c:pt idx="30">
                  <c:v>-102.571</c:v>
                </c:pt>
                <c:pt idx="31">
                  <c:v>-47.902000000000001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-101.43899999999999</c:v>
                </c:pt>
                <c:pt idx="41">
                  <c:v>-102.261</c:v>
                </c:pt>
                <c:pt idx="42">
                  <c:v>-102.018</c:v>
                </c:pt>
                <c:pt idx="43">
                  <c:v>-101.877</c:v>
                </c:pt>
                <c:pt idx="44">
                  <c:v>-101.783</c:v>
                </c:pt>
                <c:pt idx="45">
                  <c:v>-101.79600000000001</c:v>
                </c:pt>
                <c:pt idx="46">
                  <c:v>-101.682</c:v>
                </c:pt>
                <c:pt idx="47">
                  <c:v>-101.56699999999999</c:v>
                </c:pt>
                <c:pt idx="48">
                  <c:v>-0.216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-0.36399999999999999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-7.258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28281297774757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#,##0</c:formatCode>
                <c:ptCount val="96"/>
                <c:pt idx="0">
                  <c:v>3713.1889999999999</c:v>
                </c:pt>
                <c:pt idx="1">
                  <c:v>3714.1529999999998</c:v>
                </c:pt>
                <c:pt idx="2">
                  <c:v>3715.377</c:v>
                </c:pt>
                <c:pt idx="3">
                  <c:v>3714.9560000000001</c:v>
                </c:pt>
                <c:pt idx="4">
                  <c:v>3712.5079999999998</c:v>
                </c:pt>
                <c:pt idx="5">
                  <c:v>3714.163</c:v>
                </c:pt>
                <c:pt idx="6">
                  <c:v>3714.857</c:v>
                </c:pt>
                <c:pt idx="7">
                  <c:v>3716.569</c:v>
                </c:pt>
                <c:pt idx="8">
                  <c:v>3717.38</c:v>
                </c:pt>
                <c:pt idx="9">
                  <c:v>3718.444</c:v>
                </c:pt>
                <c:pt idx="10">
                  <c:v>3718.1149999999998</c:v>
                </c:pt>
                <c:pt idx="11">
                  <c:v>3717.6179999999999</c:v>
                </c:pt>
                <c:pt idx="12">
                  <c:v>3717.4349999999999</c:v>
                </c:pt>
                <c:pt idx="13">
                  <c:v>3717.817</c:v>
                </c:pt>
                <c:pt idx="14">
                  <c:v>3716.2440000000001</c:v>
                </c:pt>
                <c:pt idx="15">
                  <c:v>3715.5590000000002</c:v>
                </c:pt>
                <c:pt idx="16">
                  <c:v>3715.3229999999999</c:v>
                </c:pt>
                <c:pt idx="17">
                  <c:v>3715.1759999999999</c:v>
                </c:pt>
                <c:pt idx="18">
                  <c:v>3716.7069999999999</c:v>
                </c:pt>
                <c:pt idx="19">
                  <c:v>3715.8380000000002</c:v>
                </c:pt>
                <c:pt idx="20">
                  <c:v>3714.837</c:v>
                </c:pt>
                <c:pt idx="21">
                  <c:v>3715.84</c:v>
                </c:pt>
                <c:pt idx="22">
                  <c:v>3716.2530000000002</c:v>
                </c:pt>
                <c:pt idx="23">
                  <c:v>3716.192</c:v>
                </c:pt>
                <c:pt idx="24">
                  <c:v>3716.6619999999998</c:v>
                </c:pt>
                <c:pt idx="25">
                  <c:v>3716.3</c:v>
                </c:pt>
                <c:pt idx="26">
                  <c:v>3715.6590000000001</c:v>
                </c:pt>
                <c:pt idx="27">
                  <c:v>3714.9259999999999</c:v>
                </c:pt>
                <c:pt idx="28">
                  <c:v>3715.4720000000002</c:v>
                </c:pt>
                <c:pt idx="29">
                  <c:v>3715.4560000000001</c:v>
                </c:pt>
                <c:pt idx="30">
                  <c:v>3716.3679999999999</c:v>
                </c:pt>
                <c:pt idx="31">
                  <c:v>3715.1109999999999</c:v>
                </c:pt>
                <c:pt idx="32">
                  <c:v>3713.6759999999999</c:v>
                </c:pt>
                <c:pt idx="33">
                  <c:v>3712.328</c:v>
                </c:pt>
                <c:pt idx="34">
                  <c:v>3713.15</c:v>
                </c:pt>
                <c:pt idx="35">
                  <c:v>3714.6680000000001</c:v>
                </c:pt>
                <c:pt idx="36">
                  <c:v>3716.6640000000002</c:v>
                </c:pt>
                <c:pt idx="37">
                  <c:v>3715.018</c:v>
                </c:pt>
                <c:pt idx="38">
                  <c:v>3713.19</c:v>
                </c:pt>
                <c:pt idx="39">
                  <c:v>3713.7730000000001</c:v>
                </c:pt>
                <c:pt idx="40">
                  <c:v>3715.4580000000001</c:v>
                </c:pt>
                <c:pt idx="41">
                  <c:v>3718.5039999999999</c:v>
                </c:pt>
                <c:pt idx="42">
                  <c:v>3719.3490000000002</c:v>
                </c:pt>
                <c:pt idx="43">
                  <c:v>3717.9569999999999</c:v>
                </c:pt>
                <c:pt idx="44">
                  <c:v>3715.1750000000002</c:v>
                </c:pt>
                <c:pt idx="45">
                  <c:v>3714.4229999999998</c:v>
                </c:pt>
                <c:pt idx="46">
                  <c:v>3716.422</c:v>
                </c:pt>
                <c:pt idx="47">
                  <c:v>3717.4879999999998</c:v>
                </c:pt>
                <c:pt idx="48">
                  <c:v>3719.152</c:v>
                </c:pt>
                <c:pt idx="49">
                  <c:v>3717.712</c:v>
                </c:pt>
                <c:pt idx="50">
                  <c:v>3715.4989999999998</c:v>
                </c:pt>
                <c:pt idx="51">
                  <c:v>3713.346</c:v>
                </c:pt>
                <c:pt idx="52">
                  <c:v>3712.5790000000002</c:v>
                </c:pt>
                <c:pt idx="53">
                  <c:v>3712.047</c:v>
                </c:pt>
                <c:pt idx="54">
                  <c:v>3712.5949999999998</c:v>
                </c:pt>
                <c:pt idx="55">
                  <c:v>3711.125</c:v>
                </c:pt>
                <c:pt idx="56">
                  <c:v>3710.8820000000001</c:v>
                </c:pt>
                <c:pt idx="57">
                  <c:v>3708.529</c:v>
                </c:pt>
                <c:pt idx="58">
                  <c:v>3709.6990000000001</c:v>
                </c:pt>
                <c:pt idx="59">
                  <c:v>3710.607</c:v>
                </c:pt>
                <c:pt idx="60">
                  <c:v>3712.9789999999998</c:v>
                </c:pt>
                <c:pt idx="61">
                  <c:v>3713.22</c:v>
                </c:pt>
                <c:pt idx="62">
                  <c:v>3712.4110000000001</c:v>
                </c:pt>
                <c:pt idx="63">
                  <c:v>3715.402</c:v>
                </c:pt>
                <c:pt idx="64">
                  <c:v>3717.2649999999999</c:v>
                </c:pt>
                <c:pt idx="65">
                  <c:v>3718.0039999999999</c:v>
                </c:pt>
                <c:pt idx="66">
                  <c:v>3718.8809999999999</c:v>
                </c:pt>
                <c:pt idx="67">
                  <c:v>3718.0920000000001</c:v>
                </c:pt>
                <c:pt idx="68">
                  <c:v>3718.1460000000002</c:v>
                </c:pt>
                <c:pt idx="69">
                  <c:v>3719.0250000000001</c:v>
                </c:pt>
                <c:pt idx="70">
                  <c:v>3718.9110000000001</c:v>
                </c:pt>
                <c:pt idx="71">
                  <c:v>3717.701</c:v>
                </c:pt>
                <c:pt idx="72">
                  <c:v>3718.904</c:v>
                </c:pt>
                <c:pt idx="73">
                  <c:v>3717.1869999999999</c:v>
                </c:pt>
                <c:pt idx="74">
                  <c:v>3714.4670000000001</c:v>
                </c:pt>
                <c:pt idx="75">
                  <c:v>3710.1329999999998</c:v>
                </c:pt>
                <c:pt idx="76">
                  <c:v>3712.9769999999999</c:v>
                </c:pt>
                <c:pt idx="77">
                  <c:v>3713.2539999999999</c:v>
                </c:pt>
                <c:pt idx="78">
                  <c:v>3713.3020000000001</c:v>
                </c:pt>
                <c:pt idx="79">
                  <c:v>3714.529</c:v>
                </c:pt>
                <c:pt idx="80">
                  <c:v>3713.2530000000002</c:v>
                </c:pt>
                <c:pt idx="81">
                  <c:v>3713.8049999999998</c:v>
                </c:pt>
                <c:pt idx="82">
                  <c:v>3716.123</c:v>
                </c:pt>
                <c:pt idx="83">
                  <c:v>3717.9369999999999</c:v>
                </c:pt>
                <c:pt idx="84">
                  <c:v>3717.1239999999998</c:v>
                </c:pt>
                <c:pt idx="85">
                  <c:v>3715.8870000000002</c:v>
                </c:pt>
                <c:pt idx="86">
                  <c:v>3715.415</c:v>
                </c:pt>
                <c:pt idx="87">
                  <c:v>3715.3130000000001</c:v>
                </c:pt>
                <c:pt idx="88">
                  <c:v>3717.683</c:v>
                </c:pt>
                <c:pt idx="89">
                  <c:v>3719.431</c:v>
                </c:pt>
                <c:pt idx="90">
                  <c:v>3719.0990000000002</c:v>
                </c:pt>
                <c:pt idx="91">
                  <c:v>3719.8690000000001</c:v>
                </c:pt>
                <c:pt idx="92">
                  <c:v>3717.6559999999999</c:v>
                </c:pt>
                <c:pt idx="93">
                  <c:v>3719.239</c:v>
                </c:pt>
                <c:pt idx="94">
                  <c:v>3720.8159999999998</c:v>
                </c:pt>
                <c:pt idx="95">
                  <c:v>3721.4929999999999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#,##0</c:formatCode>
                <c:ptCount val="96"/>
                <c:pt idx="0">
                  <c:v>3517.1170000000002</c:v>
                </c:pt>
                <c:pt idx="1">
                  <c:v>3508.2150000000001</c:v>
                </c:pt>
                <c:pt idx="2">
                  <c:v>3523.0059999999999</c:v>
                </c:pt>
                <c:pt idx="3">
                  <c:v>3514.087</c:v>
                </c:pt>
                <c:pt idx="4">
                  <c:v>3548.127</c:v>
                </c:pt>
                <c:pt idx="5">
                  <c:v>3506.8229999999999</c:v>
                </c:pt>
                <c:pt idx="6">
                  <c:v>3515.5970000000002</c:v>
                </c:pt>
                <c:pt idx="7">
                  <c:v>3536.3960000000002</c:v>
                </c:pt>
                <c:pt idx="8">
                  <c:v>3545.694</c:v>
                </c:pt>
                <c:pt idx="9">
                  <c:v>3523.4760000000001</c:v>
                </c:pt>
                <c:pt idx="10">
                  <c:v>3491.3780000000002</c:v>
                </c:pt>
                <c:pt idx="11">
                  <c:v>3499.7379999999998</c:v>
                </c:pt>
                <c:pt idx="12">
                  <c:v>3468.2089999999998</c:v>
                </c:pt>
                <c:pt idx="13">
                  <c:v>3470.692</c:v>
                </c:pt>
                <c:pt idx="14">
                  <c:v>3476.0039999999999</c:v>
                </c:pt>
                <c:pt idx="15">
                  <c:v>3475.433</c:v>
                </c:pt>
                <c:pt idx="16">
                  <c:v>3473.8910000000001</c:v>
                </c:pt>
                <c:pt idx="17">
                  <c:v>3477.97</c:v>
                </c:pt>
                <c:pt idx="18">
                  <c:v>3474.953</c:v>
                </c:pt>
                <c:pt idx="19">
                  <c:v>3475.6089999999999</c:v>
                </c:pt>
                <c:pt idx="20">
                  <c:v>3472.1860000000001</c:v>
                </c:pt>
                <c:pt idx="21">
                  <c:v>3468.4940000000001</c:v>
                </c:pt>
                <c:pt idx="22">
                  <c:v>3472.134</c:v>
                </c:pt>
                <c:pt idx="23">
                  <c:v>3447.5889999999999</c:v>
                </c:pt>
                <c:pt idx="24">
                  <c:v>3525.7559999999999</c:v>
                </c:pt>
                <c:pt idx="25">
                  <c:v>3555.873</c:v>
                </c:pt>
                <c:pt idx="26">
                  <c:v>3566.8910000000001</c:v>
                </c:pt>
                <c:pt idx="27">
                  <c:v>3538.9430000000002</c:v>
                </c:pt>
                <c:pt idx="28">
                  <c:v>3598.14</c:v>
                </c:pt>
                <c:pt idx="29">
                  <c:v>3603.0859999999998</c:v>
                </c:pt>
                <c:pt idx="30">
                  <c:v>3609.942</c:v>
                </c:pt>
                <c:pt idx="31">
                  <c:v>3615.9279999999999</c:v>
                </c:pt>
                <c:pt idx="32">
                  <c:v>3605.0830000000001</c:v>
                </c:pt>
                <c:pt idx="33">
                  <c:v>3580.6909999999998</c:v>
                </c:pt>
                <c:pt idx="34">
                  <c:v>3583.44</c:v>
                </c:pt>
                <c:pt idx="35">
                  <c:v>3582.1559999999999</c:v>
                </c:pt>
                <c:pt idx="36">
                  <c:v>3598.6080000000002</c:v>
                </c:pt>
                <c:pt idx="37">
                  <c:v>3584.5430000000001</c:v>
                </c:pt>
                <c:pt idx="38">
                  <c:v>3570.527</c:v>
                </c:pt>
                <c:pt idx="39">
                  <c:v>3530.3490000000002</c:v>
                </c:pt>
                <c:pt idx="40">
                  <c:v>3573.241</c:v>
                </c:pt>
                <c:pt idx="41">
                  <c:v>3539.0459999999998</c:v>
                </c:pt>
                <c:pt idx="42">
                  <c:v>3522.3829999999998</c:v>
                </c:pt>
                <c:pt idx="43">
                  <c:v>3504.377</c:v>
                </c:pt>
                <c:pt idx="44">
                  <c:v>3511.8820000000001</c:v>
                </c:pt>
                <c:pt idx="45">
                  <c:v>3496.4430000000002</c:v>
                </c:pt>
                <c:pt idx="46">
                  <c:v>3500.011</c:v>
                </c:pt>
                <c:pt idx="47">
                  <c:v>3494.1790000000001</c:v>
                </c:pt>
                <c:pt idx="48">
                  <c:v>3514.7539999999999</c:v>
                </c:pt>
                <c:pt idx="49">
                  <c:v>3485.7249999999999</c:v>
                </c:pt>
                <c:pt idx="50">
                  <c:v>3498.2570000000001</c:v>
                </c:pt>
                <c:pt idx="51">
                  <c:v>3497.6750000000002</c:v>
                </c:pt>
                <c:pt idx="52">
                  <c:v>3501.6379999999999</c:v>
                </c:pt>
                <c:pt idx="53">
                  <c:v>3491.4839999999999</c:v>
                </c:pt>
                <c:pt idx="54">
                  <c:v>3462.277</c:v>
                </c:pt>
                <c:pt idx="55">
                  <c:v>3479.931</c:v>
                </c:pt>
                <c:pt idx="56">
                  <c:v>3489.8429999999998</c:v>
                </c:pt>
                <c:pt idx="57">
                  <c:v>3519.587</c:v>
                </c:pt>
                <c:pt idx="58">
                  <c:v>3536.4479999999999</c:v>
                </c:pt>
                <c:pt idx="59">
                  <c:v>3568.3560000000002</c:v>
                </c:pt>
                <c:pt idx="60">
                  <c:v>3587.5</c:v>
                </c:pt>
                <c:pt idx="61">
                  <c:v>3585.1260000000002</c:v>
                </c:pt>
                <c:pt idx="62">
                  <c:v>3599.98</c:v>
                </c:pt>
                <c:pt idx="63">
                  <c:v>3636.5360000000001</c:v>
                </c:pt>
                <c:pt idx="64">
                  <c:v>3592.116</c:v>
                </c:pt>
                <c:pt idx="65">
                  <c:v>3601.1469999999999</c:v>
                </c:pt>
                <c:pt idx="66">
                  <c:v>3597.5149999999999</c:v>
                </c:pt>
                <c:pt idx="67">
                  <c:v>3617.94</c:v>
                </c:pt>
                <c:pt idx="68">
                  <c:v>3630.3330000000001</c:v>
                </c:pt>
                <c:pt idx="69">
                  <c:v>3631.4259999999999</c:v>
                </c:pt>
                <c:pt idx="70">
                  <c:v>3630.6990000000001</c:v>
                </c:pt>
                <c:pt idx="71">
                  <c:v>3618.3319999999999</c:v>
                </c:pt>
                <c:pt idx="72">
                  <c:v>3654.2339999999999</c:v>
                </c:pt>
                <c:pt idx="73">
                  <c:v>3647.942</c:v>
                </c:pt>
                <c:pt idx="74">
                  <c:v>3651.0590000000002</c:v>
                </c:pt>
                <c:pt idx="75">
                  <c:v>3658.5790000000002</c:v>
                </c:pt>
                <c:pt idx="76">
                  <c:v>3636.2359999999999</c:v>
                </c:pt>
                <c:pt idx="77">
                  <c:v>3651.4630000000002</c:v>
                </c:pt>
                <c:pt idx="78">
                  <c:v>3667.0459999999998</c:v>
                </c:pt>
                <c:pt idx="79">
                  <c:v>3660.3510000000001</c:v>
                </c:pt>
                <c:pt idx="80">
                  <c:v>3669.5309999999999</c:v>
                </c:pt>
                <c:pt idx="81">
                  <c:v>3662.6469999999999</c:v>
                </c:pt>
                <c:pt idx="82">
                  <c:v>3668.2220000000002</c:v>
                </c:pt>
                <c:pt idx="83">
                  <c:v>3655.5680000000002</c:v>
                </c:pt>
                <c:pt idx="84">
                  <c:v>3672.2139999999999</c:v>
                </c:pt>
                <c:pt idx="85">
                  <c:v>3651.1559999999999</c:v>
                </c:pt>
                <c:pt idx="86">
                  <c:v>3662.607</c:v>
                </c:pt>
                <c:pt idx="87">
                  <c:v>3647.2179999999998</c:v>
                </c:pt>
                <c:pt idx="88">
                  <c:v>3646.384</c:v>
                </c:pt>
                <c:pt idx="89">
                  <c:v>3640.3670000000002</c:v>
                </c:pt>
                <c:pt idx="90">
                  <c:v>3678.7429999999999</c:v>
                </c:pt>
                <c:pt idx="91">
                  <c:v>3673.7249999999999</c:v>
                </c:pt>
                <c:pt idx="92">
                  <c:v>3670.5160000000001</c:v>
                </c:pt>
                <c:pt idx="93">
                  <c:v>3637.4459999999999</c:v>
                </c:pt>
                <c:pt idx="94">
                  <c:v>3638.52</c:v>
                </c:pt>
                <c:pt idx="95">
                  <c:v>3621.1080000000002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#,##0</c:formatCode>
                <c:ptCount val="96"/>
                <c:pt idx="0">
                  <c:v>58.295000000000002</c:v>
                </c:pt>
                <c:pt idx="1">
                  <c:v>58.308999999999997</c:v>
                </c:pt>
                <c:pt idx="2">
                  <c:v>58.302</c:v>
                </c:pt>
                <c:pt idx="3">
                  <c:v>58.215000000000003</c:v>
                </c:pt>
                <c:pt idx="4">
                  <c:v>58.262</c:v>
                </c:pt>
                <c:pt idx="5">
                  <c:v>58.274999999999999</c:v>
                </c:pt>
                <c:pt idx="6">
                  <c:v>58.180999999999997</c:v>
                </c:pt>
                <c:pt idx="7">
                  <c:v>58.281999999999996</c:v>
                </c:pt>
                <c:pt idx="8">
                  <c:v>58.268000000000001</c:v>
                </c:pt>
                <c:pt idx="9">
                  <c:v>58.295000000000002</c:v>
                </c:pt>
                <c:pt idx="10">
                  <c:v>58.247999999999998</c:v>
                </c:pt>
                <c:pt idx="11">
                  <c:v>58.268000000000001</c:v>
                </c:pt>
                <c:pt idx="12">
                  <c:v>58.274999999999999</c:v>
                </c:pt>
                <c:pt idx="13">
                  <c:v>58.247999999999998</c:v>
                </c:pt>
                <c:pt idx="14">
                  <c:v>58.188000000000002</c:v>
                </c:pt>
                <c:pt idx="15">
                  <c:v>58.195</c:v>
                </c:pt>
                <c:pt idx="16">
                  <c:v>58.268000000000001</c:v>
                </c:pt>
                <c:pt idx="17">
                  <c:v>58.134999999999998</c:v>
                </c:pt>
                <c:pt idx="18">
                  <c:v>58.134999999999998</c:v>
                </c:pt>
                <c:pt idx="19">
                  <c:v>58.234999999999999</c:v>
                </c:pt>
                <c:pt idx="20">
                  <c:v>58.241999999999997</c:v>
                </c:pt>
                <c:pt idx="21">
                  <c:v>58.268000000000001</c:v>
                </c:pt>
                <c:pt idx="22">
                  <c:v>58.268000000000001</c:v>
                </c:pt>
                <c:pt idx="23">
                  <c:v>59.072000000000003</c:v>
                </c:pt>
                <c:pt idx="24">
                  <c:v>70.822000000000003</c:v>
                </c:pt>
                <c:pt idx="25">
                  <c:v>72.241</c:v>
                </c:pt>
                <c:pt idx="26">
                  <c:v>72.308000000000007</c:v>
                </c:pt>
                <c:pt idx="27">
                  <c:v>72.334999999999994</c:v>
                </c:pt>
                <c:pt idx="28">
                  <c:v>72.334999999999994</c:v>
                </c:pt>
                <c:pt idx="29">
                  <c:v>72.275000000000006</c:v>
                </c:pt>
                <c:pt idx="30">
                  <c:v>72.295000000000002</c:v>
                </c:pt>
                <c:pt idx="31">
                  <c:v>72.369</c:v>
                </c:pt>
                <c:pt idx="32">
                  <c:v>72.328000000000003</c:v>
                </c:pt>
                <c:pt idx="33">
                  <c:v>72.341999999999999</c:v>
                </c:pt>
                <c:pt idx="34">
                  <c:v>72.248000000000005</c:v>
                </c:pt>
                <c:pt idx="35">
                  <c:v>72.314999999999998</c:v>
                </c:pt>
                <c:pt idx="36">
                  <c:v>72.188000000000002</c:v>
                </c:pt>
                <c:pt idx="37">
                  <c:v>72.227999999999994</c:v>
                </c:pt>
                <c:pt idx="38">
                  <c:v>72.308000000000007</c:v>
                </c:pt>
                <c:pt idx="39">
                  <c:v>72.248000000000005</c:v>
                </c:pt>
                <c:pt idx="40">
                  <c:v>72.302000000000007</c:v>
                </c:pt>
                <c:pt idx="41">
                  <c:v>72.314999999999998</c:v>
                </c:pt>
                <c:pt idx="42">
                  <c:v>72.260999999999996</c:v>
                </c:pt>
                <c:pt idx="43">
                  <c:v>72.429000000000002</c:v>
                </c:pt>
                <c:pt idx="44">
                  <c:v>74.082999999999998</c:v>
                </c:pt>
                <c:pt idx="45">
                  <c:v>74.316999999999993</c:v>
                </c:pt>
                <c:pt idx="46">
                  <c:v>74.242999999999995</c:v>
                </c:pt>
                <c:pt idx="47">
                  <c:v>74.444000000000003</c:v>
                </c:pt>
                <c:pt idx="48">
                  <c:v>76.070999999999998</c:v>
                </c:pt>
                <c:pt idx="49">
                  <c:v>76.224999999999994</c:v>
                </c:pt>
                <c:pt idx="50">
                  <c:v>76.331999999999994</c:v>
                </c:pt>
                <c:pt idx="51">
                  <c:v>76.366</c:v>
                </c:pt>
                <c:pt idx="52">
                  <c:v>77.998999999999995</c:v>
                </c:pt>
                <c:pt idx="53">
                  <c:v>73.787999999999997</c:v>
                </c:pt>
                <c:pt idx="54">
                  <c:v>60.572000000000003</c:v>
                </c:pt>
                <c:pt idx="55">
                  <c:v>77.932000000000002</c:v>
                </c:pt>
                <c:pt idx="56">
                  <c:v>78.346999999999994</c:v>
                </c:pt>
                <c:pt idx="57">
                  <c:v>78.313999999999993</c:v>
                </c:pt>
                <c:pt idx="58">
                  <c:v>78.361000000000004</c:v>
                </c:pt>
                <c:pt idx="59">
                  <c:v>78.334000000000003</c:v>
                </c:pt>
                <c:pt idx="60">
                  <c:v>78.301000000000002</c:v>
                </c:pt>
                <c:pt idx="61">
                  <c:v>78.28</c:v>
                </c:pt>
                <c:pt idx="62">
                  <c:v>78.346999999999994</c:v>
                </c:pt>
                <c:pt idx="63">
                  <c:v>78.313999999999993</c:v>
                </c:pt>
                <c:pt idx="64">
                  <c:v>78.367000000000004</c:v>
                </c:pt>
                <c:pt idx="65">
                  <c:v>78.293999999999997</c:v>
                </c:pt>
                <c:pt idx="66">
                  <c:v>78.433999999999997</c:v>
                </c:pt>
                <c:pt idx="67">
                  <c:v>78.353999999999999</c:v>
                </c:pt>
                <c:pt idx="68">
                  <c:v>79.257999999999996</c:v>
                </c:pt>
                <c:pt idx="69">
                  <c:v>79.284999999999997</c:v>
                </c:pt>
                <c:pt idx="70">
                  <c:v>79.358000000000004</c:v>
                </c:pt>
                <c:pt idx="71">
                  <c:v>79.305000000000007</c:v>
                </c:pt>
                <c:pt idx="72">
                  <c:v>79.238</c:v>
                </c:pt>
                <c:pt idx="73">
                  <c:v>79.271000000000001</c:v>
                </c:pt>
                <c:pt idx="74">
                  <c:v>79.298000000000002</c:v>
                </c:pt>
                <c:pt idx="75">
                  <c:v>79.325000000000003</c:v>
                </c:pt>
                <c:pt idx="76">
                  <c:v>79.284999999999997</c:v>
                </c:pt>
                <c:pt idx="77">
                  <c:v>79.298000000000002</c:v>
                </c:pt>
                <c:pt idx="78">
                  <c:v>79.337999999999994</c:v>
                </c:pt>
                <c:pt idx="79">
                  <c:v>79.257999999999996</c:v>
                </c:pt>
                <c:pt idx="80">
                  <c:v>79.352000000000004</c:v>
                </c:pt>
                <c:pt idx="81">
                  <c:v>79.364999999999995</c:v>
                </c:pt>
                <c:pt idx="82">
                  <c:v>79.265000000000001</c:v>
                </c:pt>
                <c:pt idx="83">
                  <c:v>79.265000000000001</c:v>
                </c:pt>
                <c:pt idx="84">
                  <c:v>78.454999999999998</c:v>
                </c:pt>
                <c:pt idx="85">
                  <c:v>78.266999999999996</c:v>
                </c:pt>
                <c:pt idx="86">
                  <c:v>78.313999999999993</c:v>
                </c:pt>
                <c:pt idx="87">
                  <c:v>77.108999999999995</c:v>
                </c:pt>
                <c:pt idx="88">
                  <c:v>60.444000000000003</c:v>
                </c:pt>
                <c:pt idx="89">
                  <c:v>58.215000000000003</c:v>
                </c:pt>
                <c:pt idx="90">
                  <c:v>58.247999999999998</c:v>
                </c:pt>
                <c:pt idx="91">
                  <c:v>58.268000000000001</c:v>
                </c:pt>
                <c:pt idx="92">
                  <c:v>58.234999999999999</c:v>
                </c:pt>
                <c:pt idx="93">
                  <c:v>58.207999999999998</c:v>
                </c:pt>
                <c:pt idx="94">
                  <c:v>58.215000000000003</c:v>
                </c:pt>
                <c:pt idx="95">
                  <c:v>58.241999999999997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#,##0</c:formatCode>
                <c:ptCount val="96"/>
                <c:pt idx="0">
                  <c:v>399.20400000000001</c:v>
                </c:pt>
                <c:pt idx="1">
                  <c:v>400.17500000000001</c:v>
                </c:pt>
                <c:pt idx="2">
                  <c:v>400.202</c:v>
                </c:pt>
                <c:pt idx="3">
                  <c:v>400.92</c:v>
                </c:pt>
                <c:pt idx="4">
                  <c:v>401.47399999999999</c:v>
                </c:pt>
                <c:pt idx="5">
                  <c:v>402.505</c:v>
                </c:pt>
                <c:pt idx="6">
                  <c:v>401.95800000000003</c:v>
                </c:pt>
                <c:pt idx="7">
                  <c:v>402.42700000000002</c:v>
                </c:pt>
                <c:pt idx="8">
                  <c:v>399.01499999999999</c:v>
                </c:pt>
                <c:pt idx="9">
                  <c:v>397.93700000000001</c:v>
                </c:pt>
                <c:pt idx="10">
                  <c:v>396.44299999999998</c:v>
                </c:pt>
                <c:pt idx="11">
                  <c:v>397.06200000000001</c:v>
                </c:pt>
                <c:pt idx="12">
                  <c:v>397.61399999999998</c:v>
                </c:pt>
                <c:pt idx="13">
                  <c:v>399.72800000000001</c:v>
                </c:pt>
                <c:pt idx="14">
                  <c:v>399.41500000000002</c:v>
                </c:pt>
                <c:pt idx="15">
                  <c:v>399.315</c:v>
                </c:pt>
                <c:pt idx="16">
                  <c:v>400.50400000000002</c:v>
                </c:pt>
                <c:pt idx="17">
                  <c:v>400.39800000000002</c:v>
                </c:pt>
                <c:pt idx="18">
                  <c:v>399.71499999999997</c:v>
                </c:pt>
                <c:pt idx="19">
                  <c:v>400.29599999999999</c:v>
                </c:pt>
                <c:pt idx="20">
                  <c:v>398.64299999999997</c:v>
                </c:pt>
                <c:pt idx="21">
                  <c:v>400.55399999999997</c:v>
                </c:pt>
                <c:pt idx="22">
                  <c:v>400.49400000000003</c:v>
                </c:pt>
                <c:pt idx="23">
                  <c:v>403.24</c:v>
                </c:pt>
                <c:pt idx="24">
                  <c:v>429.68</c:v>
                </c:pt>
                <c:pt idx="25">
                  <c:v>432.76</c:v>
                </c:pt>
                <c:pt idx="26">
                  <c:v>433.08800000000002</c:v>
                </c:pt>
                <c:pt idx="27">
                  <c:v>435.96899999999999</c:v>
                </c:pt>
                <c:pt idx="28">
                  <c:v>441.15800000000002</c:v>
                </c:pt>
                <c:pt idx="29">
                  <c:v>445.87799999999999</c:v>
                </c:pt>
                <c:pt idx="30">
                  <c:v>445.82299999999998</c:v>
                </c:pt>
                <c:pt idx="31">
                  <c:v>447.53199999999998</c:v>
                </c:pt>
                <c:pt idx="32">
                  <c:v>450.31299999999999</c:v>
                </c:pt>
                <c:pt idx="33">
                  <c:v>453.07499999999999</c:v>
                </c:pt>
                <c:pt idx="34">
                  <c:v>452.435</c:v>
                </c:pt>
                <c:pt idx="35">
                  <c:v>453.495</c:v>
                </c:pt>
                <c:pt idx="36">
                  <c:v>466.88499999999999</c:v>
                </c:pt>
                <c:pt idx="37">
                  <c:v>469.524</c:v>
                </c:pt>
                <c:pt idx="38">
                  <c:v>467.37400000000002</c:v>
                </c:pt>
                <c:pt idx="39">
                  <c:v>466.44600000000003</c:v>
                </c:pt>
                <c:pt idx="40">
                  <c:v>456.63900000000001</c:v>
                </c:pt>
                <c:pt idx="41">
                  <c:v>456.86700000000002</c:v>
                </c:pt>
                <c:pt idx="42">
                  <c:v>456.197</c:v>
                </c:pt>
                <c:pt idx="43">
                  <c:v>456.72699999999998</c:v>
                </c:pt>
                <c:pt idx="44">
                  <c:v>456.63799999999998</c:v>
                </c:pt>
                <c:pt idx="45">
                  <c:v>455.01499999999999</c:v>
                </c:pt>
                <c:pt idx="46">
                  <c:v>455.18099999999998</c:v>
                </c:pt>
                <c:pt idx="47">
                  <c:v>456.60899999999998</c:v>
                </c:pt>
                <c:pt idx="48">
                  <c:v>452.13799999999998</c:v>
                </c:pt>
                <c:pt idx="49">
                  <c:v>452.75799999999998</c:v>
                </c:pt>
                <c:pt idx="50">
                  <c:v>453.15499999999997</c:v>
                </c:pt>
                <c:pt idx="51">
                  <c:v>454.26299999999998</c:v>
                </c:pt>
                <c:pt idx="52">
                  <c:v>451.28500000000003</c:v>
                </c:pt>
                <c:pt idx="53">
                  <c:v>452.91300000000001</c:v>
                </c:pt>
                <c:pt idx="54">
                  <c:v>452.45299999999997</c:v>
                </c:pt>
                <c:pt idx="55">
                  <c:v>451.57299999999998</c:v>
                </c:pt>
                <c:pt idx="56">
                  <c:v>453.649</c:v>
                </c:pt>
                <c:pt idx="57">
                  <c:v>454.48599999999999</c:v>
                </c:pt>
                <c:pt idx="58">
                  <c:v>453.74200000000002</c:v>
                </c:pt>
                <c:pt idx="59">
                  <c:v>452.93</c:v>
                </c:pt>
                <c:pt idx="60">
                  <c:v>460.55599999999998</c:v>
                </c:pt>
                <c:pt idx="61">
                  <c:v>464.74200000000002</c:v>
                </c:pt>
                <c:pt idx="62">
                  <c:v>467.14699999999999</c:v>
                </c:pt>
                <c:pt idx="63">
                  <c:v>470.48500000000001</c:v>
                </c:pt>
                <c:pt idx="64">
                  <c:v>469.52600000000001</c:v>
                </c:pt>
                <c:pt idx="65">
                  <c:v>468.81299999999999</c:v>
                </c:pt>
                <c:pt idx="66">
                  <c:v>469.46899999999999</c:v>
                </c:pt>
                <c:pt idx="67">
                  <c:v>470.67500000000001</c:v>
                </c:pt>
                <c:pt idx="68">
                  <c:v>467.00099999999998</c:v>
                </c:pt>
                <c:pt idx="69">
                  <c:v>468.20400000000001</c:v>
                </c:pt>
                <c:pt idx="70">
                  <c:v>467.83</c:v>
                </c:pt>
                <c:pt idx="71">
                  <c:v>467.072</c:v>
                </c:pt>
                <c:pt idx="72">
                  <c:v>462.35399999999998</c:v>
                </c:pt>
                <c:pt idx="73">
                  <c:v>461.95699999999999</c:v>
                </c:pt>
                <c:pt idx="74">
                  <c:v>460.30799999999999</c:v>
                </c:pt>
                <c:pt idx="75">
                  <c:v>460.36900000000003</c:v>
                </c:pt>
                <c:pt idx="76">
                  <c:v>460.00599999999997</c:v>
                </c:pt>
                <c:pt idx="77">
                  <c:v>461.51299999999998</c:v>
                </c:pt>
                <c:pt idx="78">
                  <c:v>460.27699999999999</c:v>
                </c:pt>
                <c:pt idx="79">
                  <c:v>459.17099999999999</c:v>
                </c:pt>
                <c:pt idx="80">
                  <c:v>454.851</c:v>
                </c:pt>
                <c:pt idx="81">
                  <c:v>456.65499999999997</c:v>
                </c:pt>
                <c:pt idx="82">
                  <c:v>457.197</c:v>
                </c:pt>
                <c:pt idx="83">
                  <c:v>455.85399999999998</c:v>
                </c:pt>
                <c:pt idx="84">
                  <c:v>452.53300000000002</c:v>
                </c:pt>
                <c:pt idx="85">
                  <c:v>453.024</c:v>
                </c:pt>
                <c:pt idx="86">
                  <c:v>453.30599999999998</c:v>
                </c:pt>
                <c:pt idx="87">
                  <c:v>450.00400000000002</c:v>
                </c:pt>
                <c:pt idx="88">
                  <c:v>408.20499999999998</c:v>
                </c:pt>
                <c:pt idx="89">
                  <c:v>402.68700000000001</c:v>
                </c:pt>
                <c:pt idx="90">
                  <c:v>403.36399999999998</c:v>
                </c:pt>
                <c:pt idx="91">
                  <c:v>402.47</c:v>
                </c:pt>
                <c:pt idx="92">
                  <c:v>398.02600000000001</c:v>
                </c:pt>
                <c:pt idx="93">
                  <c:v>398.87099999999998</c:v>
                </c:pt>
                <c:pt idx="94">
                  <c:v>398.988</c:v>
                </c:pt>
                <c:pt idx="95">
                  <c:v>398.44099999999997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#,##0</c:formatCode>
                <c:ptCount val="96"/>
                <c:pt idx="0">
                  <c:v>32.930999999999997</c:v>
                </c:pt>
                <c:pt idx="1">
                  <c:v>31.623999999999999</c:v>
                </c:pt>
                <c:pt idx="2">
                  <c:v>31.617999999999999</c:v>
                </c:pt>
                <c:pt idx="3">
                  <c:v>28.817</c:v>
                </c:pt>
                <c:pt idx="4">
                  <c:v>29.885000000000002</c:v>
                </c:pt>
                <c:pt idx="5">
                  <c:v>31.638000000000002</c:v>
                </c:pt>
                <c:pt idx="6">
                  <c:v>29.873999999999999</c:v>
                </c:pt>
                <c:pt idx="7">
                  <c:v>31.302</c:v>
                </c:pt>
                <c:pt idx="8">
                  <c:v>31.707999999999998</c:v>
                </c:pt>
                <c:pt idx="9">
                  <c:v>34.087000000000003</c:v>
                </c:pt>
                <c:pt idx="10">
                  <c:v>34.533000000000001</c:v>
                </c:pt>
                <c:pt idx="11">
                  <c:v>32.182000000000002</c:v>
                </c:pt>
                <c:pt idx="12">
                  <c:v>34.732999999999997</c:v>
                </c:pt>
                <c:pt idx="13">
                  <c:v>35.987000000000002</c:v>
                </c:pt>
                <c:pt idx="14">
                  <c:v>32.892000000000003</c:v>
                </c:pt>
                <c:pt idx="15">
                  <c:v>31.212</c:v>
                </c:pt>
                <c:pt idx="16">
                  <c:v>31.143000000000001</c:v>
                </c:pt>
                <c:pt idx="17">
                  <c:v>28.207999999999998</c:v>
                </c:pt>
                <c:pt idx="18">
                  <c:v>26.477</c:v>
                </c:pt>
                <c:pt idx="19">
                  <c:v>25.803000000000001</c:v>
                </c:pt>
                <c:pt idx="20">
                  <c:v>27.373999999999999</c:v>
                </c:pt>
                <c:pt idx="21">
                  <c:v>26.748000000000001</c:v>
                </c:pt>
                <c:pt idx="22">
                  <c:v>25.992999999999999</c:v>
                </c:pt>
                <c:pt idx="23">
                  <c:v>24.640999999999998</c:v>
                </c:pt>
                <c:pt idx="24">
                  <c:v>22.850999999999999</c:v>
                </c:pt>
                <c:pt idx="25">
                  <c:v>23.396000000000001</c:v>
                </c:pt>
                <c:pt idx="26">
                  <c:v>24.896000000000001</c:v>
                </c:pt>
                <c:pt idx="27">
                  <c:v>26.152999999999999</c:v>
                </c:pt>
                <c:pt idx="28">
                  <c:v>24.042000000000002</c:v>
                </c:pt>
                <c:pt idx="29">
                  <c:v>23.879000000000001</c:v>
                </c:pt>
                <c:pt idx="30">
                  <c:v>24.109000000000002</c:v>
                </c:pt>
                <c:pt idx="31">
                  <c:v>26.81</c:v>
                </c:pt>
                <c:pt idx="32">
                  <c:v>25.890999999999998</c:v>
                </c:pt>
                <c:pt idx="33">
                  <c:v>24.312999999999999</c:v>
                </c:pt>
                <c:pt idx="34">
                  <c:v>22.893999999999998</c:v>
                </c:pt>
                <c:pt idx="35">
                  <c:v>24.484999999999999</c:v>
                </c:pt>
                <c:pt idx="36">
                  <c:v>30.06</c:v>
                </c:pt>
                <c:pt idx="37">
                  <c:v>30.855</c:v>
                </c:pt>
                <c:pt idx="38">
                  <c:v>28.890999999999998</c:v>
                </c:pt>
                <c:pt idx="39">
                  <c:v>26.138000000000002</c:v>
                </c:pt>
                <c:pt idx="40">
                  <c:v>22.911999999999999</c:v>
                </c:pt>
                <c:pt idx="41">
                  <c:v>21.4</c:v>
                </c:pt>
                <c:pt idx="42">
                  <c:v>24.135000000000002</c:v>
                </c:pt>
                <c:pt idx="43">
                  <c:v>23.738</c:v>
                </c:pt>
                <c:pt idx="44">
                  <c:v>26.058</c:v>
                </c:pt>
                <c:pt idx="45">
                  <c:v>25.902999999999999</c:v>
                </c:pt>
                <c:pt idx="46">
                  <c:v>23.39</c:v>
                </c:pt>
                <c:pt idx="47">
                  <c:v>24.693999999999999</c:v>
                </c:pt>
                <c:pt idx="48">
                  <c:v>26.177</c:v>
                </c:pt>
                <c:pt idx="49">
                  <c:v>21.849</c:v>
                </c:pt>
                <c:pt idx="50">
                  <c:v>22.436</c:v>
                </c:pt>
                <c:pt idx="51">
                  <c:v>20.492999999999999</c:v>
                </c:pt>
                <c:pt idx="52">
                  <c:v>18.550999999999998</c:v>
                </c:pt>
                <c:pt idx="53">
                  <c:v>17.434000000000001</c:v>
                </c:pt>
                <c:pt idx="54">
                  <c:v>17.361999999999998</c:v>
                </c:pt>
                <c:pt idx="55">
                  <c:v>18.927</c:v>
                </c:pt>
                <c:pt idx="56">
                  <c:v>17.951000000000001</c:v>
                </c:pt>
                <c:pt idx="57">
                  <c:v>16.241</c:v>
                </c:pt>
                <c:pt idx="58">
                  <c:v>15.571999999999999</c:v>
                </c:pt>
                <c:pt idx="59">
                  <c:v>18.173999999999999</c:v>
                </c:pt>
                <c:pt idx="60">
                  <c:v>18.899000000000001</c:v>
                </c:pt>
                <c:pt idx="61">
                  <c:v>19.687000000000001</c:v>
                </c:pt>
                <c:pt idx="62">
                  <c:v>22.722000000000001</c:v>
                </c:pt>
                <c:pt idx="63">
                  <c:v>26.297999999999998</c:v>
                </c:pt>
                <c:pt idx="64">
                  <c:v>28.812999999999999</c:v>
                </c:pt>
                <c:pt idx="65">
                  <c:v>27.64</c:v>
                </c:pt>
                <c:pt idx="66">
                  <c:v>29.728999999999999</c:v>
                </c:pt>
                <c:pt idx="67">
                  <c:v>31.899000000000001</c:v>
                </c:pt>
                <c:pt idx="68">
                  <c:v>31.239000000000001</c:v>
                </c:pt>
                <c:pt idx="69">
                  <c:v>31.66</c:v>
                </c:pt>
                <c:pt idx="70">
                  <c:v>35.015999999999998</c:v>
                </c:pt>
                <c:pt idx="71">
                  <c:v>35.805</c:v>
                </c:pt>
                <c:pt idx="72">
                  <c:v>33.792000000000002</c:v>
                </c:pt>
                <c:pt idx="73">
                  <c:v>31.768000000000001</c:v>
                </c:pt>
                <c:pt idx="74">
                  <c:v>29.72</c:v>
                </c:pt>
                <c:pt idx="75">
                  <c:v>28.763999999999999</c:v>
                </c:pt>
                <c:pt idx="76">
                  <c:v>28.163</c:v>
                </c:pt>
                <c:pt idx="77">
                  <c:v>27.667000000000002</c:v>
                </c:pt>
                <c:pt idx="78">
                  <c:v>25.013000000000002</c:v>
                </c:pt>
                <c:pt idx="79">
                  <c:v>25.068999999999999</c:v>
                </c:pt>
                <c:pt idx="80">
                  <c:v>27.684999999999999</c:v>
                </c:pt>
                <c:pt idx="81">
                  <c:v>29.14</c:v>
                </c:pt>
                <c:pt idx="82">
                  <c:v>27.082999999999998</c:v>
                </c:pt>
                <c:pt idx="83">
                  <c:v>27.44</c:v>
                </c:pt>
                <c:pt idx="84">
                  <c:v>30.081</c:v>
                </c:pt>
                <c:pt idx="85">
                  <c:v>29.356000000000002</c:v>
                </c:pt>
                <c:pt idx="86">
                  <c:v>27.693999999999999</c:v>
                </c:pt>
                <c:pt idx="87">
                  <c:v>28.224</c:v>
                </c:pt>
                <c:pt idx="88">
                  <c:v>27.103999999999999</c:v>
                </c:pt>
                <c:pt idx="89">
                  <c:v>25.55</c:v>
                </c:pt>
                <c:pt idx="90">
                  <c:v>26.062999999999999</c:v>
                </c:pt>
                <c:pt idx="91">
                  <c:v>26.404</c:v>
                </c:pt>
                <c:pt idx="92">
                  <c:v>25.908999999999999</c:v>
                </c:pt>
                <c:pt idx="93">
                  <c:v>25.651</c:v>
                </c:pt>
                <c:pt idx="94">
                  <c:v>27.521999999999998</c:v>
                </c:pt>
                <c:pt idx="95">
                  <c:v>25.497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9.6739999999999995</c:v>
                </c:pt>
                <c:pt idx="29">
                  <c:v>13.257</c:v>
                </c:pt>
                <c:pt idx="30">
                  <c:v>13.234</c:v>
                </c:pt>
                <c:pt idx="31">
                  <c:v>13.263999999999999</c:v>
                </c:pt>
                <c:pt idx="32">
                  <c:v>18.277999999999999</c:v>
                </c:pt>
                <c:pt idx="33">
                  <c:v>40.103000000000002</c:v>
                </c:pt>
                <c:pt idx="34">
                  <c:v>87.99</c:v>
                </c:pt>
                <c:pt idx="35">
                  <c:v>160.51400000000001</c:v>
                </c:pt>
                <c:pt idx="36">
                  <c:v>249.34899999999999</c:v>
                </c:pt>
                <c:pt idx="37">
                  <c:v>357.80799999999999</c:v>
                </c:pt>
                <c:pt idx="38">
                  <c:v>459.90600000000001</c:v>
                </c:pt>
                <c:pt idx="39">
                  <c:v>561.34</c:v>
                </c:pt>
                <c:pt idx="40">
                  <c:v>662.24599999999998</c:v>
                </c:pt>
                <c:pt idx="41">
                  <c:v>770.41200000000003</c:v>
                </c:pt>
                <c:pt idx="42">
                  <c:v>874.87800000000004</c:v>
                </c:pt>
                <c:pt idx="43">
                  <c:v>963.39800000000002</c:v>
                </c:pt>
                <c:pt idx="44">
                  <c:v>1025.318</c:v>
                </c:pt>
                <c:pt idx="45">
                  <c:v>1081.0319999999999</c:v>
                </c:pt>
                <c:pt idx="46">
                  <c:v>1119.011</c:v>
                </c:pt>
                <c:pt idx="47">
                  <c:v>1128.386</c:v>
                </c:pt>
                <c:pt idx="48">
                  <c:v>1136.425</c:v>
                </c:pt>
                <c:pt idx="49">
                  <c:v>1146.6880000000001</c:v>
                </c:pt>
                <c:pt idx="50">
                  <c:v>1118.6220000000001</c:v>
                </c:pt>
                <c:pt idx="51">
                  <c:v>1075.05</c:v>
                </c:pt>
                <c:pt idx="52">
                  <c:v>1021.6079999999999</c:v>
                </c:pt>
                <c:pt idx="53">
                  <c:v>952.63099999999997</c:v>
                </c:pt>
                <c:pt idx="54">
                  <c:v>884.50400000000002</c:v>
                </c:pt>
                <c:pt idx="55">
                  <c:v>802.80200000000002</c:v>
                </c:pt>
                <c:pt idx="56">
                  <c:v>706.04600000000005</c:v>
                </c:pt>
                <c:pt idx="57">
                  <c:v>590.97799999999995</c:v>
                </c:pt>
                <c:pt idx="58">
                  <c:v>466.61099999999999</c:v>
                </c:pt>
                <c:pt idx="59">
                  <c:v>337.529</c:v>
                </c:pt>
                <c:pt idx="60">
                  <c:v>234.27099999999999</c:v>
                </c:pt>
                <c:pt idx="61">
                  <c:v>144.31299999999999</c:v>
                </c:pt>
                <c:pt idx="62">
                  <c:v>74.700999999999993</c:v>
                </c:pt>
                <c:pt idx="63">
                  <c:v>32.4</c:v>
                </c:pt>
                <c:pt idx="64">
                  <c:v>16.478000000000002</c:v>
                </c:pt>
                <c:pt idx="65">
                  <c:v>14.013</c:v>
                </c:pt>
                <c:pt idx="66">
                  <c:v>14.077999999999999</c:v>
                </c:pt>
                <c:pt idx="67">
                  <c:v>5.6779999999999999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#,##0</c:formatCode>
                <c:ptCount val="96"/>
                <c:pt idx="0">
                  <c:v>213.72300000000001</c:v>
                </c:pt>
                <c:pt idx="1">
                  <c:v>213.73</c:v>
                </c:pt>
                <c:pt idx="2">
                  <c:v>213.56100000000001</c:v>
                </c:pt>
                <c:pt idx="3">
                  <c:v>213.11600000000001</c:v>
                </c:pt>
                <c:pt idx="4">
                  <c:v>216.09</c:v>
                </c:pt>
                <c:pt idx="5">
                  <c:v>215.99100000000001</c:v>
                </c:pt>
                <c:pt idx="6">
                  <c:v>215.989</c:v>
                </c:pt>
                <c:pt idx="7">
                  <c:v>215.999</c:v>
                </c:pt>
                <c:pt idx="8">
                  <c:v>216.56899999999999</c:v>
                </c:pt>
                <c:pt idx="9">
                  <c:v>216.566</c:v>
                </c:pt>
                <c:pt idx="10">
                  <c:v>216.55799999999999</c:v>
                </c:pt>
                <c:pt idx="11">
                  <c:v>216.57400000000001</c:v>
                </c:pt>
                <c:pt idx="12">
                  <c:v>203.36099999999999</c:v>
                </c:pt>
                <c:pt idx="13">
                  <c:v>157.66999999999999</c:v>
                </c:pt>
                <c:pt idx="14">
                  <c:v>157.506</c:v>
                </c:pt>
                <c:pt idx="15">
                  <c:v>157.72499999999999</c:v>
                </c:pt>
                <c:pt idx="16">
                  <c:v>157.39400000000001</c:v>
                </c:pt>
                <c:pt idx="17">
                  <c:v>157.32300000000001</c:v>
                </c:pt>
                <c:pt idx="18">
                  <c:v>157.66</c:v>
                </c:pt>
                <c:pt idx="19">
                  <c:v>157.43199999999999</c:v>
                </c:pt>
                <c:pt idx="20">
                  <c:v>156.64099999999999</c:v>
                </c:pt>
                <c:pt idx="21">
                  <c:v>156.55000000000001</c:v>
                </c:pt>
                <c:pt idx="22">
                  <c:v>214.71</c:v>
                </c:pt>
                <c:pt idx="23">
                  <c:v>214.7</c:v>
                </c:pt>
                <c:pt idx="24">
                  <c:v>214.518</c:v>
                </c:pt>
                <c:pt idx="25">
                  <c:v>214.64699999999999</c:v>
                </c:pt>
                <c:pt idx="26">
                  <c:v>214.727</c:v>
                </c:pt>
                <c:pt idx="27">
                  <c:v>214.72</c:v>
                </c:pt>
                <c:pt idx="28">
                  <c:v>222.327</c:v>
                </c:pt>
                <c:pt idx="29">
                  <c:v>222.33500000000001</c:v>
                </c:pt>
                <c:pt idx="30">
                  <c:v>222.38800000000001</c:v>
                </c:pt>
                <c:pt idx="31">
                  <c:v>222.40899999999999</c:v>
                </c:pt>
                <c:pt idx="32">
                  <c:v>228.98400000000001</c:v>
                </c:pt>
                <c:pt idx="33">
                  <c:v>229.58799999999999</c:v>
                </c:pt>
                <c:pt idx="34">
                  <c:v>229.58099999999999</c:v>
                </c:pt>
                <c:pt idx="35">
                  <c:v>229.58500000000001</c:v>
                </c:pt>
                <c:pt idx="36">
                  <c:v>234.233</c:v>
                </c:pt>
                <c:pt idx="37">
                  <c:v>234.636</c:v>
                </c:pt>
                <c:pt idx="38">
                  <c:v>234.43100000000001</c:v>
                </c:pt>
                <c:pt idx="39">
                  <c:v>234.37700000000001</c:v>
                </c:pt>
                <c:pt idx="40">
                  <c:v>220.571</c:v>
                </c:pt>
                <c:pt idx="41">
                  <c:v>220.00200000000001</c:v>
                </c:pt>
                <c:pt idx="42">
                  <c:v>220.02799999999999</c:v>
                </c:pt>
                <c:pt idx="43">
                  <c:v>220.02699999999999</c:v>
                </c:pt>
                <c:pt idx="44">
                  <c:v>217.38399999999999</c:v>
                </c:pt>
                <c:pt idx="45">
                  <c:v>217.33500000000001</c:v>
                </c:pt>
                <c:pt idx="46">
                  <c:v>217.333</c:v>
                </c:pt>
                <c:pt idx="47">
                  <c:v>217.31800000000001</c:v>
                </c:pt>
                <c:pt idx="48">
                  <c:v>220.67500000000001</c:v>
                </c:pt>
                <c:pt idx="49">
                  <c:v>220.91499999999999</c:v>
                </c:pt>
                <c:pt idx="50">
                  <c:v>220.857</c:v>
                </c:pt>
                <c:pt idx="51">
                  <c:v>220.80600000000001</c:v>
                </c:pt>
                <c:pt idx="52">
                  <c:v>214.43299999999999</c:v>
                </c:pt>
                <c:pt idx="53">
                  <c:v>214.114</c:v>
                </c:pt>
                <c:pt idx="54">
                  <c:v>214.072</c:v>
                </c:pt>
                <c:pt idx="55">
                  <c:v>214.059</c:v>
                </c:pt>
                <c:pt idx="56">
                  <c:v>218.19</c:v>
                </c:pt>
                <c:pt idx="57">
                  <c:v>218.26900000000001</c:v>
                </c:pt>
                <c:pt idx="58">
                  <c:v>218.05099999999999</c:v>
                </c:pt>
                <c:pt idx="59">
                  <c:v>224.07599999999999</c:v>
                </c:pt>
                <c:pt idx="60">
                  <c:v>295.928</c:v>
                </c:pt>
                <c:pt idx="61">
                  <c:v>305.47699999999998</c:v>
                </c:pt>
                <c:pt idx="62">
                  <c:v>305.858</c:v>
                </c:pt>
                <c:pt idx="63">
                  <c:v>306.91699999999997</c:v>
                </c:pt>
                <c:pt idx="64">
                  <c:v>321.71600000000001</c:v>
                </c:pt>
                <c:pt idx="65">
                  <c:v>324.69</c:v>
                </c:pt>
                <c:pt idx="66">
                  <c:v>324.77100000000002</c:v>
                </c:pt>
                <c:pt idx="67">
                  <c:v>325.56799999999998</c:v>
                </c:pt>
                <c:pt idx="68">
                  <c:v>345.97199999999998</c:v>
                </c:pt>
                <c:pt idx="69">
                  <c:v>349.63499999999999</c:v>
                </c:pt>
                <c:pt idx="70">
                  <c:v>350.86900000000003</c:v>
                </c:pt>
                <c:pt idx="71">
                  <c:v>356.78300000000002</c:v>
                </c:pt>
                <c:pt idx="72">
                  <c:v>455.012</c:v>
                </c:pt>
                <c:pt idx="73">
                  <c:v>470.928</c:v>
                </c:pt>
                <c:pt idx="74">
                  <c:v>471.05599999999998</c:v>
                </c:pt>
                <c:pt idx="75">
                  <c:v>470.786</c:v>
                </c:pt>
                <c:pt idx="76">
                  <c:v>469.58499999999998</c:v>
                </c:pt>
                <c:pt idx="77">
                  <c:v>469.44499999999999</c:v>
                </c:pt>
                <c:pt idx="78">
                  <c:v>469.43400000000003</c:v>
                </c:pt>
                <c:pt idx="79">
                  <c:v>460.10399999999998</c:v>
                </c:pt>
                <c:pt idx="80">
                  <c:v>333.791</c:v>
                </c:pt>
                <c:pt idx="81">
                  <c:v>321.084</c:v>
                </c:pt>
                <c:pt idx="82">
                  <c:v>320.971</c:v>
                </c:pt>
                <c:pt idx="83">
                  <c:v>314.93</c:v>
                </c:pt>
                <c:pt idx="84">
                  <c:v>229.023</c:v>
                </c:pt>
                <c:pt idx="85">
                  <c:v>225.404</c:v>
                </c:pt>
                <c:pt idx="86">
                  <c:v>225.38300000000001</c:v>
                </c:pt>
                <c:pt idx="87">
                  <c:v>225.315</c:v>
                </c:pt>
                <c:pt idx="88">
                  <c:v>218.67</c:v>
                </c:pt>
                <c:pt idx="89">
                  <c:v>218.15600000000001</c:v>
                </c:pt>
                <c:pt idx="90">
                  <c:v>218.143</c:v>
                </c:pt>
                <c:pt idx="91">
                  <c:v>218.09899999999999</c:v>
                </c:pt>
                <c:pt idx="92">
                  <c:v>216.36</c:v>
                </c:pt>
                <c:pt idx="93">
                  <c:v>215.815</c:v>
                </c:pt>
                <c:pt idx="94">
                  <c:v>215.495</c:v>
                </c:pt>
                <c:pt idx="95">
                  <c:v>215.47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101.533</c:v>
                </c:pt>
                <c:pt idx="69">
                  <c:v>111.861</c:v>
                </c:pt>
                <c:pt idx="70">
                  <c:v>206.82</c:v>
                </c:pt>
                <c:pt idx="71">
                  <c:v>190.25899999999999</c:v>
                </c:pt>
                <c:pt idx="72">
                  <c:v>220.845</c:v>
                </c:pt>
                <c:pt idx="73">
                  <c:v>209.9</c:v>
                </c:pt>
                <c:pt idx="74">
                  <c:v>224.26300000000001</c:v>
                </c:pt>
                <c:pt idx="75">
                  <c:v>240.256</c:v>
                </c:pt>
                <c:pt idx="76">
                  <c:v>102.242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-2121.6660000000002</c:v>
                </c:pt>
                <c:pt idx="1">
                  <c:v>-2147.2359999999999</c:v>
                </c:pt>
                <c:pt idx="2">
                  <c:v>-2218.4110000000001</c:v>
                </c:pt>
                <c:pt idx="3">
                  <c:v>-2250.2179999999998</c:v>
                </c:pt>
                <c:pt idx="4">
                  <c:v>-2317.84</c:v>
                </c:pt>
                <c:pt idx="5">
                  <c:v>-2274.837</c:v>
                </c:pt>
                <c:pt idx="6">
                  <c:v>-2297.1770000000001</c:v>
                </c:pt>
                <c:pt idx="7">
                  <c:v>-2263.8029999999999</c:v>
                </c:pt>
                <c:pt idx="8">
                  <c:v>-2257.306</c:v>
                </c:pt>
                <c:pt idx="9">
                  <c:v>-2301.6419999999998</c:v>
                </c:pt>
                <c:pt idx="10">
                  <c:v>-2256.511</c:v>
                </c:pt>
                <c:pt idx="11">
                  <c:v>-2105.15</c:v>
                </c:pt>
                <c:pt idx="12">
                  <c:v>-1619.1780000000001</c:v>
                </c:pt>
                <c:pt idx="13">
                  <c:v>-1575.8489999999999</c:v>
                </c:pt>
                <c:pt idx="14">
                  <c:v>-1610.5889999999999</c:v>
                </c:pt>
                <c:pt idx="15">
                  <c:v>-1615.674</c:v>
                </c:pt>
                <c:pt idx="16">
                  <c:v>-1545.7460000000001</c:v>
                </c:pt>
                <c:pt idx="17">
                  <c:v>-1552.299</c:v>
                </c:pt>
                <c:pt idx="18">
                  <c:v>-1528.288</c:v>
                </c:pt>
                <c:pt idx="19">
                  <c:v>-1535.4949999999999</c:v>
                </c:pt>
                <c:pt idx="20">
                  <c:v>-1441.7929999999999</c:v>
                </c:pt>
                <c:pt idx="21">
                  <c:v>-1432.056</c:v>
                </c:pt>
                <c:pt idx="22">
                  <c:v>-1467.692</c:v>
                </c:pt>
                <c:pt idx="23">
                  <c:v>-1503.48</c:v>
                </c:pt>
                <c:pt idx="24">
                  <c:v>-1552.499</c:v>
                </c:pt>
                <c:pt idx="25">
                  <c:v>-1555.6120000000001</c:v>
                </c:pt>
                <c:pt idx="26">
                  <c:v>-1525.76</c:v>
                </c:pt>
                <c:pt idx="27">
                  <c:v>-1476.3430000000001</c:v>
                </c:pt>
                <c:pt idx="28">
                  <c:v>-1604.5039999999999</c:v>
                </c:pt>
                <c:pt idx="29">
                  <c:v>-1566.6569999999999</c:v>
                </c:pt>
                <c:pt idx="30">
                  <c:v>-1557.6030000000001</c:v>
                </c:pt>
                <c:pt idx="31">
                  <c:v>-1513.8920000000001</c:v>
                </c:pt>
                <c:pt idx="32">
                  <c:v>-1619.973</c:v>
                </c:pt>
                <c:pt idx="33">
                  <c:v>-1657.7670000000001</c:v>
                </c:pt>
                <c:pt idx="34">
                  <c:v>-1546.337</c:v>
                </c:pt>
                <c:pt idx="35">
                  <c:v>-1527.944</c:v>
                </c:pt>
                <c:pt idx="36">
                  <c:v>-1563.663</c:v>
                </c:pt>
                <c:pt idx="37">
                  <c:v>-1571.97</c:v>
                </c:pt>
                <c:pt idx="38">
                  <c:v>-1559.24</c:v>
                </c:pt>
                <c:pt idx="39">
                  <c:v>-1560.26</c:v>
                </c:pt>
                <c:pt idx="40">
                  <c:v>-1606.9659999999999</c:v>
                </c:pt>
                <c:pt idx="41">
                  <c:v>-1689.7850000000001</c:v>
                </c:pt>
                <c:pt idx="42">
                  <c:v>-1676.0650000000001</c:v>
                </c:pt>
                <c:pt idx="43">
                  <c:v>-1798.0419999999999</c:v>
                </c:pt>
                <c:pt idx="44">
                  <c:v>-1821.6659999999999</c:v>
                </c:pt>
                <c:pt idx="45">
                  <c:v>-1852.847</c:v>
                </c:pt>
                <c:pt idx="46">
                  <c:v>-1860.7360000000001</c:v>
                </c:pt>
                <c:pt idx="47">
                  <c:v>-1963.5530000000001</c:v>
                </c:pt>
                <c:pt idx="48">
                  <c:v>-2009.876</c:v>
                </c:pt>
                <c:pt idx="49">
                  <c:v>-1937.7570000000001</c:v>
                </c:pt>
                <c:pt idx="50">
                  <c:v>-1996.7460000000001</c:v>
                </c:pt>
                <c:pt idx="51">
                  <c:v>-1975.741</c:v>
                </c:pt>
                <c:pt idx="52">
                  <c:v>-1883.6969999999999</c:v>
                </c:pt>
                <c:pt idx="53">
                  <c:v>-1846.9179999999999</c:v>
                </c:pt>
                <c:pt idx="54">
                  <c:v>-1769.0619999999999</c:v>
                </c:pt>
                <c:pt idx="55">
                  <c:v>-1777.9390000000001</c:v>
                </c:pt>
                <c:pt idx="56">
                  <c:v>-1758.097</c:v>
                </c:pt>
                <c:pt idx="57">
                  <c:v>-1722.886</c:v>
                </c:pt>
                <c:pt idx="58">
                  <c:v>-1718.8050000000001</c:v>
                </c:pt>
                <c:pt idx="59">
                  <c:v>-1709.61</c:v>
                </c:pt>
                <c:pt idx="60">
                  <c:v>-1679.5239999999999</c:v>
                </c:pt>
                <c:pt idx="61">
                  <c:v>-1620.2760000000001</c:v>
                </c:pt>
                <c:pt idx="62">
                  <c:v>-1581.5630000000001</c:v>
                </c:pt>
                <c:pt idx="63">
                  <c:v>-1602.395</c:v>
                </c:pt>
                <c:pt idx="64">
                  <c:v>-1507.787</c:v>
                </c:pt>
                <c:pt idx="65">
                  <c:v>-1340.1690000000001</c:v>
                </c:pt>
                <c:pt idx="66">
                  <c:v>-1256.4949999999999</c:v>
                </c:pt>
                <c:pt idx="67">
                  <c:v>-1260.184</c:v>
                </c:pt>
                <c:pt idx="68">
                  <c:v>-1310.3900000000001</c:v>
                </c:pt>
                <c:pt idx="69">
                  <c:v>-1382.84</c:v>
                </c:pt>
                <c:pt idx="70">
                  <c:v>-1465.655</c:v>
                </c:pt>
                <c:pt idx="71">
                  <c:v>-1465.2070000000001</c:v>
                </c:pt>
                <c:pt idx="72">
                  <c:v>-1550.9780000000001</c:v>
                </c:pt>
                <c:pt idx="73">
                  <c:v>-1520.787</c:v>
                </c:pt>
                <c:pt idx="74">
                  <c:v>-1537.2329999999999</c:v>
                </c:pt>
                <c:pt idx="75">
                  <c:v>-1623.4090000000001</c:v>
                </c:pt>
                <c:pt idx="76">
                  <c:v>-1396.4369999999999</c:v>
                </c:pt>
                <c:pt idx="77">
                  <c:v>-1332.7260000000001</c:v>
                </c:pt>
                <c:pt idx="78">
                  <c:v>-1338.5840000000001</c:v>
                </c:pt>
                <c:pt idx="79">
                  <c:v>-1282.3140000000001</c:v>
                </c:pt>
                <c:pt idx="80">
                  <c:v>-1196.0740000000001</c:v>
                </c:pt>
                <c:pt idx="81">
                  <c:v>-1176.883</c:v>
                </c:pt>
                <c:pt idx="82">
                  <c:v>-1243.81</c:v>
                </c:pt>
                <c:pt idx="83">
                  <c:v>-1303.9000000000001</c:v>
                </c:pt>
                <c:pt idx="84">
                  <c:v>-1310.1500000000001</c:v>
                </c:pt>
                <c:pt idx="85">
                  <c:v>-1308.44</c:v>
                </c:pt>
                <c:pt idx="86">
                  <c:v>-1364.1859999999999</c:v>
                </c:pt>
                <c:pt idx="87">
                  <c:v>-1394.59</c:v>
                </c:pt>
                <c:pt idx="88">
                  <c:v>-1340.434</c:v>
                </c:pt>
                <c:pt idx="89">
                  <c:v>-1372.8150000000001</c:v>
                </c:pt>
                <c:pt idx="90">
                  <c:v>-1443.991</c:v>
                </c:pt>
                <c:pt idx="91">
                  <c:v>-1445.674</c:v>
                </c:pt>
                <c:pt idx="92">
                  <c:v>-1473.8240000000001</c:v>
                </c:pt>
                <c:pt idx="93">
                  <c:v>-1565.2370000000001</c:v>
                </c:pt>
                <c:pt idx="94">
                  <c:v>-1679.6210000000001</c:v>
                </c:pt>
                <c:pt idx="95">
                  <c:v>-1744.6990000000001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-185.23400000000001</c:v>
                </c:pt>
                <c:pt idx="12">
                  <c:v>-619.39099999999996</c:v>
                </c:pt>
                <c:pt idx="13">
                  <c:v>-689.36500000000001</c:v>
                </c:pt>
                <c:pt idx="14">
                  <c:v>-688.46100000000001</c:v>
                </c:pt>
                <c:pt idx="15">
                  <c:v>-687.57600000000002</c:v>
                </c:pt>
                <c:pt idx="16">
                  <c:v>-686.28099999999995</c:v>
                </c:pt>
                <c:pt idx="17">
                  <c:v>-685.98699999999997</c:v>
                </c:pt>
                <c:pt idx="18">
                  <c:v>-684.68200000000002</c:v>
                </c:pt>
                <c:pt idx="19">
                  <c:v>-683.73400000000004</c:v>
                </c:pt>
                <c:pt idx="20">
                  <c:v>-683.53899999999999</c:v>
                </c:pt>
                <c:pt idx="21">
                  <c:v>-682.63699999999994</c:v>
                </c:pt>
                <c:pt idx="22">
                  <c:v>-629.78700000000003</c:v>
                </c:pt>
                <c:pt idx="23">
                  <c:v>-556.49599999999998</c:v>
                </c:pt>
                <c:pt idx="24">
                  <c:v>-519.072</c:v>
                </c:pt>
                <c:pt idx="25">
                  <c:v>-518.53099999999995</c:v>
                </c:pt>
                <c:pt idx="26">
                  <c:v>-517.38099999999997</c:v>
                </c:pt>
                <c:pt idx="27">
                  <c:v>-482.33699999999999</c:v>
                </c:pt>
                <c:pt idx="28">
                  <c:v>-302.79700000000003</c:v>
                </c:pt>
                <c:pt idx="29">
                  <c:v>-302.23599999999999</c:v>
                </c:pt>
                <c:pt idx="30">
                  <c:v>-301.625</c:v>
                </c:pt>
                <c:pt idx="31">
                  <c:v>-300.99</c:v>
                </c:pt>
                <c:pt idx="32">
                  <c:v>-120.435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304059792763716"/>
          <c:w val="0.19715466398440673"/>
          <c:h val="0.727761281920616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3370276828603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674.57811900000002</c:v>
                </c:pt>
                <c:pt idx="2">
                  <c:v>0</c:v>
                </c:pt>
                <c:pt idx="3">
                  <c:v>0.47367700000000001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2.2527290000000004</c:v>
                </c:pt>
                <c:pt idx="2">
                  <c:v>0</c:v>
                </c:pt>
                <c:pt idx="3">
                  <c:v>651.48194200000012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583.47518900000011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7828.8571519999987</c:v>
                </c:pt>
                <c:pt idx="2">
                  <c:v>0.33698000000000006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12.349181999999999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5.3620940000000008</c:v>
                </c:pt>
                <c:pt idx="2">
                  <c:v>0</c:v>
                </c:pt>
                <c:pt idx="3">
                  <c:v>0.19698599999999999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78.155870999999991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99.169815999999997</c:v>
                </c:pt>
                <c:pt idx="2">
                  <c:v>0</c:v>
                </c:pt>
                <c:pt idx="3">
                  <c:v>62.572483000000005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5.1700000000000003E-2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5.2497750000000014</c:v>
                </c:pt>
                <c:pt idx="2">
                  <c:v>0</c:v>
                </c:pt>
                <c:pt idx="3">
                  <c:v>1.7638200000000004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162.68739800000003</c:v>
                </c:pt>
                <c:pt idx="2">
                  <c:v>827.17151899999999</c:v>
                </c:pt>
                <c:pt idx="3">
                  <c:v>326.06424799999996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7399.9695000000002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79946907615954099"/>
          <c:w val="0.81626837606837599"/>
          <c:h val="0.2005309238404590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88</c:v>
              </c:pt>
              <c:pt idx="2">
                <c:v>176</c:v>
              </c:pt>
              <c:pt idx="3">
                <c:v>263</c:v>
              </c:pt>
              <c:pt idx="4">
                <c:v>351</c:v>
              </c:pt>
              <c:pt idx="5">
                <c:v>439</c:v>
              </c:pt>
              <c:pt idx="6">
                <c:v>527</c:v>
              </c:pt>
              <c:pt idx="7">
                <c:v>615</c:v>
              </c:pt>
              <c:pt idx="8">
                <c:v>703</c:v>
              </c:pt>
              <c:pt idx="9">
                <c:v>790</c:v>
              </c:pt>
              <c:pt idx="10">
                <c:v>878</c:v>
              </c:pt>
              <c:pt idx="11">
                <c:v>966</c:v>
              </c:pt>
              <c:pt idx="12">
                <c:v>1054</c:v>
              </c:pt>
              <c:pt idx="13">
                <c:v>1142</c:v>
              </c:pt>
              <c:pt idx="14">
                <c:v>1230</c:v>
              </c:pt>
              <c:pt idx="15">
                <c:v>1317</c:v>
              </c:pt>
              <c:pt idx="16">
                <c:v>1405</c:v>
              </c:pt>
              <c:pt idx="17">
                <c:v>1493</c:v>
              </c:pt>
              <c:pt idx="18">
                <c:v>1581</c:v>
              </c:pt>
              <c:pt idx="19">
                <c:v>1669</c:v>
              </c:pt>
              <c:pt idx="20">
                <c:v>1757</c:v>
              </c:pt>
              <c:pt idx="21">
                <c:v>1844</c:v>
              </c:pt>
              <c:pt idx="22">
                <c:v>1932</c:v>
              </c:pt>
              <c:pt idx="23">
                <c:v>2020</c:v>
              </c:pt>
              <c:pt idx="24">
                <c:v>2108</c:v>
              </c:pt>
              <c:pt idx="25">
                <c:v>2196</c:v>
              </c:pt>
              <c:pt idx="26">
                <c:v>2284</c:v>
              </c:pt>
              <c:pt idx="27">
                <c:v>2371</c:v>
              </c:pt>
              <c:pt idx="28">
                <c:v>2459</c:v>
              </c:pt>
              <c:pt idx="29">
                <c:v>2547</c:v>
              </c:pt>
              <c:pt idx="30">
                <c:v>2635</c:v>
              </c:pt>
              <c:pt idx="31">
                <c:v>2723</c:v>
              </c:pt>
              <c:pt idx="32">
                <c:v>2810</c:v>
              </c:pt>
              <c:pt idx="33">
                <c:v>2898</c:v>
              </c:pt>
              <c:pt idx="34">
                <c:v>2986</c:v>
              </c:pt>
              <c:pt idx="35">
                <c:v>3074</c:v>
              </c:pt>
              <c:pt idx="36">
                <c:v>3162</c:v>
              </c:pt>
              <c:pt idx="37">
                <c:v>3250</c:v>
              </c:pt>
              <c:pt idx="38">
                <c:v>3337</c:v>
              </c:pt>
              <c:pt idx="39">
                <c:v>3425</c:v>
              </c:pt>
              <c:pt idx="40">
                <c:v>3513</c:v>
              </c:pt>
              <c:pt idx="41">
                <c:v>3601</c:v>
              </c:pt>
              <c:pt idx="42">
                <c:v>3689</c:v>
              </c:pt>
              <c:pt idx="43">
                <c:v>3777</c:v>
              </c:pt>
              <c:pt idx="44">
                <c:v>3864</c:v>
              </c:pt>
              <c:pt idx="45">
                <c:v>3952</c:v>
              </c:pt>
              <c:pt idx="46">
                <c:v>4040</c:v>
              </c:pt>
              <c:pt idx="47">
                <c:v>4128</c:v>
              </c:pt>
              <c:pt idx="48">
                <c:v>4216</c:v>
              </c:pt>
              <c:pt idx="49">
                <c:v>4304</c:v>
              </c:pt>
              <c:pt idx="50">
                <c:v>4391</c:v>
              </c:pt>
              <c:pt idx="51">
                <c:v>4479</c:v>
              </c:pt>
              <c:pt idx="52">
                <c:v>4567</c:v>
              </c:pt>
              <c:pt idx="53">
                <c:v>4655</c:v>
              </c:pt>
              <c:pt idx="54">
                <c:v>4743</c:v>
              </c:pt>
              <c:pt idx="55">
                <c:v>4831</c:v>
              </c:pt>
              <c:pt idx="56">
                <c:v>4918</c:v>
              </c:pt>
              <c:pt idx="57">
                <c:v>5006</c:v>
              </c:pt>
              <c:pt idx="58">
                <c:v>5094</c:v>
              </c:pt>
              <c:pt idx="59">
                <c:v>5182</c:v>
              </c:pt>
              <c:pt idx="60">
                <c:v>5270</c:v>
              </c:pt>
              <c:pt idx="61">
                <c:v>5357</c:v>
              </c:pt>
              <c:pt idx="62">
                <c:v>5445</c:v>
              </c:pt>
              <c:pt idx="63">
                <c:v>5533</c:v>
              </c:pt>
              <c:pt idx="64">
                <c:v>5621</c:v>
              </c:pt>
              <c:pt idx="65">
                <c:v>5709</c:v>
              </c:pt>
              <c:pt idx="66">
                <c:v>5797</c:v>
              </c:pt>
              <c:pt idx="67">
                <c:v>5884</c:v>
              </c:pt>
              <c:pt idx="68">
                <c:v>5972</c:v>
              </c:pt>
              <c:pt idx="69">
                <c:v>6060</c:v>
              </c:pt>
              <c:pt idx="70">
                <c:v>6148</c:v>
              </c:pt>
              <c:pt idx="71">
                <c:v>6236</c:v>
              </c:pt>
              <c:pt idx="72">
                <c:v>6324</c:v>
              </c:pt>
              <c:pt idx="73">
                <c:v>6411</c:v>
              </c:pt>
              <c:pt idx="74">
                <c:v>6499</c:v>
              </c:pt>
              <c:pt idx="75">
                <c:v>6587</c:v>
              </c:pt>
              <c:pt idx="76">
                <c:v>6675</c:v>
              </c:pt>
              <c:pt idx="77">
                <c:v>6763</c:v>
              </c:pt>
              <c:pt idx="78">
                <c:v>6851</c:v>
              </c:pt>
              <c:pt idx="79">
                <c:v>6938</c:v>
              </c:pt>
              <c:pt idx="80">
                <c:v>7026</c:v>
              </c:pt>
              <c:pt idx="81">
                <c:v>7114</c:v>
              </c:pt>
              <c:pt idx="82">
                <c:v>7202</c:v>
              </c:pt>
              <c:pt idx="83">
                <c:v>7290</c:v>
              </c:pt>
              <c:pt idx="84">
                <c:v>7378</c:v>
              </c:pt>
              <c:pt idx="85">
                <c:v>7465</c:v>
              </c:pt>
              <c:pt idx="86">
                <c:v>7553</c:v>
              </c:pt>
              <c:pt idx="87">
                <c:v>7641</c:v>
              </c:pt>
              <c:pt idx="88">
                <c:v>7729</c:v>
              </c:pt>
              <c:pt idx="89">
                <c:v>7817</c:v>
              </c:pt>
              <c:pt idx="90">
                <c:v>7904</c:v>
              </c:pt>
              <c:pt idx="91">
                <c:v>7992</c:v>
              </c:pt>
              <c:pt idx="92">
                <c:v>8080</c:v>
              </c:pt>
              <c:pt idx="93">
                <c:v>8168</c:v>
              </c:pt>
              <c:pt idx="94">
                <c:v>8256</c:v>
              </c:pt>
              <c:pt idx="95">
                <c:v>8344</c:v>
              </c:pt>
              <c:pt idx="96">
                <c:v>8431</c:v>
              </c:pt>
              <c:pt idx="97">
                <c:v>8519</c:v>
              </c:pt>
              <c:pt idx="98">
                <c:v>8607</c:v>
              </c:pt>
              <c:pt idx="99">
                <c:v>8695</c:v>
              </c:pt>
              <c:pt idx="100">
                <c:v>8783</c:v>
              </c:pt>
              <c:pt idx="101">
                <c:v>8871</c:v>
              </c:pt>
              <c:pt idx="102">
                <c:v>8958</c:v>
              </c:pt>
              <c:pt idx="103">
                <c:v>9046</c:v>
              </c:pt>
              <c:pt idx="104">
                <c:v>9134</c:v>
              </c:pt>
              <c:pt idx="105">
                <c:v>9222</c:v>
              </c:pt>
              <c:pt idx="106">
                <c:v>9310</c:v>
              </c:pt>
              <c:pt idx="107">
                <c:v>9398</c:v>
              </c:pt>
              <c:pt idx="108">
                <c:v>9485</c:v>
              </c:pt>
              <c:pt idx="109">
                <c:v>9573</c:v>
              </c:pt>
              <c:pt idx="110">
                <c:v>9661</c:v>
              </c:pt>
              <c:pt idx="111">
                <c:v>9749</c:v>
              </c:pt>
              <c:pt idx="112">
                <c:v>9837</c:v>
              </c:pt>
              <c:pt idx="113">
                <c:v>9925</c:v>
              </c:pt>
              <c:pt idx="114">
                <c:v>10012</c:v>
              </c:pt>
              <c:pt idx="115">
                <c:v>10100</c:v>
              </c:pt>
              <c:pt idx="116">
                <c:v>10188</c:v>
              </c:pt>
              <c:pt idx="117">
                <c:v>10276</c:v>
              </c:pt>
              <c:pt idx="118">
                <c:v>10364</c:v>
              </c:pt>
              <c:pt idx="119">
                <c:v>10451</c:v>
              </c:pt>
              <c:pt idx="120">
                <c:v>10539</c:v>
              </c:pt>
              <c:pt idx="121">
                <c:v>10627</c:v>
              </c:pt>
              <c:pt idx="122">
                <c:v>10715</c:v>
              </c:pt>
              <c:pt idx="123">
                <c:v>10803</c:v>
              </c:pt>
              <c:pt idx="124">
                <c:v>10891</c:v>
              </c:pt>
              <c:pt idx="125">
                <c:v>10978</c:v>
              </c:pt>
              <c:pt idx="126">
                <c:v>11066</c:v>
              </c:pt>
              <c:pt idx="127">
                <c:v>11154</c:v>
              </c:pt>
              <c:pt idx="128">
                <c:v>11242</c:v>
              </c:pt>
              <c:pt idx="129">
                <c:v>11330</c:v>
              </c:pt>
              <c:pt idx="130">
                <c:v>11418</c:v>
              </c:pt>
              <c:pt idx="131">
                <c:v>11505</c:v>
              </c:pt>
              <c:pt idx="132">
                <c:v>11593</c:v>
              </c:pt>
              <c:pt idx="133">
                <c:v>11681</c:v>
              </c:pt>
              <c:pt idx="134">
                <c:v>11769</c:v>
              </c:pt>
              <c:pt idx="135">
                <c:v>11857</c:v>
              </c:pt>
              <c:pt idx="136">
                <c:v>11945</c:v>
              </c:pt>
              <c:pt idx="137">
                <c:v>12032</c:v>
              </c:pt>
              <c:pt idx="138">
                <c:v>12120</c:v>
              </c:pt>
              <c:pt idx="139">
                <c:v>12208</c:v>
              </c:pt>
              <c:pt idx="140">
                <c:v>12296</c:v>
              </c:pt>
              <c:pt idx="141">
                <c:v>12384</c:v>
              </c:pt>
              <c:pt idx="142">
                <c:v>12472</c:v>
              </c:pt>
              <c:pt idx="143">
                <c:v>12559</c:v>
              </c:pt>
              <c:pt idx="144">
                <c:v>12647</c:v>
              </c:pt>
              <c:pt idx="145">
                <c:v>12735</c:v>
              </c:pt>
              <c:pt idx="146">
                <c:v>12823</c:v>
              </c:pt>
              <c:pt idx="147">
                <c:v>12911</c:v>
              </c:pt>
              <c:pt idx="148">
                <c:v>12998</c:v>
              </c:pt>
              <c:pt idx="149">
                <c:v>13086</c:v>
              </c:pt>
              <c:pt idx="150">
                <c:v>13174</c:v>
              </c:pt>
              <c:pt idx="151">
                <c:v>13262</c:v>
              </c:pt>
              <c:pt idx="152">
                <c:v>13350</c:v>
              </c:pt>
              <c:pt idx="153">
                <c:v>13438</c:v>
              </c:pt>
              <c:pt idx="154">
                <c:v>13525</c:v>
              </c:pt>
              <c:pt idx="155">
                <c:v>13613</c:v>
              </c:pt>
              <c:pt idx="156">
                <c:v>13701</c:v>
              </c:pt>
              <c:pt idx="157">
                <c:v>13789</c:v>
              </c:pt>
              <c:pt idx="158">
                <c:v>13877</c:v>
              </c:pt>
              <c:pt idx="159">
                <c:v>13965</c:v>
              </c:pt>
              <c:pt idx="160">
                <c:v>14052</c:v>
              </c:pt>
              <c:pt idx="161">
                <c:v>14140</c:v>
              </c:pt>
              <c:pt idx="162">
                <c:v>14228</c:v>
              </c:pt>
              <c:pt idx="163">
                <c:v>14316</c:v>
              </c:pt>
              <c:pt idx="164">
                <c:v>14404</c:v>
              </c:pt>
              <c:pt idx="165">
                <c:v>14492</c:v>
              </c:pt>
              <c:pt idx="166">
                <c:v>14579</c:v>
              </c:pt>
              <c:pt idx="167">
                <c:v>14667</c:v>
              </c:pt>
              <c:pt idx="168">
                <c:v>14755</c:v>
              </c:pt>
              <c:pt idx="169">
                <c:v>14843</c:v>
              </c:pt>
              <c:pt idx="170">
                <c:v>14931</c:v>
              </c:pt>
              <c:pt idx="171">
                <c:v>15019</c:v>
              </c:pt>
              <c:pt idx="172">
                <c:v>15106</c:v>
              </c:pt>
              <c:pt idx="173">
                <c:v>15194</c:v>
              </c:pt>
              <c:pt idx="174">
                <c:v>15282</c:v>
              </c:pt>
              <c:pt idx="175">
                <c:v>15370</c:v>
              </c:pt>
              <c:pt idx="176">
                <c:v>15458</c:v>
              </c:pt>
              <c:pt idx="177">
                <c:v>15545</c:v>
              </c:pt>
              <c:pt idx="178">
                <c:v>15633</c:v>
              </c:pt>
              <c:pt idx="179">
                <c:v>15721</c:v>
              </c:pt>
              <c:pt idx="180">
                <c:v>15809</c:v>
              </c:pt>
              <c:pt idx="181">
                <c:v>15897</c:v>
              </c:pt>
              <c:pt idx="182">
                <c:v>15985</c:v>
              </c:pt>
              <c:pt idx="183">
                <c:v>16072</c:v>
              </c:pt>
              <c:pt idx="184">
                <c:v>16160</c:v>
              </c:pt>
              <c:pt idx="185">
                <c:v>16248</c:v>
              </c:pt>
              <c:pt idx="186">
                <c:v>16336</c:v>
              </c:pt>
              <c:pt idx="187">
                <c:v>16424</c:v>
              </c:pt>
              <c:pt idx="188">
                <c:v>16512</c:v>
              </c:pt>
              <c:pt idx="189">
                <c:v>16599</c:v>
              </c:pt>
              <c:pt idx="190">
                <c:v>16687</c:v>
              </c:pt>
              <c:pt idx="191">
                <c:v>16775</c:v>
              </c:pt>
              <c:pt idx="192">
                <c:v>16863</c:v>
              </c:pt>
              <c:pt idx="193">
                <c:v>16951</c:v>
              </c:pt>
              <c:pt idx="194">
                <c:v>17039</c:v>
              </c:pt>
              <c:pt idx="195">
                <c:v>17126</c:v>
              </c:pt>
              <c:pt idx="196">
                <c:v>17214</c:v>
              </c:pt>
              <c:pt idx="197">
                <c:v>17302</c:v>
              </c:pt>
              <c:pt idx="198">
                <c:v>17390</c:v>
              </c:pt>
              <c:pt idx="199">
                <c:v>17478</c:v>
              </c:pt>
              <c:pt idx="200">
                <c:v>17566</c:v>
              </c:pt>
              <c:pt idx="201">
                <c:v>17653</c:v>
              </c:pt>
              <c:pt idx="202">
                <c:v>17741</c:v>
              </c:pt>
              <c:pt idx="203">
                <c:v>17829</c:v>
              </c:pt>
              <c:pt idx="204">
                <c:v>17917</c:v>
              </c:pt>
              <c:pt idx="205">
                <c:v>18005</c:v>
              </c:pt>
              <c:pt idx="206">
                <c:v>18092</c:v>
              </c:pt>
              <c:pt idx="207">
                <c:v>18180</c:v>
              </c:pt>
              <c:pt idx="208">
                <c:v>18268</c:v>
              </c:pt>
              <c:pt idx="209">
                <c:v>18356</c:v>
              </c:pt>
              <c:pt idx="210">
                <c:v>18444</c:v>
              </c:pt>
              <c:pt idx="211">
                <c:v>18532</c:v>
              </c:pt>
              <c:pt idx="212">
                <c:v>18619</c:v>
              </c:pt>
              <c:pt idx="213">
                <c:v>18707</c:v>
              </c:pt>
              <c:pt idx="214">
                <c:v>18795</c:v>
              </c:pt>
              <c:pt idx="215">
                <c:v>18883</c:v>
              </c:pt>
              <c:pt idx="216">
                <c:v>18971</c:v>
              </c:pt>
              <c:pt idx="217">
                <c:v>19059</c:v>
              </c:pt>
              <c:pt idx="218">
                <c:v>19146</c:v>
              </c:pt>
              <c:pt idx="219">
                <c:v>19234</c:v>
              </c:pt>
              <c:pt idx="220">
                <c:v>19322</c:v>
              </c:pt>
              <c:pt idx="221">
                <c:v>19410</c:v>
              </c:pt>
              <c:pt idx="222">
                <c:v>19498</c:v>
              </c:pt>
              <c:pt idx="223">
                <c:v>19586</c:v>
              </c:pt>
              <c:pt idx="224">
                <c:v>19673</c:v>
              </c:pt>
              <c:pt idx="225">
                <c:v>19761</c:v>
              </c:pt>
              <c:pt idx="226">
                <c:v>19849</c:v>
              </c:pt>
              <c:pt idx="227">
                <c:v>19937</c:v>
              </c:pt>
              <c:pt idx="228">
                <c:v>20025</c:v>
              </c:pt>
              <c:pt idx="229">
                <c:v>20112</c:v>
              </c:pt>
              <c:pt idx="230">
                <c:v>20200</c:v>
              </c:pt>
              <c:pt idx="231">
                <c:v>20288</c:v>
              </c:pt>
              <c:pt idx="232">
                <c:v>20376</c:v>
              </c:pt>
              <c:pt idx="233">
                <c:v>20464</c:v>
              </c:pt>
              <c:pt idx="234">
                <c:v>20552</c:v>
              </c:pt>
              <c:pt idx="235">
                <c:v>20639</c:v>
              </c:pt>
              <c:pt idx="236">
                <c:v>20727</c:v>
              </c:pt>
              <c:pt idx="237">
                <c:v>20815</c:v>
              </c:pt>
              <c:pt idx="238">
                <c:v>20903</c:v>
              </c:pt>
              <c:pt idx="239">
                <c:v>20991</c:v>
              </c:pt>
              <c:pt idx="240">
                <c:v>21079</c:v>
              </c:pt>
              <c:pt idx="241">
                <c:v>21166</c:v>
              </c:pt>
              <c:pt idx="242">
                <c:v>21254</c:v>
              </c:pt>
              <c:pt idx="243">
                <c:v>21342</c:v>
              </c:pt>
              <c:pt idx="244">
                <c:v>21430</c:v>
              </c:pt>
              <c:pt idx="245">
                <c:v>21518</c:v>
              </c:pt>
              <c:pt idx="246">
                <c:v>21606</c:v>
              </c:pt>
              <c:pt idx="247">
                <c:v>21693</c:v>
              </c:pt>
              <c:pt idx="248">
                <c:v>21781</c:v>
              </c:pt>
              <c:pt idx="249">
                <c:v>21869</c:v>
              </c:pt>
              <c:pt idx="250">
                <c:v>21957</c:v>
              </c:pt>
              <c:pt idx="251">
                <c:v>22045</c:v>
              </c:pt>
              <c:pt idx="252">
                <c:v>22133</c:v>
              </c:pt>
              <c:pt idx="253">
                <c:v>22220</c:v>
              </c:pt>
              <c:pt idx="254">
                <c:v>22308</c:v>
              </c:pt>
              <c:pt idx="255">
                <c:v>22396</c:v>
              </c:pt>
              <c:pt idx="256">
                <c:v>22484</c:v>
              </c:pt>
              <c:pt idx="257">
                <c:v>22572</c:v>
              </c:pt>
              <c:pt idx="258">
                <c:v>22659</c:v>
              </c:pt>
              <c:pt idx="259">
                <c:v>22747</c:v>
              </c:pt>
              <c:pt idx="260">
                <c:v>22835</c:v>
              </c:pt>
              <c:pt idx="261">
                <c:v>22923</c:v>
              </c:pt>
              <c:pt idx="262">
                <c:v>23011</c:v>
              </c:pt>
              <c:pt idx="263">
                <c:v>23099</c:v>
              </c:pt>
              <c:pt idx="264">
                <c:v>23186</c:v>
              </c:pt>
              <c:pt idx="265">
                <c:v>23274</c:v>
              </c:pt>
              <c:pt idx="266">
                <c:v>23362</c:v>
              </c:pt>
              <c:pt idx="267">
                <c:v>23450</c:v>
              </c:pt>
              <c:pt idx="268">
                <c:v>23538</c:v>
              </c:pt>
              <c:pt idx="269">
                <c:v>23626</c:v>
              </c:pt>
              <c:pt idx="270">
                <c:v>23713</c:v>
              </c:pt>
              <c:pt idx="271">
                <c:v>23801</c:v>
              </c:pt>
              <c:pt idx="272">
                <c:v>23889</c:v>
              </c:pt>
              <c:pt idx="273">
                <c:v>23977</c:v>
              </c:pt>
              <c:pt idx="274">
                <c:v>24065</c:v>
              </c:pt>
              <c:pt idx="275">
                <c:v>24153</c:v>
              </c:pt>
              <c:pt idx="276">
                <c:v>24240</c:v>
              </c:pt>
              <c:pt idx="277">
                <c:v>24328</c:v>
              </c:pt>
              <c:pt idx="278">
                <c:v>24416</c:v>
              </c:pt>
              <c:pt idx="279">
                <c:v>24504</c:v>
              </c:pt>
              <c:pt idx="280">
                <c:v>24592</c:v>
              </c:pt>
              <c:pt idx="281">
                <c:v>24680</c:v>
              </c:pt>
              <c:pt idx="282">
                <c:v>24767</c:v>
              </c:pt>
              <c:pt idx="283">
                <c:v>24855</c:v>
              </c:pt>
              <c:pt idx="284">
                <c:v>24943</c:v>
              </c:pt>
              <c:pt idx="285">
                <c:v>25031</c:v>
              </c:pt>
              <c:pt idx="286">
                <c:v>25119</c:v>
              </c:pt>
              <c:pt idx="287">
                <c:v>25206</c:v>
              </c:pt>
              <c:pt idx="288">
                <c:v>25294</c:v>
              </c:pt>
              <c:pt idx="289">
                <c:v>25382</c:v>
              </c:pt>
              <c:pt idx="290">
                <c:v>25470</c:v>
              </c:pt>
              <c:pt idx="291">
                <c:v>25558</c:v>
              </c:pt>
              <c:pt idx="292">
                <c:v>25646</c:v>
              </c:pt>
              <c:pt idx="293">
                <c:v>25733</c:v>
              </c:pt>
              <c:pt idx="294">
                <c:v>25821</c:v>
              </c:pt>
              <c:pt idx="295">
                <c:v>25909</c:v>
              </c:pt>
              <c:pt idx="296">
                <c:v>25997</c:v>
              </c:pt>
              <c:pt idx="297">
                <c:v>26085</c:v>
              </c:pt>
              <c:pt idx="298">
                <c:v>26173</c:v>
              </c:pt>
              <c:pt idx="299">
                <c:v>26260</c:v>
              </c:pt>
              <c:pt idx="300">
                <c:v>26348</c:v>
              </c:pt>
              <c:pt idx="301">
                <c:v>26436</c:v>
              </c:pt>
              <c:pt idx="302">
                <c:v>26524</c:v>
              </c:pt>
              <c:pt idx="303">
                <c:v>26612</c:v>
              </c:pt>
              <c:pt idx="304">
                <c:v>26700</c:v>
              </c:pt>
              <c:pt idx="305">
                <c:v>26787</c:v>
              </c:pt>
              <c:pt idx="306">
                <c:v>26875</c:v>
              </c:pt>
              <c:pt idx="307">
                <c:v>26963</c:v>
              </c:pt>
              <c:pt idx="308">
                <c:v>27051</c:v>
              </c:pt>
              <c:pt idx="309">
                <c:v>27139</c:v>
              </c:pt>
              <c:pt idx="310">
                <c:v>27227</c:v>
              </c:pt>
              <c:pt idx="311">
                <c:v>27314</c:v>
              </c:pt>
              <c:pt idx="312">
                <c:v>27402</c:v>
              </c:pt>
              <c:pt idx="313">
                <c:v>27490</c:v>
              </c:pt>
              <c:pt idx="314">
                <c:v>27578</c:v>
              </c:pt>
              <c:pt idx="315">
                <c:v>27666</c:v>
              </c:pt>
              <c:pt idx="316">
                <c:v>27753</c:v>
              </c:pt>
              <c:pt idx="317">
                <c:v>27841</c:v>
              </c:pt>
              <c:pt idx="318">
                <c:v>27929</c:v>
              </c:pt>
              <c:pt idx="319">
                <c:v>28017</c:v>
              </c:pt>
              <c:pt idx="320">
                <c:v>28105</c:v>
              </c:pt>
              <c:pt idx="321">
                <c:v>28193</c:v>
              </c:pt>
              <c:pt idx="322">
                <c:v>28280</c:v>
              </c:pt>
              <c:pt idx="323">
                <c:v>28368</c:v>
              </c:pt>
              <c:pt idx="324">
                <c:v>28456</c:v>
              </c:pt>
              <c:pt idx="325">
                <c:v>28544</c:v>
              </c:pt>
              <c:pt idx="326">
                <c:v>28632</c:v>
              </c:pt>
              <c:pt idx="327">
                <c:v>28720</c:v>
              </c:pt>
              <c:pt idx="328">
                <c:v>28807</c:v>
              </c:pt>
              <c:pt idx="329">
                <c:v>28895</c:v>
              </c:pt>
              <c:pt idx="330">
                <c:v>28983</c:v>
              </c:pt>
              <c:pt idx="331">
                <c:v>29071</c:v>
              </c:pt>
              <c:pt idx="332">
                <c:v>29159</c:v>
              </c:pt>
              <c:pt idx="333">
                <c:v>29247</c:v>
              </c:pt>
              <c:pt idx="334">
                <c:v>29334</c:v>
              </c:pt>
              <c:pt idx="335">
                <c:v>29422</c:v>
              </c:pt>
              <c:pt idx="336">
                <c:v>29510</c:v>
              </c:pt>
              <c:pt idx="337">
                <c:v>29598</c:v>
              </c:pt>
              <c:pt idx="338">
                <c:v>29686</c:v>
              </c:pt>
              <c:pt idx="339">
                <c:v>29774</c:v>
              </c:pt>
              <c:pt idx="340">
                <c:v>29861</c:v>
              </c:pt>
              <c:pt idx="341">
                <c:v>29949</c:v>
              </c:pt>
              <c:pt idx="342">
                <c:v>30037</c:v>
              </c:pt>
              <c:pt idx="343">
                <c:v>30125</c:v>
              </c:pt>
              <c:pt idx="344">
                <c:v>30213</c:v>
              </c:pt>
              <c:pt idx="345">
                <c:v>30300</c:v>
              </c:pt>
              <c:pt idx="346">
                <c:v>30388</c:v>
              </c:pt>
              <c:pt idx="347">
                <c:v>30476</c:v>
              </c:pt>
              <c:pt idx="348">
                <c:v>30564</c:v>
              </c:pt>
              <c:pt idx="349">
                <c:v>30652</c:v>
              </c:pt>
              <c:pt idx="350">
                <c:v>30740</c:v>
              </c:pt>
              <c:pt idx="351">
                <c:v>30827</c:v>
              </c:pt>
              <c:pt idx="352">
                <c:v>30915</c:v>
              </c:pt>
              <c:pt idx="353">
                <c:v>31003</c:v>
              </c:pt>
              <c:pt idx="354">
                <c:v>31091</c:v>
              </c:pt>
              <c:pt idx="355">
                <c:v>31179</c:v>
              </c:pt>
              <c:pt idx="356">
                <c:v>31267</c:v>
              </c:pt>
              <c:pt idx="357">
                <c:v>31354</c:v>
              </c:pt>
              <c:pt idx="358">
                <c:v>31442</c:v>
              </c:pt>
              <c:pt idx="359">
                <c:v>31530</c:v>
              </c:pt>
              <c:pt idx="360">
                <c:v>31618</c:v>
              </c:pt>
              <c:pt idx="361">
                <c:v>31706</c:v>
              </c:pt>
              <c:pt idx="362">
                <c:v>31794</c:v>
              </c:pt>
              <c:pt idx="363">
                <c:v>31881</c:v>
              </c:pt>
              <c:pt idx="364">
                <c:v>31969</c:v>
              </c:pt>
              <c:pt idx="365">
                <c:v>32057</c:v>
              </c:pt>
              <c:pt idx="366">
                <c:v>32145</c:v>
              </c:pt>
              <c:pt idx="367">
                <c:v>32233</c:v>
              </c:pt>
              <c:pt idx="368">
                <c:v>32321</c:v>
              </c:pt>
              <c:pt idx="369">
                <c:v>32408</c:v>
              </c:pt>
              <c:pt idx="370">
                <c:v>32496</c:v>
              </c:pt>
              <c:pt idx="371">
                <c:v>32584</c:v>
              </c:pt>
              <c:pt idx="372">
                <c:v>32672</c:v>
              </c:pt>
              <c:pt idx="373">
                <c:v>32760</c:v>
              </c:pt>
              <c:pt idx="374">
                <c:v>32847</c:v>
              </c:pt>
              <c:pt idx="375">
                <c:v>32935</c:v>
              </c:pt>
              <c:pt idx="376">
                <c:v>33023</c:v>
              </c:pt>
              <c:pt idx="377">
                <c:v>33111</c:v>
              </c:pt>
              <c:pt idx="378">
                <c:v>33199</c:v>
              </c:pt>
              <c:pt idx="379">
                <c:v>33287</c:v>
              </c:pt>
              <c:pt idx="380">
                <c:v>33374</c:v>
              </c:pt>
              <c:pt idx="381">
                <c:v>33462</c:v>
              </c:pt>
              <c:pt idx="382">
                <c:v>33550</c:v>
              </c:pt>
              <c:pt idx="383">
                <c:v>33638</c:v>
              </c:pt>
              <c:pt idx="384">
                <c:v>33726</c:v>
              </c:pt>
              <c:pt idx="385">
                <c:v>33814</c:v>
              </c:pt>
              <c:pt idx="386">
                <c:v>33901</c:v>
              </c:pt>
              <c:pt idx="387">
                <c:v>33989</c:v>
              </c:pt>
              <c:pt idx="388">
                <c:v>34077</c:v>
              </c:pt>
              <c:pt idx="389">
                <c:v>34165</c:v>
              </c:pt>
              <c:pt idx="390">
                <c:v>34253</c:v>
              </c:pt>
              <c:pt idx="391">
                <c:v>34341</c:v>
              </c:pt>
              <c:pt idx="392">
                <c:v>34428</c:v>
              </c:pt>
              <c:pt idx="393">
                <c:v>34516</c:v>
              </c:pt>
              <c:pt idx="394">
                <c:v>34604</c:v>
              </c:pt>
              <c:pt idx="395">
                <c:v>34692</c:v>
              </c:pt>
              <c:pt idx="396">
                <c:v>34780</c:v>
              </c:pt>
              <c:pt idx="397">
                <c:v>34868</c:v>
              </c:pt>
              <c:pt idx="398">
                <c:v>34955</c:v>
              </c:pt>
              <c:pt idx="399">
                <c:v>35043</c:v>
              </c:pt>
              <c:pt idx="400">
                <c:v>35131</c:v>
              </c:pt>
            </c:numLit>
          </c:xVal>
          <c:yVal>
            <c:numLit>
              <c:formatCode>General</c:formatCode>
              <c:ptCount val="401"/>
              <c:pt idx="0">
                <c:v>11548.900000000001</c:v>
              </c:pt>
              <c:pt idx="1">
                <c:v>11047.859999999999</c:v>
              </c:pt>
              <c:pt idx="2">
                <c:v>10848.104999999998</c:v>
              </c:pt>
              <c:pt idx="3">
                <c:v>10743.136</c:v>
              </c:pt>
              <c:pt idx="4">
                <c:v>10647.374</c:v>
              </c:pt>
              <c:pt idx="5">
                <c:v>10580.170000000002</c:v>
              </c:pt>
              <c:pt idx="6">
                <c:v>10526.728999999999</c:v>
              </c:pt>
              <c:pt idx="7">
                <c:v>10488.878999999999</c:v>
              </c:pt>
              <c:pt idx="8">
                <c:v>10444.178000000002</c:v>
              </c:pt>
              <c:pt idx="9">
                <c:v>10402.101000000001</c:v>
              </c:pt>
              <c:pt idx="10">
                <c:v>10359.332000000002</c:v>
              </c:pt>
              <c:pt idx="11">
                <c:v>10311.612000000001</c:v>
              </c:pt>
              <c:pt idx="12">
                <c:v>10268.039000000001</c:v>
              </c:pt>
              <c:pt idx="13">
                <c:v>10230.771999999999</c:v>
              </c:pt>
              <c:pt idx="14">
                <c:v>10189.098</c:v>
              </c:pt>
              <c:pt idx="15">
                <c:v>10146.046000000002</c:v>
              </c:pt>
              <c:pt idx="16">
                <c:v>10098.120999999999</c:v>
              </c:pt>
              <c:pt idx="17">
                <c:v>10062.454999999998</c:v>
              </c:pt>
              <c:pt idx="18">
                <c:v>10027.937999999998</c:v>
              </c:pt>
              <c:pt idx="19">
                <c:v>9988.607</c:v>
              </c:pt>
              <c:pt idx="20">
                <c:v>9943.1069999999982</c:v>
              </c:pt>
              <c:pt idx="21">
                <c:v>9905.4989999999998</c:v>
              </c:pt>
              <c:pt idx="22">
                <c:v>9876.2090000000007</c:v>
              </c:pt>
              <c:pt idx="23">
                <c:v>9845.7560000000012</c:v>
              </c:pt>
              <c:pt idx="24">
                <c:v>9812.4200000000019</c:v>
              </c:pt>
              <c:pt idx="25">
                <c:v>9778.2029999999977</c:v>
              </c:pt>
              <c:pt idx="26">
                <c:v>9752.6810000000005</c:v>
              </c:pt>
              <c:pt idx="27">
                <c:v>9726.2739999999994</c:v>
              </c:pt>
              <c:pt idx="28">
                <c:v>9697.7699999999986</c:v>
              </c:pt>
              <c:pt idx="29">
                <c:v>9670.7739999999994</c:v>
              </c:pt>
              <c:pt idx="30">
                <c:v>9643.1620000000003</c:v>
              </c:pt>
              <c:pt idx="31">
                <c:v>9615.6910000000007</c:v>
              </c:pt>
              <c:pt idx="32">
                <c:v>9590.3990000000013</c:v>
              </c:pt>
              <c:pt idx="33">
                <c:v>9562.521999999999</c:v>
              </c:pt>
              <c:pt idx="34">
                <c:v>9536.0320000000011</c:v>
              </c:pt>
              <c:pt idx="35">
                <c:v>9511.2069999999985</c:v>
              </c:pt>
              <c:pt idx="36">
                <c:v>9486.9790000000012</c:v>
              </c:pt>
              <c:pt idx="37">
                <c:v>9466.4290000000001</c:v>
              </c:pt>
              <c:pt idx="38">
                <c:v>9442.8120000000017</c:v>
              </c:pt>
              <c:pt idx="39">
                <c:v>9422.8610000000008</c:v>
              </c:pt>
              <c:pt idx="40">
                <c:v>9399.621000000001</c:v>
              </c:pt>
              <c:pt idx="41">
                <c:v>9375.5179999999982</c:v>
              </c:pt>
              <c:pt idx="42">
                <c:v>9349.8690000000006</c:v>
              </c:pt>
              <c:pt idx="43">
                <c:v>9326.9110000000001</c:v>
              </c:pt>
              <c:pt idx="44">
                <c:v>9305.5089999999982</c:v>
              </c:pt>
              <c:pt idx="45">
                <c:v>9279.8909999999996</c:v>
              </c:pt>
              <c:pt idx="46">
                <c:v>9261.6180000000004</c:v>
              </c:pt>
              <c:pt idx="47">
                <c:v>9240.9050000000025</c:v>
              </c:pt>
              <c:pt idx="48">
                <c:v>9222.3959999999988</c:v>
              </c:pt>
              <c:pt idx="49">
                <c:v>9204.0569999999989</c:v>
              </c:pt>
              <c:pt idx="50">
                <c:v>9183.8470000000016</c:v>
              </c:pt>
              <c:pt idx="51">
                <c:v>9162.1420000000016</c:v>
              </c:pt>
              <c:pt idx="52">
                <c:v>9147.4039999999968</c:v>
              </c:pt>
              <c:pt idx="53">
                <c:v>9127.2279999999992</c:v>
              </c:pt>
              <c:pt idx="54">
                <c:v>9110.6360000000004</c:v>
              </c:pt>
              <c:pt idx="55">
                <c:v>9094.1449999999986</c:v>
              </c:pt>
              <c:pt idx="56">
                <c:v>9077.0950000000012</c:v>
              </c:pt>
              <c:pt idx="57">
                <c:v>9062.5689999999995</c:v>
              </c:pt>
              <c:pt idx="58">
                <c:v>9047.7380000000012</c:v>
              </c:pt>
              <c:pt idx="59">
                <c:v>9034.02</c:v>
              </c:pt>
              <c:pt idx="60">
                <c:v>9018.2060000000019</c:v>
              </c:pt>
              <c:pt idx="61">
                <c:v>9001.1670000000013</c:v>
              </c:pt>
              <c:pt idx="62">
                <c:v>8985.8130000000001</c:v>
              </c:pt>
              <c:pt idx="63">
                <c:v>8969.8029999999999</c:v>
              </c:pt>
              <c:pt idx="64">
                <c:v>8953.7349999999988</c:v>
              </c:pt>
              <c:pt idx="65">
                <c:v>8942.4319999999989</c:v>
              </c:pt>
              <c:pt idx="66">
                <c:v>8928.2489999999998</c:v>
              </c:pt>
              <c:pt idx="67">
                <c:v>8917.0780000000013</c:v>
              </c:pt>
              <c:pt idx="68">
                <c:v>8901.741</c:v>
              </c:pt>
              <c:pt idx="69">
                <c:v>8885.3580000000002</c:v>
              </c:pt>
              <c:pt idx="70">
                <c:v>8870.1639999999989</c:v>
              </c:pt>
              <c:pt idx="71">
                <c:v>8855.2130000000016</c:v>
              </c:pt>
              <c:pt idx="72">
                <c:v>8837.1110000000008</c:v>
              </c:pt>
              <c:pt idx="73">
                <c:v>8821.351999999999</c:v>
              </c:pt>
              <c:pt idx="74">
                <c:v>8802.8009999999995</c:v>
              </c:pt>
              <c:pt idx="75">
                <c:v>8788.2930000000015</c:v>
              </c:pt>
              <c:pt idx="76">
                <c:v>8775.2999999999993</c:v>
              </c:pt>
              <c:pt idx="77">
                <c:v>8760.1179999999986</c:v>
              </c:pt>
              <c:pt idx="78">
                <c:v>8748.2690000000002</c:v>
              </c:pt>
              <c:pt idx="79">
                <c:v>8732.5720000000019</c:v>
              </c:pt>
              <c:pt idx="80">
                <c:v>8720.0869999999995</c:v>
              </c:pt>
              <c:pt idx="81">
                <c:v>8706.3109999999997</c:v>
              </c:pt>
              <c:pt idx="82">
                <c:v>8692.2829999999994</c:v>
              </c:pt>
              <c:pt idx="83">
                <c:v>8680.0429999999997</c:v>
              </c:pt>
              <c:pt idx="84">
                <c:v>8667.6520000000019</c:v>
              </c:pt>
              <c:pt idx="85">
                <c:v>8655.0370000000003</c:v>
              </c:pt>
              <c:pt idx="86">
                <c:v>8642.8970000000008</c:v>
              </c:pt>
              <c:pt idx="87">
                <c:v>8630.1810000000005</c:v>
              </c:pt>
              <c:pt idx="88">
                <c:v>8617.862000000001</c:v>
              </c:pt>
              <c:pt idx="89">
                <c:v>8605.8799999999992</c:v>
              </c:pt>
              <c:pt idx="90">
                <c:v>8594.2639999999974</c:v>
              </c:pt>
              <c:pt idx="91">
                <c:v>8582.4340000000011</c:v>
              </c:pt>
              <c:pt idx="92">
                <c:v>8571.11</c:v>
              </c:pt>
              <c:pt idx="93">
                <c:v>8559.7970000000005</c:v>
              </c:pt>
              <c:pt idx="94">
                <c:v>8547.3299999999981</c:v>
              </c:pt>
              <c:pt idx="95">
                <c:v>8536.7819999999992</c:v>
              </c:pt>
              <c:pt idx="96">
                <c:v>8527.5030000000006</c:v>
              </c:pt>
              <c:pt idx="97">
                <c:v>8518.4590000000007</c:v>
              </c:pt>
              <c:pt idx="98">
                <c:v>8509.0010000000002</c:v>
              </c:pt>
              <c:pt idx="99">
                <c:v>8499.9830000000002</c:v>
              </c:pt>
              <c:pt idx="100">
                <c:v>8490.0010000000002</c:v>
              </c:pt>
              <c:pt idx="101">
                <c:v>8480.1129999999976</c:v>
              </c:pt>
              <c:pt idx="102">
                <c:v>8469.8109999999997</c:v>
              </c:pt>
              <c:pt idx="103">
                <c:v>8459.8379999999997</c:v>
              </c:pt>
              <c:pt idx="104">
                <c:v>8450.1269999999986</c:v>
              </c:pt>
              <c:pt idx="105">
                <c:v>8440.6930000000011</c:v>
              </c:pt>
              <c:pt idx="106">
                <c:v>8432.4610000000011</c:v>
              </c:pt>
              <c:pt idx="107">
                <c:v>8424.2080000000005</c:v>
              </c:pt>
              <c:pt idx="108">
                <c:v>8413.5920000000006</c:v>
              </c:pt>
              <c:pt idx="109">
                <c:v>8404.2649999999994</c:v>
              </c:pt>
              <c:pt idx="110">
                <c:v>8395.0780000000013</c:v>
              </c:pt>
              <c:pt idx="111">
                <c:v>8387.6440000000021</c:v>
              </c:pt>
              <c:pt idx="112">
                <c:v>8377.5320000000011</c:v>
              </c:pt>
              <c:pt idx="113">
                <c:v>8367.7659999999996</c:v>
              </c:pt>
              <c:pt idx="114">
                <c:v>8359.8539999999994</c:v>
              </c:pt>
              <c:pt idx="115">
                <c:v>8351.3340000000007</c:v>
              </c:pt>
              <c:pt idx="116">
                <c:v>8342.3379999999997</c:v>
              </c:pt>
              <c:pt idx="117">
                <c:v>8334.366</c:v>
              </c:pt>
              <c:pt idx="118">
                <c:v>8327.3559999999998</c:v>
              </c:pt>
              <c:pt idx="119">
                <c:v>8319.2069999999985</c:v>
              </c:pt>
              <c:pt idx="120">
                <c:v>8311.0720000000001</c:v>
              </c:pt>
              <c:pt idx="121">
                <c:v>8301.2860000000001</c:v>
              </c:pt>
              <c:pt idx="122">
                <c:v>8293.2669999999998</c:v>
              </c:pt>
              <c:pt idx="123">
                <c:v>8284.4970000000012</c:v>
              </c:pt>
              <c:pt idx="124">
                <c:v>8274.1279999999988</c:v>
              </c:pt>
              <c:pt idx="125">
                <c:v>8265.5830000000005</c:v>
              </c:pt>
              <c:pt idx="126">
                <c:v>8256.8520000000008</c:v>
              </c:pt>
              <c:pt idx="127">
                <c:v>8248.396999999999</c:v>
              </c:pt>
              <c:pt idx="128">
                <c:v>8240.2639999999992</c:v>
              </c:pt>
              <c:pt idx="129">
                <c:v>8231.4219999999987</c:v>
              </c:pt>
              <c:pt idx="130">
                <c:v>8221.4670000000006</c:v>
              </c:pt>
              <c:pt idx="131">
                <c:v>8211.751000000002</c:v>
              </c:pt>
              <c:pt idx="132">
                <c:v>8202.4609999999993</c:v>
              </c:pt>
              <c:pt idx="133">
                <c:v>8193.4399999999987</c:v>
              </c:pt>
              <c:pt idx="134">
                <c:v>8184.2089999999989</c:v>
              </c:pt>
              <c:pt idx="135">
                <c:v>8175.1690000000008</c:v>
              </c:pt>
              <c:pt idx="136">
                <c:v>8165.367000000002</c:v>
              </c:pt>
              <c:pt idx="137">
                <c:v>8154.9789999999994</c:v>
              </c:pt>
              <c:pt idx="138">
                <c:v>8146.23</c:v>
              </c:pt>
              <c:pt idx="139">
                <c:v>8136.0719999999992</c:v>
              </c:pt>
              <c:pt idx="140">
                <c:v>8127.1940000000013</c:v>
              </c:pt>
              <c:pt idx="141">
                <c:v>8117.1609999999991</c:v>
              </c:pt>
              <c:pt idx="142">
                <c:v>8108.1620000000021</c:v>
              </c:pt>
              <c:pt idx="143">
                <c:v>8098.840000000002</c:v>
              </c:pt>
              <c:pt idx="144">
                <c:v>8088.2520000000004</c:v>
              </c:pt>
              <c:pt idx="145">
                <c:v>8080.7840000000015</c:v>
              </c:pt>
              <c:pt idx="146">
                <c:v>8071.2669999999998</c:v>
              </c:pt>
              <c:pt idx="147">
                <c:v>8062.9809999999998</c:v>
              </c:pt>
              <c:pt idx="148">
                <c:v>8053.4129999999996</c:v>
              </c:pt>
              <c:pt idx="149">
                <c:v>8044.3040000000028</c:v>
              </c:pt>
              <c:pt idx="150">
                <c:v>8036.2469999999985</c:v>
              </c:pt>
              <c:pt idx="151">
                <c:v>8026.3839999999991</c:v>
              </c:pt>
              <c:pt idx="152">
                <c:v>8016.1260000000011</c:v>
              </c:pt>
              <c:pt idx="153">
                <c:v>8006.8239999999996</c:v>
              </c:pt>
              <c:pt idx="154">
                <c:v>7995.1410000000005</c:v>
              </c:pt>
              <c:pt idx="155">
                <c:v>7985.1169999999984</c:v>
              </c:pt>
              <c:pt idx="156">
                <c:v>7974.9000000000005</c:v>
              </c:pt>
              <c:pt idx="157">
                <c:v>7968.0119999999997</c:v>
              </c:pt>
              <c:pt idx="158">
                <c:v>7958.6079999999993</c:v>
              </c:pt>
              <c:pt idx="159">
                <c:v>7950.1140000000005</c:v>
              </c:pt>
              <c:pt idx="160">
                <c:v>7940.8589999999986</c:v>
              </c:pt>
              <c:pt idx="161">
                <c:v>7930.3650000000007</c:v>
              </c:pt>
              <c:pt idx="162">
                <c:v>7920.4080000000013</c:v>
              </c:pt>
              <c:pt idx="163">
                <c:v>7910.4900000000007</c:v>
              </c:pt>
              <c:pt idx="164">
                <c:v>7900.9350000000013</c:v>
              </c:pt>
              <c:pt idx="165">
                <c:v>7889.665</c:v>
              </c:pt>
              <c:pt idx="166">
                <c:v>7879.0050000000001</c:v>
              </c:pt>
              <c:pt idx="167">
                <c:v>7869.4150000000009</c:v>
              </c:pt>
              <c:pt idx="168">
                <c:v>7858.5340000000006</c:v>
              </c:pt>
              <c:pt idx="169">
                <c:v>7849.1750000000011</c:v>
              </c:pt>
              <c:pt idx="170">
                <c:v>7840.1119999999992</c:v>
              </c:pt>
              <c:pt idx="171">
                <c:v>7829.4800000000005</c:v>
              </c:pt>
              <c:pt idx="172">
                <c:v>7817.8729999999996</c:v>
              </c:pt>
              <c:pt idx="173">
                <c:v>7806.7279999999992</c:v>
              </c:pt>
              <c:pt idx="174">
                <c:v>7796.521999999999</c:v>
              </c:pt>
              <c:pt idx="175">
                <c:v>7784.86</c:v>
              </c:pt>
              <c:pt idx="176">
                <c:v>7773.5920000000015</c:v>
              </c:pt>
              <c:pt idx="177">
                <c:v>7763.7479999999996</c:v>
              </c:pt>
              <c:pt idx="178">
                <c:v>7753.496000000001</c:v>
              </c:pt>
              <c:pt idx="179">
                <c:v>7743.2890000000007</c:v>
              </c:pt>
              <c:pt idx="180">
                <c:v>7732.5220000000008</c:v>
              </c:pt>
              <c:pt idx="181">
                <c:v>7721.7949999999983</c:v>
              </c:pt>
              <c:pt idx="182">
                <c:v>7710.4819999999991</c:v>
              </c:pt>
              <c:pt idx="183">
                <c:v>7701.7609999999995</c:v>
              </c:pt>
              <c:pt idx="184">
                <c:v>7692.0300000000007</c:v>
              </c:pt>
              <c:pt idx="185">
                <c:v>7682.3339999999998</c:v>
              </c:pt>
              <c:pt idx="186">
                <c:v>7671.9720000000025</c:v>
              </c:pt>
              <c:pt idx="187">
                <c:v>7661.7119999999995</c:v>
              </c:pt>
              <c:pt idx="188">
                <c:v>7650.4999999999991</c:v>
              </c:pt>
              <c:pt idx="189">
                <c:v>7639.0740000000023</c:v>
              </c:pt>
              <c:pt idx="190">
                <c:v>7629.8590000000004</c:v>
              </c:pt>
              <c:pt idx="191">
                <c:v>7619.6540000000023</c:v>
              </c:pt>
              <c:pt idx="192">
                <c:v>7608.1609999999991</c:v>
              </c:pt>
              <c:pt idx="193">
                <c:v>7598.4959999999992</c:v>
              </c:pt>
              <c:pt idx="194">
                <c:v>7587.9069999999992</c:v>
              </c:pt>
              <c:pt idx="195">
                <c:v>7577.799</c:v>
              </c:pt>
              <c:pt idx="196">
                <c:v>7568.518</c:v>
              </c:pt>
              <c:pt idx="197">
                <c:v>7559.0160000000014</c:v>
              </c:pt>
              <c:pt idx="198">
                <c:v>7550.4760000000006</c:v>
              </c:pt>
              <c:pt idx="199">
                <c:v>7541.2809999999981</c:v>
              </c:pt>
              <c:pt idx="200">
                <c:v>7529.1539999999995</c:v>
              </c:pt>
              <c:pt idx="201">
                <c:v>7518.2620000000006</c:v>
              </c:pt>
              <c:pt idx="202">
                <c:v>7508.7280000000001</c:v>
              </c:pt>
              <c:pt idx="203">
                <c:v>7500.052999999999</c:v>
              </c:pt>
              <c:pt idx="204">
                <c:v>7490.5590000000011</c:v>
              </c:pt>
              <c:pt idx="205">
                <c:v>7480.0499999999993</c:v>
              </c:pt>
              <c:pt idx="206">
                <c:v>7470.0549999999985</c:v>
              </c:pt>
              <c:pt idx="207">
                <c:v>7460.838999999999</c:v>
              </c:pt>
              <c:pt idx="208">
                <c:v>7450.5729999999985</c:v>
              </c:pt>
              <c:pt idx="209">
                <c:v>7440.3460000000005</c:v>
              </c:pt>
              <c:pt idx="210">
                <c:v>7430.043999999999</c:v>
              </c:pt>
              <c:pt idx="211">
                <c:v>7420.7209999999995</c:v>
              </c:pt>
              <c:pt idx="212">
                <c:v>7411.3629999999994</c:v>
              </c:pt>
              <c:pt idx="213">
                <c:v>7401.0519999999997</c:v>
              </c:pt>
              <c:pt idx="214">
                <c:v>7389.6</c:v>
              </c:pt>
              <c:pt idx="215">
                <c:v>7377.1329999999989</c:v>
              </c:pt>
              <c:pt idx="216">
                <c:v>7365.0870000000014</c:v>
              </c:pt>
              <c:pt idx="217">
                <c:v>7354.786000000001</c:v>
              </c:pt>
              <c:pt idx="218">
                <c:v>7346.0049999999992</c:v>
              </c:pt>
              <c:pt idx="219">
                <c:v>7335.6589999999997</c:v>
              </c:pt>
              <c:pt idx="220">
                <c:v>7323.732</c:v>
              </c:pt>
              <c:pt idx="221">
                <c:v>7314.5009999999993</c:v>
              </c:pt>
              <c:pt idx="222">
                <c:v>7303.6820000000007</c:v>
              </c:pt>
              <c:pt idx="223">
                <c:v>7292.4230000000016</c:v>
              </c:pt>
              <c:pt idx="224">
                <c:v>7283.0419999999986</c:v>
              </c:pt>
              <c:pt idx="225">
                <c:v>7273.9540000000006</c:v>
              </c:pt>
              <c:pt idx="226">
                <c:v>7263.168999999999</c:v>
              </c:pt>
              <c:pt idx="227">
                <c:v>7253.2070000000003</c:v>
              </c:pt>
              <c:pt idx="228">
                <c:v>7244.4929999999995</c:v>
              </c:pt>
              <c:pt idx="229">
                <c:v>7235.1979999999994</c:v>
              </c:pt>
              <c:pt idx="230">
                <c:v>7222.9749999999995</c:v>
              </c:pt>
              <c:pt idx="231">
                <c:v>7212.81</c:v>
              </c:pt>
              <c:pt idx="232">
                <c:v>7202.6890000000003</c:v>
              </c:pt>
              <c:pt idx="233">
                <c:v>7192.1839999999993</c:v>
              </c:pt>
              <c:pt idx="234">
                <c:v>7183.3809999999994</c:v>
              </c:pt>
              <c:pt idx="235">
                <c:v>7173.1450000000004</c:v>
              </c:pt>
              <c:pt idx="236">
                <c:v>7162.5039999999981</c:v>
              </c:pt>
              <c:pt idx="237">
                <c:v>7150.8669999999993</c:v>
              </c:pt>
              <c:pt idx="238">
                <c:v>7139.3790000000008</c:v>
              </c:pt>
              <c:pt idx="239">
                <c:v>7128.5450000000001</c:v>
              </c:pt>
              <c:pt idx="240">
                <c:v>7119.7070000000012</c:v>
              </c:pt>
              <c:pt idx="241">
                <c:v>7108.7609999999986</c:v>
              </c:pt>
              <c:pt idx="242">
                <c:v>7099.3730000000005</c:v>
              </c:pt>
              <c:pt idx="243">
                <c:v>7090.5860000000002</c:v>
              </c:pt>
              <c:pt idx="244">
                <c:v>7081.5320000000011</c:v>
              </c:pt>
              <c:pt idx="245">
                <c:v>7070.6649999999991</c:v>
              </c:pt>
              <c:pt idx="246">
                <c:v>7062.0359999999982</c:v>
              </c:pt>
              <c:pt idx="247">
                <c:v>7051.4000000000005</c:v>
              </c:pt>
              <c:pt idx="248">
                <c:v>7040.3279999999995</c:v>
              </c:pt>
              <c:pt idx="249">
                <c:v>7031.7730000000001</c:v>
              </c:pt>
              <c:pt idx="250">
                <c:v>7021.8979999999983</c:v>
              </c:pt>
              <c:pt idx="251">
                <c:v>7009.597999999999</c:v>
              </c:pt>
              <c:pt idx="252">
                <c:v>6995.0319999999992</c:v>
              </c:pt>
              <c:pt idx="253">
                <c:v>6984.3549999999996</c:v>
              </c:pt>
              <c:pt idx="254">
                <c:v>6974.643</c:v>
              </c:pt>
              <c:pt idx="255">
                <c:v>6964.5730000000003</c:v>
              </c:pt>
              <c:pt idx="256">
                <c:v>6955.9139999999989</c:v>
              </c:pt>
              <c:pt idx="257">
                <c:v>6944.3970000000008</c:v>
              </c:pt>
              <c:pt idx="258">
                <c:v>6933.7519999999995</c:v>
              </c:pt>
              <c:pt idx="259">
                <c:v>6925.24</c:v>
              </c:pt>
              <c:pt idx="260">
                <c:v>6917.0410000000002</c:v>
              </c:pt>
              <c:pt idx="261">
                <c:v>6906.3810000000012</c:v>
              </c:pt>
              <c:pt idx="262">
                <c:v>6896.5640000000012</c:v>
              </c:pt>
              <c:pt idx="263">
                <c:v>6888.866</c:v>
              </c:pt>
              <c:pt idx="264">
                <c:v>6878.8200000000015</c:v>
              </c:pt>
              <c:pt idx="265">
                <c:v>6867.8770000000004</c:v>
              </c:pt>
              <c:pt idx="266">
                <c:v>6857.7610000000004</c:v>
              </c:pt>
              <c:pt idx="267">
                <c:v>6847.8720000000003</c:v>
              </c:pt>
              <c:pt idx="268">
                <c:v>6837.91</c:v>
              </c:pt>
              <c:pt idx="269">
                <c:v>6825.9989999999998</c:v>
              </c:pt>
              <c:pt idx="270">
                <c:v>6817.4850000000006</c:v>
              </c:pt>
              <c:pt idx="271">
                <c:v>6807.45</c:v>
              </c:pt>
              <c:pt idx="272">
                <c:v>6797.6949999999988</c:v>
              </c:pt>
              <c:pt idx="273">
                <c:v>6786.4279999999981</c:v>
              </c:pt>
              <c:pt idx="274">
                <c:v>6776.2780000000002</c:v>
              </c:pt>
              <c:pt idx="275">
                <c:v>6764.4050000000007</c:v>
              </c:pt>
              <c:pt idx="276">
                <c:v>6753.8289999999988</c:v>
              </c:pt>
              <c:pt idx="277">
                <c:v>6744.4579999999987</c:v>
              </c:pt>
              <c:pt idx="278">
                <c:v>6730.5449999999983</c:v>
              </c:pt>
              <c:pt idx="279">
                <c:v>6719.9949999999999</c:v>
              </c:pt>
              <c:pt idx="280">
                <c:v>6711.4969999999994</c:v>
              </c:pt>
              <c:pt idx="281">
                <c:v>6700.7190000000001</c:v>
              </c:pt>
              <c:pt idx="282">
                <c:v>6691.0529999999999</c:v>
              </c:pt>
              <c:pt idx="283">
                <c:v>6677.3579999999993</c:v>
              </c:pt>
              <c:pt idx="284">
                <c:v>6665.1020000000008</c:v>
              </c:pt>
              <c:pt idx="285">
                <c:v>6653.3250000000007</c:v>
              </c:pt>
              <c:pt idx="286">
                <c:v>6641.3559999999989</c:v>
              </c:pt>
              <c:pt idx="287">
                <c:v>6629.8319999999994</c:v>
              </c:pt>
              <c:pt idx="288">
                <c:v>6618.4630000000025</c:v>
              </c:pt>
              <c:pt idx="289">
                <c:v>6607.8940000000011</c:v>
              </c:pt>
              <c:pt idx="290">
                <c:v>6596.1340000000009</c:v>
              </c:pt>
              <c:pt idx="291">
                <c:v>6585.7860000000001</c:v>
              </c:pt>
              <c:pt idx="292">
                <c:v>6571.5540000000001</c:v>
              </c:pt>
              <c:pt idx="293">
                <c:v>6557.335</c:v>
              </c:pt>
              <c:pt idx="294">
                <c:v>6545.3450000000003</c:v>
              </c:pt>
              <c:pt idx="295">
                <c:v>6532.8700000000017</c:v>
              </c:pt>
              <c:pt idx="296">
                <c:v>6519.5320000000002</c:v>
              </c:pt>
              <c:pt idx="297">
                <c:v>6508.7839999999997</c:v>
              </c:pt>
              <c:pt idx="298">
                <c:v>6497.0810000000001</c:v>
              </c:pt>
              <c:pt idx="299">
                <c:v>6484.7940000000017</c:v>
              </c:pt>
              <c:pt idx="300">
                <c:v>6476.8770000000004</c:v>
              </c:pt>
              <c:pt idx="301">
                <c:v>6463.3029999999999</c:v>
              </c:pt>
              <c:pt idx="302">
                <c:v>6451.5449999999983</c:v>
              </c:pt>
              <c:pt idx="303">
                <c:v>6438.5819999999985</c:v>
              </c:pt>
              <c:pt idx="304">
                <c:v>6426.1699999999983</c:v>
              </c:pt>
              <c:pt idx="305">
                <c:v>6416.5509999999995</c:v>
              </c:pt>
              <c:pt idx="306">
                <c:v>6402.4099999999971</c:v>
              </c:pt>
              <c:pt idx="307">
                <c:v>6391.7750000000005</c:v>
              </c:pt>
              <c:pt idx="308">
                <c:v>6379.8870000000006</c:v>
              </c:pt>
              <c:pt idx="309">
                <c:v>6366.2459999999992</c:v>
              </c:pt>
              <c:pt idx="310">
                <c:v>6351.3970000000008</c:v>
              </c:pt>
              <c:pt idx="311">
                <c:v>6338.62</c:v>
              </c:pt>
              <c:pt idx="312">
                <c:v>6326.4869999999992</c:v>
              </c:pt>
              <c:pt idx="313">
                <c:v>6314.2139999999999</c:v>
              </c:pt>
              <c:pt idx="314">
                <c:v>6301.5739999999987</c:v>
              </c:pt>
              <c:pt idx="315">
                <c:v>6292.2679999999991</c:v>
              </c:pt>
              <c:pt idx="316">
                <c:v>6281.1669999999995</c:v>
              </c:pt>
              <c:pt idx="317">
                <c:v>6270.5520000000006</c:v>
              </c:pt>
              <c:pt idx="318">
                <c:v>6257.6629999999996</c:v>
              </c:pt>
              <c:pt idx="319">
                <c:v>6243.8109999999997</c:v>
              </c:pt>
              <c:pt idx="320">
                <c:v>6231.7459999999992</c:v>
              </c:pt>
              <c:pt idx="321">
                <c:v>6219.8069999999998</c:v>
              </c:pt>
              <c:pt idx="322">
                <c:v>6209.0120000000006</c:v>
              </c:pt>
              <c:pt idx="323">
                <c:v>6196.8220000000001</c:v>
              </c:pt>
              <c:pt idx="324">
                <c:v>6185.6310000000003</c:v>
              </c:pt>
              <c:pt idx="325">
                <c:v>6173.7579999999998</c:v>
              </c:pt>
              <c:pt idx="326">
                <c:v>6162.0559999999996</c:v>
              </c:pt>
              <c:pt idx="327">
                <c:v>6151.3020000000006</c:v>
              </c:pt>
              <c:pt idx="328">
                <c:v>6140.5489999999991</c:v>
              </c:pt>
              <c:pt idx="329">
                <c:v>6130.8580000000002</c:v>
              </c:pt>
              <c:pt idx="330">
                <c:v>6119.5460000000021</c:v>
              </c:pt>
              <c:pt idx="331">
                <c:v>6107.9230000000007</c:v>
              </c:pt>
              <c:pt idx="332">
                <c:v>6096.3740000000007</c:v>
              </c:pt>
              <c:pt idx="333">
                <c:v>6086.5190000000002</c:v>
              </c:pt>
              <c:pt idx="334">
                <c:v>6076.0810000000001</c:v>
              </c:pt>
              <c:pt idx="335">
                <c:v>6065.7339999999995</c:v>
              </c:pt>
              <c:pt idx="336">
                <c:v>6055.7619999999988</c:v>
              </c:pt>
              <c:pt idx="337">
                <c:v>6044.6169999999993</c:v>
              </c:pt>
              <c:pt idx="338">
                <c:v>6034.5469999999996</c:v>
              </c:pt>
              <c:pt idx="339">
                <c:v>6023.5449999999992</c:v>
              </c:pt>
              <c:pt idx="340">
                <c:v>6011.7249999999995</c:v>
              </c:pt>
              <c:pt idx="341">
                <c:v>6001.597999999999</c:v>
              </c:pt>
              <c:pt idx="342">
                <c:v>5989.027</c:v>
              </c:pt>
              <c:pt idx="343">
                <c:v>5977.6620000000003</c:v>
              </c:pt>
              <c:pt idx="344">
                <c:v>5966.4980000000005</c:v>
              </c:pt>
              <c:pt idx="345">
                <c:v>5957.9620000000004</c:v>
              </c:pt>
              <c:pt idx="346">
                <c:v>5947.8820000000014</c:v>
              </c:pt>
              <c:pt idx="347">
                <c:v>5938.17</c:v>
              </c:pt>
              <c:pt idx="348">
                <c:v>5929.7690000000002</c:v>
              </c:pt>
              <c:pt idx="349">
                <c:v>5920.2919999999995</c:v>
              </c:pt>
              <c:pt idx="350">
                <c:v>5908.7030000000022</c:v>
              </c:pt>
              <c:pt idx="351">
                <c:v>5898.2639999999983</c:v>
              </c:pt>
              <c:pt idx="352">
                <c:v>5888.1329999999998</c:v>
              </c:pt>
              <c:pt idx="353">
                <c:v>5875.4310000000014</c:v>
              </c:pt>
              <c:pt idx="354">
                <c:v>5863.2170000000015</c:v>
              </c:pt>
              <c:pt idx="355">
                <c:v>5852.0069999999996</c:v>
              </c:pt>
              <c:pt idx="356">
                <c:v>5840.4259999999995</c:v>
              </c:pt>
              <c:pt idx="357">
                <c:v>5831.2020000000002</c:v>
              </c:pt>
              <c:pt idx="358">
                <c:v>5819.7610000000004</c:v>
              </c:pt>
              <c:pt idx="359">
                <c:v>5811.5080000000007</c:v>
              </c:pt>
              <c:pt idx="360">
                <c:v>5798.4479999999985</c:v>
              </c:pt>
              <c:pt idx="361">
                <c:v>5787.1799999999994</c:v>
              </c:pt>
              <c:pt idx="362">
                <c:v>5771.1380000000008</c:v>
              </c:pt>
              <c:pt idx="363">
                <c:v>5755.2570000000005</c:v>
              </c:pt>
              <c:pt idx="364">
                <c:v>5742.9279999999999</c:v>
              </c:pt>
              <c:pt idx="365">
                <c:v>5728.8690000000006</c:v>
              </c:pt>
              <c:pt idx="366">
                <c:v>5712.7969999999996</c:v>
              </c:pt>
              <c:pt idx="367">
                <c:v>5698.1560000000009</c:v>
              </c:pt>
              <c:pt idx="368">
                <c:v>5681.445999999999</c:v>
              </c:pt>
              <c:pt idx="369">
                <c:v>5660.1359999999986</c:v>
              </c:pt>
              <c:pt idx="370">
                <c:v>5641.058</c:v>
              </c:pt>
              <c:pt idx="371">
                <c:v>5622.0940000000001</c:v>
              </c:pt>
              <c:pt idx="372">
                <c:v>5601.4939999999988</c:v>
              </c:pt>
              <c:pt idx="373">
                <c:v>5583.0280000000002</c:v>
              </c:pt>
              <c:pt idx="374">
                <c:v>5565.8959999999988</c:v>
              </c:pt>
              <c:pt idx="375">
                <c:v>5540.0659999999998</c:v>
              </c:pt>
              <c:pt idx="376">
                <c:v>5519.0550000000003</c:v>
              </c:pt>
              <c:pt idx="377">
                <c:v>5493.991</c:v>
              </c:pt>
              <c:pt idx="378">
                <c:v>5466.4850000000006</c:v>
              </c:pt>
              <c:pt idx="379">
                <c:v>5441.6780000000008</c:v>
              </c:pt>
              <c:pt idx="380">
                <c:v>5415.6849999999995</c:v>
              </c:pt>
              <c:pt idx="381">
                <c:v>5385.6450000000004</c:v>
              </c:pt>
              <c:pt idx="382">
                <c:v>5349.3210000000008</c:v>
              </c:pt>
              <c:pt idx="383">
                <c:v>5320.2880000000005</c:v>
              </c:pt>
              <c:pt idx="384">
                <c:v>5290.4060000000009</c:v>
              </c:pt>
              <c:pt idx="385">
                <c:v>5263.058</c:v>
              </c:pt>
              <c:pt idx="386">
                <c:v>5227.2730000000001</c:v>
              </c:pt>
              <c:pt idx="387">
                <c:v>5196.6100000000006</c:v>
              </c:pt>
              <c:pt idx="388">
                <c:v>5168.1570000000002</c:v>
              </c:pt>
              <c:pt idx="389">
                <c:v>5134.2550000000001</c:v>
              </c:pt>
              <c:pt idx="390">
                <c:v>5100.2210000000005</c:v>
              </c:pt>
              <c:pt idx="391">
                <c:v>5060.4739999999993</c:v>
              </c:pt>
              <c:pt idx="392">
                <c:v>5012.7939999999999</c:v>
              </c:pt>
              <c:pt idx="393">
                <c:v>4971.4420000000009</c:v>
              </c:pt>
              <c:pt idx="394">
                <c:v>4930.7349999999997</c:v>
              </c:pt>
              <c:pt idx="395">
                <c:v>4882.6880000000001</c:v>
              </c:pt>
              <c:pt idx="396">
                <c:v>4836.6279999999997</c:v>
              </c:pt>
              <c:pt idx="397">
                <c:v>4768.152</c:v>
              </c:pt>
              <c:pt idx="398">
                <c:v>4708.607</c:v>
              </c:pt>
              <c:pt idx="399">
                <c:v>4589.996000000001</c:v>
              </c:pt>
              <c:pt idx="400">
                <c:v>4316.2749999999996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351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5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4683.9888514404302</c:v>
                </c:pt>
                <c:pt idx="1">
                  <c:v>4019.3021995849599</c:v>
                </c:pt>
                <c:pt idx="2">
                  <c:v>4146.0149454879802</c:v>
                </c:pt>
                <c:pt idx="3">
                  <c:v>3372.6117005310098</c:v>
                </c:pt>
                <c:pt idx="4">
                  <c:v>3297.3235030441301</c:v>
                </c:pt>
                <c:pt idx="5">
                  <c:v>3383.78</c:v>
                </c:pt>
                <c:pt idx="6">
                  <c:v>3846.8031787269701</c:v>
                </c:pt>
                <c:pt idx="7">
                  <c:v>3891.4416463873099</c:v>
                </c:pt>
                <c:pt idx="8">
                  <c:v>4133.74777663636</c:v>
                </c:pt>
                <c:pt idx="9">
                  <c:v>4043.9339500000001</c:v>
                </c:pt>
                <c:pt idx="10">
                  <c:v>4388.6839499999996</c:v>
                </c:pt>
                <c:pt idx="11">
                  <c:v>4591.9117999999999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28.354115030795299</c:v>
                </c:pt>
                <c:pt idx="1">
                  <c:v>4.71195399799943</c:v>
                </c:pt>
                <c:pt idx="2">
                  <c:v>16.6882279405445</c:v>
                </c:pt>
                <c:pt idx="3">
                  <c:v>12.2538139615953</c:v>
                </c:pt>
                <c:pt idx="4">
                  <c:v>7.3508769836649304</c:v>
                </c:pt>
                <c:pt idx="5">
                  <c:v>12.66</c:v>
                </c:pt>
                <c:pt idx="6">
                  <c:v>21.692021000720398</c:v>
                </c:pt>
                <c:pt idx="7">
                  <c:v>59.348387017197801</c:v>
                </c:pt>
                <c:pt idx="8">
                  <c:v>45.141588042536597</c:v>
                </c:pt>
                <c:pt idx="9">
                  <c:v>49.306272999999898</c:v>
                </c:pt>
                <c:pt idx="10">
                  <c:v>94.899415000000104</c:v>
                </c:pt>
                <c:pt idx="11">
                  <c:v>85.425726999999796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1484.0430878601101</c:v>
                </c:pt>
                <c:pt idx="1">
                  <c:v>1296.6735914306601</c:v>
                </c:pt>
                <c:pt idx="2">
                  <c:v>1136.9895793456999</c:v>
                </c:pt>
                <c:pt idx="3">
                  <c:v>1216.8680269470201</c:v>
                </c:pt>
                <c:pt idx="4">
                  <c:v>1331.3582024536099</c:v>
                </c:pt>
                <c:pt idx="5">
                  <c:v>1167.0009044303899</c:v>
                </c:pt>
                <c:pt idx="6">
                  <c:v>1040.7597327232399</c:v>
                </c:pt>
                <c:pt idx="7">
                  <c:v>1170.26954479408</c:v>
                </c:pt>
                <c:pt idx="8">
                  <c:v>1047.86748607254</c:v>
                </c:pt>
                <c:pt idx="9">
                  <c:v>1095.411928</c:v>
                </c:pt>
                <c:pt idx="10">
                  <c:v>1581.2083259999999</c:v>
                </c:pt>
                <c:pt idx="11">
                  <c:v>1761.3952569999999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-3864.2361547851601</c:v>
                </c:pt>
                <c:pt idx="1">
                  <c:v>-3435.4966450195302</c:v>
                </c:pt>
                <c:pt idx="2">
                  <c:v>-3324.36358862305</c:v>
                </c:pt>
                <c:pt idx="3">
                  <c:v>-3097.8938508300798</c:v>
                </c:pt>
                <c:pt idx="4">
                  <c:v>-3042.5895830078098</c:v>
                </c:pt>
                <c:pt idx="5">
                  <c:v>-2969.79</c:v>
                </c:pt>
                <c:pt idx="6">
                  <c:v>-3064.81702844238</c:v>
                </c:pt>
                <c:pt idx="7">
                  <c:v>-3084.31732373047</c:v>
                </c:pt>
                <c:pt idx="8">
                  <c:v>-3126.5201492309602</c:v>
                </c:pt>
                <c:pt idx="9">
                  <c:v>-3387.7356599999998</c:v>
                </c:pt>
                <c:pt idx="10">
                  <c:v>-3629.1312917499999</c:v>
                </c:pt>
                <c:pt idx="11">
                  <c:v>-3509.1875850000001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-2123.8813342895501</c:v>
                </c:pt>
                <c:pt idx="1">
                  <c:v>-1696.19182687378</c:v>
                </c:pt>
                <c:pt idx="2">
                  <c:v>-1755.5983146972701</c:v>
                </c:pt>
                <c:pt idx="3">
                  <c:v>-1320.86538687134</c:v>
                </c:pt>
                <c:pt idx="4">
                  <c:v>-1393.6158795929</c:v>
                </c:pt>
                <c:pt idx="5">
                  <c:v>-1388.4117506904599</c:v>
                </c:pt>
                <c:pt idx="6">
                  <c:v>-1635.59994667053</c:v>
                </c:pt>
                <c:pt idx="7">
                  <c:v>-1848.9846763382</c:v>
                </c:pt>
                <c:pt idx="8">
                  <c:v>-1962.4813838501</c:v>
                </c:pt>
                <c:pt idx="9">
                  <c:v>-1660.2982199999999</c:v>
                </c:pt>
                <c:pt idx="10">
                  <c:v>-2272.368516</c:v>
                </c:pt>
                <c:pt idx="11">
                  <c:v>-2722.2599730000002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-106.990925005289</c:v>
                </c:pt>
                <c:pt idx="1">
                  <c:v>-106.323974984618</c:v>
                </c:pt>
                <c:pt idx="2">
                  <c:v>-127.334699908771</c:v>
                </c:pt>
                <c:pt idx="3">
                  <c:v>-105.08807508568501</c:v>
                </c:pt>
                <c:pt idx="4">
                  <c:v>-116.49662507606099</c:v>
                </c:pt>
                <c:pt idx="5">
                  <c:v>-114.35194991484801</c:v>
                </c:pt>
                <c:pt idx="6">
                  <c:v>-116.63079997846501</c:v>
                </c:pt>
                <c:pt idx="7">
                  <c:v>-95.992674983274199</c:v>
                </c:pt>
                <c:pt idx="8">
                  <c:v>-46.985575027002</c:v>
                </c:pt>
                <c:pt idx="9">
                  <c:v>-44.4933750000001</c:v>
                </c:pt>
                <c:pt idx="10">
                  <c:v>-62.331825000000002</c:v>
                </c:pt>
                <c:pt idx="11">
                  <c:v>-86.725224999999696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-16.145199969634401</c:v>
                </c:pt>
                <c:pt idx="1">
                  <c:v>-7.8879001764562</c:v>
                </c:pt>
                <c:pt idx="2">
                  <c:v>-18.642074531249701</c:v>
                </c:pt>
                <c:pt idx="3">
                  <c:v>-15.8495495917574</c:v>
                </c:pt>
                <c:pt idx="4">
                  <c:v>-16.650824869001301</c:v>
                </c:pt>
                <c:pt idx="5">
                  <c:v>-20.43</c:v>
                </c:pt>
                <c:pt idx="6">
                  <c:v>-15.3399999610987</c:v>
                </c:pt>
                <c:pt idx="7">
                  <c:v>-17.231950018297901</c:v>
                </c:pt>
                <c:pt idx="8">
                  <c:v>-11.7059749206323</c:v>
                </c:pt>
                <c:pt idx="9">
                  <c:v>-19.882075</c:v>
                </c:pt>
                <c:pt idx="10">
                  <c:v>-19.320350000000001</c:v>
                </c:pt>
                <c:pt idx="11">
                  <c:v>-26.264299999999999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-85.132442157745402</c:v>
                </c:pt>
                <c:pt idx="1">
                  <c:v>-74.787394989013706</c:v>
                </c:pt>
                <c:pt idx="2">
                  <c:v>-73.754082157135002</c:v>
                </c:pt>
                <c:pt idx="3">
                  <c:v>-62.036680927276599</c:v>
                </c:pt>
                <c:pt idx="4">
                  <c:v>-66.679666996002197</c:v>
                </c:pt>
                <c:pt idx="5">
                  <c:v>-70.460771494865398</c:v>
                </c:pt>
                <c:pt idx="6">
                  <c:v>-76.867155752182001</c:v>
                </c:pt>
                <c:pt idx="7">
                  <c:v>-74.532957009315496</c:v>
                </c:pt>
                <c:pt idx="8">
                  <c:v>-79.064568997383105</c:v>
                </c:pt>
                <c:pt idx="9">
                  <c:v>-76.242820999999907</c:v>
                </c:pt>
                <c:pt idx="10">
                  <c:v>-81.639708249999899</c:v>
                </c:pt>
                <c:pt idx="11">
                  <c:v>-94.295700999999994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3864.2361540000002</c:v>
                </c:pt>
                <c:pt idx="1">
                  <c:v>3435.4966519999998</c:v>
                </c:pt>
                <c:pt idx="2">
                  <c:v>3324.3635879999997</c:v>
                </c:pt>
                <c:pt idx="3">
                  <c:v>3097.8938540000004</c:v>
                </c:pt>
                <c:pt idx="4">
                  <c:v>3042.5895800000003</c:v>
                </c:pt>
                <c:pt idx="5">
                  <c:v>2969.7911450000006</c:v>
                </c:pt>
                <c:pt idx="6">
                  <c:v>3064.8191020000004</c:v>
                </c:pt>
                <c:pt idx="7">
                  <c:v>3084.3546730000003</c:v>
                </c:pt>
                <c:pt idx="8">
                  <c:v>3126.5193540000005</c:v>
                </c:pt>
                <c:pt idx="9">
                  <c:v>3387.7403400000012</c:v>
                </c:pt>
                <c:pt idx="10">
                  <c:v>3629.1312619999994</c:v>
                </c:pt>
                <c:pt idx="11">
                  <c:v>3509.1875849999997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588.12917900000002</c:v>
                </c:pt>
                <c:pt idx="1">
                  <c:v>535.32526399999995</c:v>
                </c:pt>
                <c:pt idx="2">
                  <c:v>529.89340300000003</c:v>
                </c:pt>
                <c:pt idx="3">
                  <c:v>475.71949800000004</c:v>
                </c:pt>
                <c:pt idx="4">
                  <c:v>473.729581</c:v>
                </c:pt>
                <c:pt idx="5">
                  <c:v>420.89909699999993</c:v>
                </c:pt>
                <c:pt idx="6">
                  <c:v>416.22012399999977</c:v>
                </c:pt>
                <c:pt idx="7">
                  <c:v>494.80549399999944</c:v>
                </c:pt>
                <c:pt idx="8">
                  <c:v>472.04947900000008</c:v>
                </c:pt>
                <c:pt idx="9">
                  <c:v>490.99766599999919</c:v>
                </c:pt>
                <c:pt idx="10">
                  <c:v>585.50461399999995</c:v>
                </c:pt>
                <c:pt idx="11">
                  <c:v>634.23425199999997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1543.9499170000006</c:v>
                </c:pt>
                <c:pt idx="1">
                  <c:v>1128.217856</c:v>
                </c:pt>
                <c:pt idx="2">
                  <c:v>1195.313261</c:v>
                </c:pt>
                <c:pt idx="3">
                  <c:v>1066.4358279999999</c:v>
                </c:pt>
                <c:pt idx="4">
                  <c:v>982.60703400000011</c:v>
                </c:pt>
                <c:pt idx="5">
                  <c:v>965.75514000000032</c:v>
                </c:pt>
                <c:pt idx="6">
                  <c:v>920.02704273000018</c:v>
                </c:pt>
                <c:pt idx="7">
                  <c:v>1005.2659629799998</c:v>
                </c:pt>
                <c:pt idx="8">
                  <c:v>1004.9169630200001</c:v>
                </c:pt>
                <c:pt idx="9">
                  <c:v>1141.7753102099998</c:v>
                </c:pt>
                <c:pt idx="10">
                  <c:v>1416.0317395699999</c:v>
                </c:pt>
                <c:pt idx="11">
                  <c:v>1479.5427703599994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185.47086699999997</c:v>
                </c:pt>
                <c:pt idx="1">
                  <c:v>178.42154300000001</c:v>
                </c:pt>
                <c:pt idx="2">
                  <c:v>188.85773800000001</c:v>
                </c:pt>
                <c:pt idx="3">
                  <c:v>136.30802099999997</c:v>
                </c:pt>
                <c:pt idx="4">
                  <c:v>123.452575</c:v>
                </c:pt>
                <c:pt idx="5">
                  <c:v>153.00789400000002</c:v>
                </c:pt>
                <c:pt idx="6">
                  <c:v>121.51538670000001</c:v>
                </c:pt>
                <c:pt idx="7">
                  <c:v>69.18640791</c:v>
                </c:pt>
                <c:pt idx="8">
                  <c:v>105.41754198</c:v>
                </c:pt>
                <c:pt idx="9">
                  <c:v>170.63454123</c:v>
                </c:pt>
                <c:pt idx="10">
                  <c:v>104.76593464999999</c:v>
                </c:pt>
                <c:pt idx="11">
                  <c:v>132.52729744000001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0.15015799999999999</c:v>
                </c:pt>
                <c:pt idx="1">
                  <c:v>0.11308099999999999</c:v>
                </c:pt>
                <c:pt idx="2">
                  <c:v>0.12320300000000001</c:v>
                </c:pt>
                <c:pt idx="3">
                  <c:v>0.24018</c:v>
                </c:pt>
                <c:pt idx="4">
                  <c:v>0.16215000000000002</c:v>
                </c:pt>
                <c:pt idx="5">
                  <c:v>9.3409999999999993E-2</c:v>
                </c:pt>
                <c:pt idx="6">
                  <c:v>7.0991999999999986E-2</c:v>
                </c:pt>
                <c:pt idx="7">
                  <c:v>7.688399999999998E-2</c:v>
                </c:pt>
                <c:pt idx="8">
                  <c:v>7.0201999999999987E-2</c:v>
                </c:pt>
                <c:pt idx="9">
                  <c:v>0.12612799999999999</c:v>
                </c:pt>
                <c:pt idx="10">
                  <c:v>0.11679700000000001</c:v>
                </c:pt>
                <c:pt idx="11">
                  <c:v>0.14738200000000001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-28.354120000000009</c:v>
                </c:pt>
                <c:pt idx="1">
                  <c:v>-4.7119540000000013</c:v>
                </c:pt>
                <c:pt idx="2">
                  <c:v>-16.688227999999999</c:v>
                </c:pt>
                <c:pt idx="3">
                  <c:v>-12.253819</c:v>
                </c:pt>
                <c:pt idx="4">
                  <c:v>-7.3508770000000005</c:v>
                </c:pt>
                <c:pt idx="5">
                  <c:v>-12.657711000000001</c:v>
                </c:pt>
                <c:pt idx="6">
                  <c:v>-21.692021000000004</c:v>
                </c:pt>
                <c:pt idx="7">
                  <c:v>-59.348386999999995</c:v>
                </c:pt>
                <c:pt idx="8">
                  <c:v>-45.141587999999999</c:v>
                </c:pt>
                <c:pt idx="9">
                  <c:v>-49.306273000000004</c:v>
                </c:pt>
                <c:pt idx="10">
                  <c:v>-94.899414999999991</c:v>
                </c:pt>
                <c:pt idx="11">
                  <c:v>-85.425732000000011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-588.12917900000002</c:v>
                </c:pt>
                <c:pt idx="1">
                  <c:v>-535.32526399999995</c:v>
                </c:pt>
                <c:pt idx="2">
                  <c:v>-528.46272399999998</c:v>
                </c:pt>
                <c:pt idx="3">
                  <c:v>-477.32460699999996</c:v>
                </c:pt>
                <c:pt idx="4">
                  <c:v>-473.23957599999994</c:v>
                </c:pt>
                <c:pt idx="5">
                  <c:v>-420.89909699999993</c:v>
                </c:pt>
                <c:pt idx="6">
                  <c:v>-416.22012500000005</c:v>
                </c:pt>
                <c:pt idx="7">
                  <c:v>-494.80550100000005</c:v>
                </c:pt>
                <c:pt idx="8">
                  <c:v>-472.049485</c:v>
                </c:pt>
                <c:pt idx="9">
                  <c:v>-490.99766899999997</c:v>
                </c:pt>
                <c:pt idx="10">
                  <c:v>-585.50461199999995</c:v>
                </c:pt>
                <c:pt idx="11">
                  <c:v>-634.54982700000005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-7.4941710000000006</c:v>
                </c:pt>
                <c:pt idx="1">
                  <c:v>-16.586323000000004</c:v>
                </c:pt>
                <c:pt idx="2">
                  <c:v>-22.228444000000003</c:v>
                </c:pt>
                <c:pt idx="3">
                  <c:v>-23.363091000000001</c:v>
                </c:pt>
                <c:pt idx="4">
                  <c:v>-24.061900999999999</c:v>
                </c:pt>
                <c:pt idx="5">
                  <c:v>-26.450474</c:v>
                </c:pt>
                <c:pt idx="6">
                  <c:v>-20.326046000000002</c:v>
                </c:pt>
                <c:pt idx="7">
                  <c:v>-19.961949000000001</c:v>
                </c:pt>
                <c:pt idx="8">
                  <c:v>-27.086835000000004</c:v>
                </c:pt>
                <c:pt idx="9">
                  <c:v>-33.232409999999994</c:v>
                </c:pt>
                <c:pt idx="10">
                  <c:v>-6.4439500000000001</c:v>
                </c:pt>
                <c:pt idx="11">
                  <c:v>-1.616268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-629.38873099999989</c:v>
                </c:pt>
                <c:pt idx="1">
                  <c:v>-586.48818200000005</c:v>
                </c:pt>
                <c:pt idx="2">
                  <c:v>-598.88388899999995</c:v>
                </c:pt>
                <c:pt idx="3">
                  <c:v>-571.31127900000001</c:v>
                </c:pt>
                <c:pt idx="4">
                  <c:v>-591.16775500000006</c:v>
                </c:pt>
                <c:pt idx="5">
                  <c:v>-622.17674399999999</c:v>
                </c:pt>
                <c:pt idx="6">
                  <c:v>-619.53322743000001</c:v>
                </c:pt>
                <c:pt idx="7">
                  <c:v>-577.73844120000012</c:v>
                </c:pt>
                <c:pt idx="8">
                  <c:v>-622.03375689000006</c:v>
                </c:pt>
                <c:pt idx="9">
                  <c:v>-642.81467043000009</c:v>
                </c:pt>
                <c:pt idx="10">
                  <c:v>-639.51552932000004</c:v>
                </c:pt>
                <c:pt idx="11">
                  <c:v>-565.29589295000005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-233.314528</c:v>
                </c:pt>
                <c:pt idx="1">
                  <c:v>-347.91001700000021</c:v>
                </c:pt>
                <c:pt idx="2">
                  <c:v>-349.42005499999999</c:v>
                </c:pt>
                <c:pt idx="3">
                  <c:v>-357.68966500000022</c:v>
                </c:pt>
                <c:pt idx="4">
                  <c:v>-371.03540400000048</c:v>
                </c:pt>
                <c:pt idx="5">
                  <c:v>-379.90698400000053</c:v>
                </c:pt>
                <c:pt idx="6">
                  <c:v>-387.23355425999978</c:v>
                </c:pt>
                <c:pt idx="7">
                  <c:v>-409.37194153000019</c:v>
                </c:pt>
                <c:pt idx="8">
                  <c:v>-406.25333228499994</c:v>
                </c:pt>
                <c:pt idx="9">
                  <c:v>-457.95717028999991</c:v>
                </c:pt>
                <c:pt idx="10">
                  <c:v>-465.81839940999993</c:v>
                </c:pt>
                <c:pt idx="11">
                  <c:v>-407.29665821999993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-6.5529030000000006</c:v>
                </c:pt>
                <c:pt idx="1">
                  <c:v>-6.0113850000000006</c:v>
                </c:pt>
                <c:pt idx="2">
                  <c:v>-6.9799700000000007</c:v>
                </c:pt>
                <c:pt idx="3">
                  <c:v>-3.6575230000000003</c:v>
                </c:pt>
                <c:pt idx="4">
                  <c:v>-0.17829800000000001</c:v>
                </c:pt>
                <c:pt idx="5">
                  <c:v>-0.161055</c:v>
                </c:pt>
                <c:pt idx="6">
                  <c:v>-3.2843079999999998</c:v>
                </c:pt>
                <c:pt idx="7">
                  <c:v>-7.494066000000001</c:v>
                </c:pt>
                <c:pt idx="8">
                  <c:v>-8.7388280000000016</c:v>
                </c:pt>
                <c:pt idx="9">
                  <c:v>-9.8324459999999991</c:v>
                </c:pt>
                <c:pt idx="10">
                  <c:v>-5.783906</c:v>
                </c:pt>
                <c:pt idx="11">
                  <c:v>-5.9718749999999998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-148.22625799999997</c:v>
                </c:pt>
                <c:pt idx="1">
                  <c:v>-107.02538599999998</c:v>
                </c:pt>
                <c:pt idx="2">
                  <c:v>-103.417928</c:v>
                </c:pt>
                <c:pt idx="3">
                  <c:v>-110.43685300000001</c:v>
                </c:pt>
                <c:pt idx="4">
                  <c:v>-112.99104100000002</c:v>
                </c:pt>
                <c:pt idx="5">
                  <c:v>-131.80588900000001</c:v>
                </c:pt>
                <c:pt idx="6">
                  <c:v>-107.96350545000001</c:v>
                </c:pt>
                <c:pt idx="7">
                  <c:v>-126.38154759</c:v>
                </c:pt>
                <c:pt idx="8">
                  <c:v>-113.07901281999996</c:v>
                </c:pt>
                <c:pt idx="9">
                  <c:v>-109.76999415</c:v>
                </c:pt>
                <c:pt idx="10">
                  <c:v>-119.19780800000007</c:v>
                </c:pt>
                <c:pt idx="11">
                  <c:v>-93.254918949999919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-1629.8257150000002</c:v>
                </c:pt>
                <c:pt idx="1">
                  <c:v>-1428.1633789999998</c:v>
                </c:pt>
                <c:pt idx="2">
                  <c:v>-1432.0065510000002</c:v>
                </c:pt>
                <c:pt idx="3">
                  <c:v>-1384.9778900000003</c:v>
                </c:pt>
                <c:pt idx="4">
                  <c:v>-1371.098896</c:v>
                </c:pt>
                <c:pt idx="5">
                  <c:v>-1356.5108399999999</c:v>
                </c:pt>
                <c:pt idx="6">
                  <c:v>-1353.9425850799998</c:v>
                </c:pt>
                <c:pt idx="7">
                  <c:v>-1359.3146435299996</c:v>
                </c:pt>
                <c:pt idx="8">
                  <c:v>-1355.1308089850002</c:v>
                </c:pt>
                <c:pt idx="9">
                  <c:v>-1395.73923124</c:v>
                </c:pt>
                <c:pt idx="10">
                  <c:v>-1398.1884302399999</c:v>
                </c:pt>
                <c:pt idx="11">
                  <c:v>-1196.7197493700044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-826.90717376559542</c:v>
                </c:pt>
                <c:pt idx="1">
                  <c:v>-662.41613799463141</c:v>
                </c:pt>
                <c:pt idx="2">
                  <c:v>-648.61317393340596</c:v>
                </c:pt>
                <c:pt idx="3">
                  <c:v>-557.91466694859332</c:v>
                </c:pt>
                <c:pt idx="4">
                  <c:v>-528.21621206427471</c:v>
                </c:pt>
                <c:pt idx="5">
                  <c:v>-502.54102556472469</c:v>
                </c:pt>
                <c:pt idx="6">
                  <c:v>-520.25407473939515</c:v>
                </c:pt>
                <c:pt idx="7">
                  <c:v>-525.33706918271434</c:v>
                </c:pt>
                <c:pt idx="8">
                  <c:v>-532.64877712999976</c:v>
                </c:pt>
                <c:pt idx="9">
                  <c:v>-611.32769442391157</c:v>
                </c:pt>
                <c:pt idx="10">
                  <c:v>-686.80661781685717</c:v>
                </c:pt>
                <c:pt idx="11">
                  <c:v>-710.39251778211792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-1845.8816112344041</c:v>
                </c:pt>
                <c:pt idx="1">
                  <c:v>-1382.9565520053684</c:v>
                </c:pt>
                <c:pt idx="2">
                  <c:v>-1333.751639066594</c:v>
                </c:pt>
                <c:pt idx="3">
                  <c:v>-1098.3202830514065</c:v>
                </c:pt>
                <c:pt idx="4">
                  <c:v>-971.02895993572508</c:v>
                </c:pt>
                <c:pt idx="5">
                  <c:v>-887.62839243527492</c:v>
                </c:pt>
                <c:pt idx="6">
                  <c:v>-904.11425904060502</c:v>
                </c:pt>
                <c:pt idx="7">
                  <c:v>-912.50182996728483</c:v>
                </c:pt>
                <c:pt idx="8">
                  <c:v>-951.77111989000014</c:v>
                </c:pt>
                <c:pt idx="9">
                  <c:v>-1195.419063466089</c:v>
                </c:pt>
                <c:pt idx="10">
                  <c:v>-1504.8009852131429</c:v>
                </c:pt>
                <c:pt idx="11">
                  <c:v>-1833.956815317877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-9.9411820000000013</c:v>
                </c:pt>
                <c:pt idx="1">
                  <c:v>-7.5253459999999999</c:v>
                </c:pt>
                <c:pt idx="2">
                  <c:v>-6.6021879999999999</c:v>
                </c:pt>
                <c:pt idx="3">
                  <c:v>-5.0137470000000013</c:v>
                </c:pt>
                <c:pt idx="4">
                  <c:v>-3.8214779999999995</c:v>
                </c:pt>
                <c:pt idx="5">
                  <c:v>-3.4579299999999993</c:v>
                </c:pt>
                <c:pt idx="6">
                  <c:v>-3.5048615699999996</c:v>
                </c:pt>
                <c:pt idx="7">
                  <c:v>-3.500867</c:v>
                </c:pt>
                <c:pt idx="8">
                  <c:v>-3.6572649999999998</c:v>
                </c:pt>
                <c:pt idx="9">
                  <c:v>-5.0790415099999997</c:v>
                </c:pt>
                <c:pt idx="10">
                  <c:v>-7.5765280000000006</c:v>
                </c:pt>
                <c:pt idx="11">
                  <c:v>-9.1745319999999992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-227.92071300000001</c:v>
                </c:pt>
                <c:pt idx="1">
                  <c:v>-192.45447000000001</c:v>
                </c:pt>
                <c:pt idx="2">
                  <c:v>-191.49640299999999</c:v>
                </c:pt>
                <c:pt idx="3">
                  <c:v>-174.333957</c:v>
                </c:pt>
                <c:pt idx="4">
                  <c:v>-168.35052200000001</c:v>
                </c:pt>
                <c:pt idx="5">
                  <c:v>-165.35054399999999</c:v>
                </c:pt>
                <c:pt idx="6">
                  <c:v>-164.584079</c:v>
                </c:pt>
                <c:pt idx="7">
                  <c:v>-157.933179</c:v>
                </c:pt>
                <c:pt idx="8">
                  <c:v>-171.38273100000001</c:v>
                </c:pt>
                <c:pt idx="9">
                  <c:v>-189.79832099999999</c:v>
                </c:pt>
                <c:pt idx="10">
                  <c:v>-221.01416599999996</c:v>
                </c:pt>
                <c:pt idx="11">
                  <c:v>-211.98450020999999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73317.663871144759</c:v>
                </c:pt>
                <c:pt idx="1">
                  <c:v>41119.18878458059</c:v>
                </c:pt>
                <c:pt idx="2">
                  <c:v>30513.062723146348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16964.580971213745</c:v>
                </c:pt>
                <c:pt idx="1">
                  <c:v>9395.3120508039938</c:v>
                </c:pt>
                <c:pt idx="2">
                  <c:v>6483.283738993583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9364.7325495848927</c:v>
                </c:pt>
                <c:pt idx="1">
                  <c:v>5111.5455351169367</c:v>
                </c:pt>
                <c:pt idx="2">
                  <c:v>3437.157840605747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33371.372170000024</c:v>
                </c:pt>
                <c:pt idx="1">
                  <c:v>18776.490830000035</c:v>
                </c:pt>
                <c:pt idx="2">
                  <c:v>12039.97105999998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64092.624170000068</c:v>
                </c:pt>
                <c:pt idx="1">
                  <c:v>36852.209900000031</c:v>
                </c:pt>
                <c:pt idx="2">
                  <c:v>23516.556379999991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23612.740410000006</c:v>
                </c:pt>
                <c:pt idx="1">
                  <c:v>13589.922769999997</c:v>
                </c:pt>
                <c:pt idx="2">
                  <c:v>8052.2825999999959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13768335208098986"/>
          <c:y val="1.305567463092901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3"/>
              <c:layout>
                <c:manualLayout>
                  <c:x val="0"/>
                  <c:y val="-3.820439350525310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1-4F31-A927-36B894979209}"/>
                </c:ext>
              </c:extLst>
            </c:dLbl>
            <c:dLbl>
              <c:idx val="5"/>
              <c:layout>
                <c:manualLayout>
                  <c:x val="-6.1904761904761907E-2"/>
                  <c:y val="-0.10697230181470871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5.7142857142857141E-2"/>
                  <c:y val="-0.1528175740210124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-8.7300578797851381E-17"/>
                  <c:y val="-0.1642788920725883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7399969.5</c:v>
                </c:pt>
                <c:pt idx="1">
                  <c:v>9452137.3249999993</c:v>
                </c:pt>
                <c:pt idx="2">
                  <c:v>827508.49899999995</c:v>
                </c:pt>
                <c:pt idx="3">
                  <c:v>1042604.8559999998</c:v>
                </c:pt>
                <c:pt idx="4">
                  <c:v>732423.84056096827</c:v>
                </c:pt>
                <c:pt idx="5">
                  <c:v>166415.04499999998</c:v>
                </c:pt>
                <c:pt idx="6">
                  <c:v>199716.5853851042</c:v>
                </c:pt>
                <c:pt idx="7">
                  <c:v>429610.69835519011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8095238095238143E-2"/>
                  <c:y val="-3.82043935052531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9448.4716000000008</c:v>
                </c:pt>
                <c:pt idx="2">
                  <c:v>1363.4</c:v>
                </c:pt>
                <c:pt idx="3">
                  <c:v>1239.2407800000003</c:v>
                </c:pt>
                <c:pt idx="4">
                  <c:v>1111.7706399999997</c:v>
                </c:pt>
                <c:pt idx="5">
                  <c:v>1171.5</c:v>
                </c:pt>
                <c:pt idx="6">
                  <c:v>351.61380500000001</c:v>
                </c:pt>
                <c:pt idx="7">
                  <c:v>3952.9661610000517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9264069264069264E-3"/>
                  <c:y val="-0.1838885427575327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923441387945E-2"/>
                  <c:y val="-0.159884546393888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2.5034049999999999</c:v>
                </c:pt>
                <c:pt idx="1">
                  <c:v>5.16</c:v>
                </c:pt>
                <c:pt idx="2">
                  <c:v>54.58</c:v>
                </c:pt>
                <c:pt idx="3">
                  <c:v>289.37040000000007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140.72543213792244</c:v>
                </c:pt>
                <c:pt idx="1">
                  <c:v>162.89657896396619</c:v>
                </c:pt>
                <c:pt idx="2">
                  <c:v>154.14064400232158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725.68115999999998</c:v>
                </c:pt>
                <c:pt idx="1">
                  <c:v>773.02094999999997</c:v>
                </c:pt>
                <c:pt idx="2">
                  <c:v>798.71843999999999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10239.336799999997</c:v>
                </c:pt>
                <c:pt idx="1">
                  <c:v>10589.342229999998</c:v>
                </c:pt>
                <c:pt idx="2">
                  <c:v>10570.320710000002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52848.251430000048</c:v>
                </c:pt>
                <c:pt idx="1">
                  <c:v>56020.922750000012</c:v>
                </c:pt>
                <c:pt idx="2">
                  <c:v>56693.228260000047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2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7437.5069495418902</c:v>
                </c:pt>
                <c:pt idx="1">
                  <c:v>6250.9594440166056</c:v>
                </c:pt>
                <c:pt idx="2">
                  <c:v>6509.9775107558016</c:v>
                </c:pt>
                <c:pt idx="3">
                  <c:v>5419.2899319849348</c:v>
                </c:pt>
                <c:pt idx="4">
                  <c:v>5242.2028879425061</c:v>
                </c:pt>
                <c:pt idx="5">
                  <c:v>5255.5582546358801</c:v>
                </c:pt>
                <c:pt idx="6">
                  <c:v>5679.0793641216951</c:v>
                </c:pt>
                <c:pt idx="7">
                  <c:v>5789.6174949081869</c:v>
                </c:pt>
                <c:pt idx="8">
                  <c:v>6022.7957451619241</c:v>
                </c:pt>
                <c:pt idx="9">
                  <c:v>6209.5028167290366</c:v>
                </c:pt>
                <c:pt idx="10">
                  <c:v>6861.1954580932615</c:v>
                </c:pt>
                <c:pt idx="11">
                  <c:v>7179.6880744789623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-5879.3156961615286</c:v>
                </c:pt>
                <c:pt idx="1">
                  <c:v>-5032.0922951930552</c:v>
                </c:pt>
                <c:pt idx="2">
                  <c:v>-5061.0951812870562</c:v>
                </c:pt>
                <c:pt idx="3">
                  <c:v>-4603.844724576692</c:v>
                </c:pt>
                <c:pt idx="4">
                  <c:v>-4489.5312138115105</c:v>
                </c:pt>
                <c:pt idx="5">
                  <c:v>-4287.7048056358772</c:v>
                </c:pt>
                <c:pt idx="6">
                  <c:v>-4334.0206751327969</c:v>
                </c:pt>
                <c:pt idx="7">
                  <c:v>-4374.8516683364851</c:v>
                </c:pt>
                <c:pt idx="8">
                  <c:v>-4365.960610801545</c:v>
                </c:pt>
                <c:pt idx="9">
                  <c:v>-4853.284343312037</c:v>
                </c:pt>
                <c:pt idx="10">
                  <c:v>-5337.0840968762514</c:v>
                </c:pt>
                <c:pt idx="11">
                  <c:v>-5355.0507338689658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-472.693941</c:v>
                </c:pt>
                <c:pt idx="1">
                  <c:v>-409.17385199999995</c:v>
                </c:pt>
                <c:pt idx="2">
                  <c:v>-419.74691599999983</c:v>
                </c:pt>
                <c:pt idx="3">
                  <c:v>-353.67722199999997</c:v>
                </c:pt>
                <c:pt idx="4">
                  <c:v>-353.00143000000008</c:v>
                </c:pt>
                <c:pt idx="5">
                  <c:v>-353.82270899999997</c:v>
                </c:pt>
                <c:pt idx="6">
                  <c:v>-386.31682405999999</c:v>
                </c:pt>
                <c:pt idx="7">
                  <c:v>-398.32825057999997</c:v>
                </c:pt>
                <c:pt idx="8">
                  <c:v>-398.58404002999993</c:v>
                </c:pt>
                <c:pt idx="9">
                  <c:v>-425.45226667999998</c:v>
                </c:pt>
                <c:pt idx="10">
                  <c:v>-455.58979589</c:v>
                </c:pt>
                <c:pt idx="11">
                  <c:v>-471.68699781999993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-313.05315515774544</c:v>
                </c:pt>
                <c:pt idx="1">
                  <c:v>-267.24186498901372</c:v>
                </c:pt>
                <c:pt idx="2">
                  <c:v>-265.25048515713502</c:v>
                </c:pt>
                <c:pt idx="3">
                  <c:v>-236.37063792727659</c:v>
                </c:pt>
                <c:pt idx="4">
                  <c:v>-235.03018899600221</c:v>
                </c:pt>
                <c:pt idx="5">
                  <c:v>-235.81131549486537</c:v>
                </c:pt>
                <c:pt idx="6">
                  <c:v>-241.45123475218202</c:v>
                </c:pt>
                <c:pt idx="7">
                  <c:v>-232.46613600931551</c:v>
                </c:pt>
                <c:pt idx="8">
                  <c:v>-250.44729999738311</c:v>
                </c:pt>
                <c:pt idx="9">
                  <c:v>-266.04114199999992</c:v>
                </c:pt>
                <c:pt idx="10">
                  <c:v>-302.65387424999983</c:v>
                </c:pt>
                <c:pt idx="11">
                  <c:v>-306.28020120999997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-113.543828005289</c:v>
                </c:pt>
                <c:pt idx="1">
                  <c:v>-112.33535998461801</c:v>
                </c:pt>
                <c:pt idx="2">
                  <c:v>-134.31466990877101</c:v>
                </c:pt>
                <c:pt idx="3">
                  <c:v>-108.745598085685</c:v>
                </c:pt>
                <c:pt idx="4">
                  <c:v>-116.67492307606099</c:v>
                </c:pt>
                <c:pt idx="5">
                  <c:v>-114.51300491484801</c:v>
                </c:pt>
                <c:pt idx="6">
                  <c:v>-119.915107978465</c:v>
                </c:pt>
                <c:pt idx="7">
                  <c:v>-103.4867409832742</c:v>
                </c:pt>
                <c:pt idx="8">
                  <c:v>-55.724403027001998</c:v>
                </c:pt>
                <c:pt idx="9">
                  <c:v>-54.325821000000097</c:v>
                </c:pt>
                <c:pt idx="10">
                  <c:v>-68.115730999999997</c:v>
                </c:pt>
                <c:pt idx="11">
                  <c:v>-92.697099999999693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-647.18226055516448</c:v>
                </c:pt>
                <c:pt idx="1">
                  <c:v>-415.99147398323498</c:v>
                </c:pt>
                <c:pt idx="2">
                  <c:v>-640.71397456963257</c:v>
                </c:pt>
                <c:pt idx="3">
                  <c:v>-127.12027105316366</c:v>
                </c:pt>
                <c:pt idx="4">
                  <c:v>-86.157430703560721</c:v>
                </c:pt>
                <c:pt idx="5">
                  <c:v>-247.76790887316864</c:v>
                </c:pt>
                <c:pt idx="6">
                  <c:v>-615.09526652503916</c:v>
                </c:pt>
                <c:pt idx="7">
                  <c:v>-698.60019778723995</c:v>
                </c:pt>
                <c:pt idx="8">
                  <c:v>-939.15902517981988</c:v>
                </c:pt>
                <c:pt idx="9">
                  <c:v>-597.03346065005405</c:v>
                </c:pt>
                <c:pt idx="10">
                  <c:v>-689.86418191437872</c:v>
                </c:pt>
                <c:pt idx="11">
                  <c:v>-954.7454490998573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8.5528979171844183E-2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0.27127528892612557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noFill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0.60537781755638786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3.7817914345642301E-2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19976.589</c:v>
                </c:pt>
                <c:pt idx="1">
                  <c:v>19071.580999999998</c:v>
                </c:pt>
                <c:pt idx="2">
                  <c:v>18688.321000000004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36820.146999999997</c:v>
                </c:pt>
                <c:pt idx="1">
                  <c:v>60226.165999999997</c:v>
                </c:pt>
                <c:pt idx="2">
                  <c:v>86078.55799999999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130457.62299999996</c:v>
                </c:pt>
                <c:pt idx="1">
                  <c:v>148100.46999999997</c:v>
                </c:pt>
                <c:pt idx="2">
                  <c:v>130103.29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8712.1010000000006</c:v>
                </c:pt>
                <c:pt idx="1">
                  <c:v>8045.1679999999997</c:v>
                </c:pt>
                <c:pt idx="2">
                  <c:v>8771.7819999999992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2.6313409343406226E-2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4.2377481612872872E-2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0.93130910904372077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5831.5220000000018</c:v>
                </c:pt>
                <c:pt idx="1">
                  <c:v>5544.2919999999976</c:v>
                </c:pt>
                <c:pt idx="2">
                  <c:v>5826.1739999999982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8998.0240000000013</c:v>
                </c:pt>
                <c:pt idx="1">
                  <c:v>9252.68</c:v>
                </c:pt>
                <c:pt idx="2">
                  <c:v>9452.9249999999975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201891.27099999995</c:v>
                </c:pt>
                <c:pt idx="1">
                  <c:v>199518.75400000007</c:v>
                </c:pt>
                <c:pt idx="2">
                  <c:v>207419.02900000004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5.2335719999999997</c:v>
                </c:pt>
                <c:pt idx="1">
                  <c:v>18.633424000000002</c:v>
                </c:pt>
                <c:pt idx="2">
                  <c:v>367.31081699999993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304.36639099999991</c:v>
                </c:pt>
                <c:pt idx="1">
                  <c:v>162.27330599999999</c:v>
                </c:pt>
                <c:pt idx="2">
                  <c:v>10.722678999999999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0</c:v>
                </c:pt>
                <c:pt idx="1">
                  <c:v>5.9030440000000004</c:v>
                </c:pt>
                <c:pt idx="2">
                  <c:v>179.232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3.6062310000000002</c:v>
                </c:pt>
                <c:pt idx="1">
                  <c:v>11.728093999999999</c:v>
                </c:pt>
                <c:pt idx="2">
                  <c:v>1090.037617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5.8152000000000002E-2</c:v>
                </c:pt>
                <c:pt idx="1">
                  <c:v>2.4975619999999998</c:v>
                </c:pt>
                <c:pt idx="2">
                  <c:v>4.5748199999999999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1.797E-2</c:v>
                </c:pt>
                <c:pt idx="1">
                  <c:v>4.6265999999999998</c:v>
                </c:pt>
                <c:pt idx="2">
                  <c:v>0.265239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0.41576000000000002</c:v>
                </c:pt>
                <c:pt idx="1">
                  <c:v>5.7380800000000001</c:v>
                </c:pt>
                <c:pt idx="2">
                  <c:v>50.621983999999998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1.071264</c:v>
                </c:pt>
                <c:pt idx="1">
                  <c:v>12.137032</c:v>
                </c:pt>
                <c:pt idx="2">
                  <c:v>61.957436999999999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1.0811350000000002</c:v>
                </c:pt>
                <c:pt idx="1">
                  <c:v>0.35468499999999997</c:v>
                </c:pt>
                <c:pt idx="2">
                  <c:v>0.78419400000000006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192.855073</c:v>
                </c:pt>
                <c:pt idx="1">
                  <c:v>130.97936900000002</c:v>
                </c:pt>
                <c:pt idx="2">
                  <c:v>274.18688299999997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2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  <c:majorUnit val="500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475.41475000000025</c:v>
                </c:pt>
                <c:pt idx="1">
                  <c:v>390.10669999999976</c:v>
                </c:pt>
                <c:pt idx="2">
                  <c:v>8997.2885000000042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869.80291999999929</c:v>
                </c:pt>
                <c:pt idx="1">
                  <c:v>1127.0979999999995</c:v>
                </c:pt>
                <c:pt idx="2">
                  <c:v>17075.903499999997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6623061765449301"/>
                  <c:y val="-3.6543401154617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4290</c:v>
                </c:pt>
                <c:pt idx="1">
                  <c:v>9448.4716000000008</c:v>
                </c:pt>
                <c:pt idx="2">
                  <c:v>1363.4</c:v>
                </c:pt>
                <c:pt idx="3">
                  <c:v>1239.2407800000003</c:v>
                </c:pt>
                <c:pt idx="4">
                  <c:v>1111.7706399999997</c:v>
                </c:pt>
                <c:pt idx="5">
                  <c:v>1171.5</c:v>
                </c:pt>
                <c:pt idx="6">
                  <c:v>351.61380500000001</c:v>
                </c:pt>
                <c:pt idx="7">
                  <c:v>3952.9661610000517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4290</c:v>
                </c:pt>
                <c:pt idx="1">
                  <c:v>4290</c:v>
                </c:pt>
                <c:pt idx="2">
                  <c:v>4290</c:v>
                </c:pt>
                <c:pt idx="3">
                  <c:v>4290</c:v>
                </c:pt>
                <c:pt idx="4">
                  <c:v>4290</c:v>
                </c:pt>
                <c:pt idx="5">
                  <c:v>4290</c:v>
                </c:pt>
                <c:pt idx="6">
                  <c:v>4290</c:v>
                </c:pt>
                <c:pt idx="7">
                  <c:v>4290</c:v>
                </c:pt>
                <c:pt idx="8">
                  <c:v>4290</c:v>
                </c:pt>
                <c:pt idx="9">
                  <c:v>4290</c:v>
                </c:pt>
                <c:pt idx="10">
                  <c:v>4290</c:v>
                </c:pt>
                <c:pt idx="11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9471.4068000000007</c:v>
                </c:pt>
                <c:pt idx="1">
                  <c:v>9439.7596000000012</c:v>
                </c:pt>
                <c:pt idx="2">
                  <c:v>9439.7596000000012</c:v>
                </c:pt>
                <c:pt idx="3">
                  <c:v>9439.6136000000024</c:v>
                </c:pt>
                <c:pt idx="4">
                  <c:v>9448.7136000000028</c:v>
                </c:pt>
                <c:pt idx="5">
                  <c:v>9448.7136000000028</c:v>
                </c:pt>
                <c:pt idx="6">
                  <c:v>9448.5836000000036</c:v>
                </c:pt>
                <c:pt idx="7">
                  <c:v>9448.5816000000032</c:v>
                </c:pt>
                <c:pt idx="8">
                  <c:v>9448.5816000000032</c:v>
                </c:pt>
                <c:pt idx="9">
                  <c:v>9448.4716000000026</c:v>
                </c:pt>
                <c:pt idx="10">
                  <c:v>9448.4716000000026</c:v>
                </c:pt>
                <c:pt idx="11">
                  <c:v>9448.4716000000026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1363.4</c:v>
                </c:pt>
                <c:pt idx="1">
                  <c:v>1363.4</c:v>
                </c:pt>
                <c:pt idx="2">
                  <c:v>1363.4</c:v>
                </c:pt>
                <c:pt idx="3">
                  <c:v>1363.4</c:v>
                </c:pt>
                <c:pt idx="4">
                  <c:v>1363.4</c:v>
                </c:pt>
                <c:pt idx="5">
                  <c:v>1363.4</c:v>
                </c:pt>
                <c:pt idx="6">
                  <c:v>1363.4</c:v>
                </c:pt>
                <c:pt idx="7">
                  <c:v>1363.4</c:v>
                </c:pt>
                <c:pt idx="8">
                  <c:v>1363.4</c:v>
                </c:pt>
                <c:pt idx="9">
                  <c:v>1363.4</c:v>
                </c:pt>
                <c:pt idx="10">
                  <c:v>1363.4</c:v>
                </c:pt>
                <c:pt idx="11">
                  <c:v>1363.4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1092.0261250000003</c:v>
                </c:pt>
                <c:pt idx="1">
                  <c:v>1102.4846250000005</c:v>
                </c:pt>
                <c:pt idx="2">
                  <c:v>1102.5875250000006</c:v>
                </c:pt>
                <c:pt idx="3">
                  <c:v>1103.0955250000004</c:v>
                </c:pt>
                <c:pt idx="4">
                  <c:v>1109.2065250000005</c:v>
                </c:pt>
                <c:pt idx="5">
                  <c:v>1164.572525000001</c:v>
                </c:pt>
                <c:pt idx="6">
                  <c:v>1172.5115250000013</c:v>
                </c:pt>
                <c:pt idx="7">
                  <c:v>1186.9255250000012</c:v>
                </c:pt>
                <c:pt idx="8">
                  <c:v>1192.744525000001</c:v>
                </c:pt>
                <c:pt idx="9">
                  <c:v>1199.8435250000009</c:v>
                </c:pt>
                <c:pt idx="10">
                  <c:v>1203.032525000001</c:v>
                </c:pt>
                <c:pt idx="11">
                  <c:v>1239.240780000001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1117.5994399999968</c:v>
                </c:pt>
                <c:pt idx="1">
                  <c:v>1117.6549399999969</c:v>
                </c:pt>
                <c:pt idx="2">
                  <c:v>1117.6389399999969</c:v>
                </c:pt>
                <c:pt idx="3">
                  <c:v>1117.5284399999969</c:v>
                </c:pt>
                <c:pt idx="4">
                  <c:v>1118.8993399999963</c:v>
                </c:pt>
                <c:pt idx="5">
                  <c:v>1114.5805899999966</c:v>
                </c:pt>
                <c:pt idx="6">
                  <c:v>1114.5203399999968</c:v>
                </c:pt>
                <c:pt idx="7">
                  <c:v>1114.4713399999969</c:v>
                </c:pt>
                <c:pt idx="8">
                  <c:v>1114.4343399999971</c:v>
                </c:pt>
                <c:pt idx="9">
                  <c:v>1113.2559399999973</c:v>
                </c:pt>
                <c:pt idx="10">
                  <c:v>1112.839439999997</c:v>
                </c:pt>
                <c:pt idx="11">
                  <c:v>1111.7706399999972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  <c:pt idx="10">
                  <c:v>1171.5</c:v>
                </c:pt>
                <c:pt idx="11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342.50670000000008</c:v>
                </c:pt>
                <c:pt idx="1">
                  <c:v>342.49970000000008</c:v>
                </c:pt>
                <c:pt idx="2">
                  <c:v>344.77480500000007</c:v>
                </c:pt>
                <c:pt idx="3">
                  <c:v>344.9948050000001</c:v>
                </c:pt>
                <c:pt idx="4">
                  <c:v>345.00480500000009</c:v>
                </c:pt>
                <c:pt idx="5">
                  <c:v>351.7978050000001</c:v>
                </c:pt>
                <c:pt idx="6">
                  <c:v>351.7978050000001</c:v>
                </c:pt>
                <c:pt idx="7">
                  <c:v>351.7978050000001</c:v>
                </c:pt>
                <c:pt idx="8">
                  <c:v>351.79810500000008</c:v>
                </c:pt>
                <c:pt idx="9">
                  <c:v>351.84178500000007</c:v>
                </c:pt>
                <c:pt idx="10">
                  <c:v>351.83170500000006</c:v>
                </c:pt>
                <c:pt idx="11">
                  <c:v>351.61380500000007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3351.3021180001042</c:v>
                </c:pt>
                <c:pt idx="1">
                  <c:v>3395.0282830001729</c:v>
                </c:pt>
                <c:pt idx="2">
                  <c:v>3454.5736100002327</c:v>
                </c:pt>
                <c:pt idx="3">
                  <c:v>3501.745213100297</c:v>
                </c:pt>
                <c:pt idx="4">
                  <c:v>3575.9966051004126</c:v>
                </c:pt>
                <c:pt idx="5">
                  <c:v>3619.0468913003697</c:v>
                </c:pt>
                <c:pt idx="6">
                  <c:v>3689.5184893003816</c:v>
                </c:pt>
                <c:pt idx="7">
                  <c:v>3737.8525942004158</c:v>
                </c:pt>
                <c:pt idx="8">
                  <c:v>3795.0359738004172</c:v>
                </c:pt>
                <c:pt idx="9">
                  <c:v>3855.2253568004467</c:v>
                </c:pt>
                <c:pt idx="10">
                  <c:v>3912.6105084004917</c:v>
                </c:pt>
                <c:pt idx="11">
                  <c:v>3952.9661610005483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2040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215.44069999999999</c:v>
                </c:pt>
                <c:pt idx="2">
                  <c:v>226.29999999999998</c:v>
                </c:pt>
                <c:pt idx="3">
                  <c:v>539.35199999999998</c:v>
                </c:pt>
                <c:pt idx="4">
                  <c:v>14.759</c:v>
                </c:pt>
                <c:pt idx="5">
                  <c:v>182.64700000000002</c:v>
                </c:pt>
                <c:pt idx="6">
                  <c:v>4.835</c:v>
                </c:pt>
                <c:pt idx="7">
                  <c:v>1345.7720000000002</c:v>
                </c:pt>
                <c:pt idx="8">
                  <c:v>18.828199999999999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1151.7282</c:v>
                </c:pt>
                <c:pt idx="12">
                  <c:v>4043.9124999999995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844.9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68.641999999999967</c:v>
                </c:pt>
                <c:pt idx="1">
                  <c:v>61.657000000000011</c:v>
                </c:pt>
                <c:pt idx="2">
                  <c:v>94.889999999999944</c:v>
                </c:pt>
                <c:pt idx="3">
                  <c:v>23.95</c:v>
                </c:pt>
                <c:pt idx="4">
                  <c:v>98.303400000000025</c:v>
                </c:pt>
                <c:pt idx="5">
                  <c:v>66.370800000000017</c:v>
                </c:pt>
                <c:pt idx="6">
                  <c:v>47.51600000000002</c:v>
                </c:pt>
                <c:pt idx="7">
                  <c:v>127.6499</c:v>
                </c:pt>
                <c:pt idx="8">
                  <c:v>130.02431999999993</c:v>
                </c:pt>
                <c:pt idx="9">
                  <c:v>80.791500000000028</c:v>
                </c:pt>
                <c:pt idx="10">
                  <c:v>72.324500000000015</c:v>
                </c:pt>
                <c:pt idx="11">
                  <c:v>269.24896000000001</c:v>
                </c:pt>
                <c:pt idx="12">
                  <c:v>57.083000000000027</c:v>
                </c:pt>
                <c:pt idx="13">
                  <c:v>40.789400000000022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175.48465000000007</c:v>
                </c:pt>
                <c:pt idx="2">
                  <c:v>35.299199999999999</c:v>
                </c:pt>
                <c:pt idx="3">
                  <c:v>7.817999999999997</c:v>
                </c:pt>
                <c:pt idx="4">
                  <c:v>17.395299999999995</c:v>
                </c:pt>
                <c:pt idx="5">
                  <c:v>30.247899999999969</c:v>
                </c:pt>
                <c:pt idx="6">
                  <c:v>24.495149999999981</c:v>
                </c:pt>
                <c:pt idx="7">
                  <c:v>17.919399999999992</c:v>
                </c:pt>
                <c:pt idx="8">
                  <c:v>12.71873999999999</c:v>
                </c:pt>
                <c:pt idx="9">
                  <c:v>30.005800000000018</c:v>
                </c:pt>
                <c:pt idx="10">
                  <c:v>18.674799999999991</c:v>
                </c:pt>
                <c:pt idx="11">
                  <c:v>645.29555999999991</c:v>
                </c:pt>
                <c:pt idx="12">
                  <c:v>77.416639999999987</c:v>
                </c:pt>
                <c:pt idx="13">
                  <c:v>7.793499999999999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8.4453049999999994</c:v>
                </c:pt>
                <c:pt idx="3">
                  <c:v>67.594999999999999</c:v>
                </c:pt>
                <c:pt idx="4">
                  <c:v>11.899999999999999</c:v>
                </c:pt>
                <c:pt idx="5">
                  <c:v>10.243499999999999</c:v>
                </c:pt>
                <c:pt idx="6">
                  <c:v>48.832399999999993</c:v>
                </c:pt>
                <c:pt idx="7">
                  <c:v>37.484199999999987</c:v>
                </c:pt>
                <c:pt idx="8">
                  <c:v>45.889999999999993</c:v>
                </c:pt>
                <c:pt idx="9">
                  <c:v>22.9864</c:v>
                </c:pt>
                <c:pt idx="10">
                  <c:v>5.3199999999999994</c:v>
                </c:pt>
                <c:pt idx="11">
                  <c:v>6.0569999999999995</c:v>
                </c:pt>
                <c:pt idx="12">
                  <c:v>86.8</c:v>
                </c:pt>
                <c:pt idx="13">
                  <c:v>0.05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82.781200000000183</c:v>
                </c:pt>
                <c:pt idx="1">
                  <c:v>385.07601900000105</c:v>
                </c:pt>
                <c:pt idx="2">
                  <c:v>670.50384799999654</c:v>
                </c:pt>
                <c:pt idx="3">
                  <c:v>46.602952000000087</c:v>
                </c:pt>
                <c:pt idx="4">
                  <c:v>205.05458199999961</c:v>
                </c:pt>
                <c:pt idx="5">
                  <c:v>210.97194699999253</c:v>
                </c:pt>
                <c:pt idx="6">
                  <c:v>177.73415099999804</c:v>
                </c:pt>
                <c:pt idx="7">
                  <c:v>240.45699300001849</c:v>
                </c:pt>
                <c:pt idx="8">
                  <c:v>222.30063899999226</c:v>
                </c:pt>
                <c:pt idx="9">
                  <c:v>205.64279699999173</c:v>
                </c:pt>
                <c:pt idx="10">
                  <c:v>344.72825499999112</c:v>
                </c:pt>
                <c:pt idx="11">
                  <c:v>583.12832700007584</c:v>
                </c:pt>
                <c:pt idx="12">
                  <c:v>300.43712399999384</c:v>
                </c:pt>
                <c:pt idx="13">
                  <c:v>277.54732700000068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39807.039000000004</c:v>
                </c:pt>
                <c:pt idx="1">
                  <c:v>38841.691999999995</c:v>
                </c:pt>
                <c:pt idx="2">
                  <c:v>132219.666</c:v>
                </c:pt>
                <c:pt idx="3">
                  <c:v>39178.659</c:v>
                </c:pt>
                <c:pt idx="4">
                  <c:v>68368</c:v>
                </c:pt>
                <c:pt idx="5">
                  <c:v>137405.93900000001</c:v>
                </c:pt>
                <c:pt idx="6">
                  <c:v>12986.105</c:v>
                </c:pt>
                <c:pt idx="7">
                  <c:v>351584.13500000001</c:v>
                </c:pt>
                <c:pt idx="8">
                  <c:v>92620.282000000007</c:v>
                </c:pt>
                <c:pt idx="9">
                  <c:v>64385.847999999998</c:v>
                </c:pt>
                <c:pt idx="10">
                  <c:v>39857.684999999998</c:v>
                </c:pt>
                <c:pt idx="11">
                  <c:v>192368.71400000001</c:v>
                </c:pt>
                <c:pt idx="12">
                  <c:v>543172.70000000007</c:v>
                </c:pt>
                <c:pt idx="13">
                  <c:v>123934.56600000001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771108.53700000001</c:v>
                </c:pt>
                <c:pt idx="1">
                  <c:v>264850.94</c:v>
                </c:pt>
                <c:pt idx="2">
                  <c:v>587057.67900000396</c:v>
                </c:pt>
                <c:pt idx="3">
                  <c:v>118998.83900000001</c:v>
                </c:pt>
                <c:pt idx="4">
                  <c:v>281509.54300000001</c:v>
                </c:pt>
                <c:pt idx="5">
                  <c:v>306779.321</c:v>
                </c:pt>
                <c:pt idx="6">
                  <c:v>308246.734</c:v>
                </c:pt>
                <c:pt idx="7">
                  <c:v>586726.755</c:v>
                </c:pt>
                <c:pt idx="8">
                  <c:v>370364.42499999999</c:v>
                </c:pt>
                <c:pt idx="9">
                  <c:v>238253.905</c:v>
                </c:pt>
                <c:pt idx="10">
                  <c:v>358447.92</c:v>
                </c:pt>
                <c:pt idx="11">
                  <c:v>714532.32400000002</c:v>
                </c:pt>
                <c:pt idx="12">
                  <c:v>382615.98199999996</c:v>
                </c:pt>
                <c:pt idx="13">
                  <c:v>236734.003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302575.96114630229</c:v>
                </c:pt>
                <c:pt idx="1">
                  <c:v>138637.2407951706</c:v>
                </c:pt>
                <c:pt idx="2">
                  <c:v>197757.18023611847</c:v>
                </c:pt>
                <c:pt idx="3">
                  <c:v>63638.932881055487</c:v>
                </c:pt>
                <c:pt idx="4">
                  <c:v>120345.5245177906</c:v>
                </c:pt>
                <c:pt idx="5">
                  <c:v>128710.79534394226</c:v>
                </c:pt>
                <c:pt idx="6">
                  <c:v>90032.187886066502</c:v>
                </c:pt>
                <c:pt idx="7">
                  <c:v>179381.4814519888</c:v>
                </c:pt>
                <c:pt idx="8">
                  <c:v>108286.78780986468</c:v>
                </c:pt>
                <c:pt idx="9">
                  <c:v>104990.75537698384</c:v>
                </c:pt>
                <c:pt idx="10">
                  <c:v>121790.23186591755</c:v>
                </c:pt>
                <c:pt idx="11">
                  <c:v>278969.75026608648</c:v>
                </c:pt>
                <c:pt idx="12">
                  <c:v>143067.17264402157</c:v>
                </c:pt>
                <c:pt idx="13">
                  <c:v>106772.87080126624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476599.55435533042</c:v>
                </c:pt>
                <c:pt idx="1">
                  <c:v>337559.03721260064</c:v>
                </c:pt>
                <c:pt idx="2">
                  <c:v>464135.76870501088</c:v>
                </c:pt>
                <c:pt idx="3">
                  <c:v>115392.03514429236</c:v>
                </c:pt>
                <c:pt idx="4">
                  <c:v>219706.91065791377</c:v>
                </c:pt>
                <c:pt idx="5">
                  <c:v>285514.90154003032</c:v>
                </c:pt>
                <c:pt idx="6">
                  <c:v>222319.60535749883</c:v>
                </c:pt>
                <c:pt idx="7">
                  <c:v>419771.19222554978</c:v>
                </c:pt>
                <c:pt idx="8">
                  <c:v>244916.8649305056</c:v>
                </c:pt>
                <c:pt idx="9">
                  <c:v>222450.96357544776</c:v>
                </c:pt>
                <c:pt idx="10">
                  <c:v>274042.6733583298</c:v>
                </c:pt>
                <c:pt idx="11">
                  <c:v>869884.57214727206</c:v>
                </c:pt>
                <c:pt idx="12">
                  <c:v>323336.07445483434</c:v>
                </c:pt>
                <c:pt idx="13">
                  <c:v>225819.28762006527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0.11344592163920289"/>
                  <c:y val="8.981569254122386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0.12315474717418777"/>
                  <c:y val="0.1438632402616450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0.12969986376746648"/>
                  <c:y val="0.1907258154628394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5.6823913386632821E-17"/>
                  <c:y val="-0.1293345972593625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5074948.9629622949</c:v>
                </c:pt>
                <c:pt idx="1">
                  <c:v>1002378.849797842</c:v>
                </c:pt>
                <c:pt idx="2">
                  <c:v>193892.23706831498</c:v>
                </c:pt>
                <c:pt idx="3">
                  <c:v>122626.22919157399</c:v>
                </c:pt>
                <c:pt idx="4">
                  <c:v>237520.90664923302</c:v>
                </c:pt>
                <c:pt idx="5">
                  <c:v>4701904.0362846814</c:v>
                </c:pt>
                <c:pt idx="6">
                  <c:v>3572070.595565083</c:v>
                </c:pt>
                <c:pt idx="7">
                  <c:v>64647.882788236355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80153.367162230992</c:v>
                </c:pt>
                <c:pt idx="1">
                  <c:v>223582.95384242502</c:v>
                </c:pt>
                <c:pt idx="2">
                  <c:v>431612.14000617299</c:v>
                </c:pt>
                <c:pt idx="3">
                  <c:v>108422.314</c:v>
                </c:pt>
                <c:pt idx="4">
                  <c:v>300624.85800724401</c:v>
                </c:pt>
                <c:pt idx="5">
                  <c:v>301568.815</c:v>
                </c:pt>
                <c:pt idx="6">
                  <c:v>258104.853</c:v>
                </c:pt>
                <c:pt idx="7">
                  <c:v>660323.03599999996</c:v>
                </c:pt>
                <c:pt idx="8">
                  <c:v>356536.87339862494</c:v>
                </c:pt>
                <c:pt idx="9">
                  <c:v>231048.95799999998</c:v>
                </c:pt>
                <c:pt idx="10">
                  <c:v>287283.98599999998</c:v>
                </c:pt>
                <c:pt idx="11">
                  <c:v>717863.80499999993</c:v>
                </c:pt>
                <c:pt idx="12">
                  <c:v>845397.29300000006</c:v>
                </c:pt>
                <c:pt idx="13">
                  <c:v>272425.71054559696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75372.577964675002</c:v>
                </c:pt>
                <c:pt idx="1">
                  <c:v>23139.070742840999</c:v>
                </c:pt>
                <c:pt idx="2">
                  <c:v>75373.961384605995</c:v>
                </c:pt>
                <c:pt idx="3">
                  <c:v>81470.276000000013</c:v>
                </c:pt>
                <c:pt idx="4">
                  <c:v>20233.998095973999</c:v>
                </c:pt>
                <c:pt idx="5">
                  <c:v>73002.334999999992</c:v>
                </c:pt>
                <c:pt idx="6">
                  <c:v>25769.784</c:v>
                </c:pt>
                <c:pt idx="7">
                  <c:v>252900.00099999999</c:v>
                </c:pt>
                <c:pt idx="8">
                  <c:v>17610.602032890001</c:v>
                </c:pt>
                <c:pt idx="9">
                  <c:v>29102.257999999994</c:v>
                </c:pt>
                <c:pt idx="10">
                  <c:v>14589.558999999999</c:v>
                </c:pt>
                <c:pt idx="11">
                  <c:v>97821.66399999999</c:v>
                </c:pt>
                <c:pt idx="12">
                  <c:v>72244.436999999991</c:v>
                </c:pt>
                <c:pt idx="13">
                  <c:v>143748.325576856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99345.120992374999</c:v>
                </c:pt>
                <c:pt idx="1">
                  <c:v>4220.5046937509996</c:v>
                </c:pt>
                <c:pt idx="2">
                  <c:v>16270.994023577001</c:v>
                </c:pt>
                <c:pt idx="3">
                  <c:v>1533.5329999999999</c:v>
                </c:pt>
                <c:pt idx="4">
                  <c:v>2548.141912997</c:v>
                </c:pt>
                <c:pt idx="5">
                  <c:v>7746.3029999999999</c:v>
                </c:pt>
                <c:pt idx="6">
                  <c:v>5234.0280000000002</c:v>
                </c:pt>
                <c:pt idx="7">
                  <c:v>14919.288999999999</c:v>
                </c:pt>
                <c:pt idx="8">
                  <c:v>4313.2576142549997</c:v>
                </c:pt>
                <c:pt idx="9">
                  <c:v>4930.1000000000004</c:v>
                </c:pt>
                <c:pt idx="10">
                  <c:v>8641.2389999999996</c:v>
                </c:pt>
                <c:pt idx="11">
                  <c:v>11071.534</c:v>
                </c:pt>
                <c:pt idx="12">
                  <c:v>9007.8179999999993</c:v>
                </c:pt>
                <c:pt idx="13">
                  <c:v>4110.3738313599997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18440.918423833999</c:v>
                </c:pt>
                <c:pt idx="1">
                  <c:v>4778.5575368979999</c:v>
                </c:pt>
                <c:pt idx="2">
                  <c:v>16786.346621662</c:v>
                </c:pt>
                <c:pt idx="3">
                  <c:v>4294.0129999999999</c:v>
                </c:pt>
                <c:pt idx="4">
                  <c:v>6457.3803086839998</c:v>
                </c:pt>
                <c:pt idx="5">
                  <c:v>5556.7669999999998</c:v>
                </c:pt>
                <c:pt idx="6">
                  <c:v>5009.915</c:v>
                </c:pt>
                <c:pt idx="7">
                  <c:v>10842.937</c:v>
                </c:pt>
                <c:pt idx="8">
                  <c:v>8610.6859959560006</c:v>
                </c:pt>
                <c:pt idx="9">
                  <c:v>5516.3359999999993</c:v>
                </c:pt>
                <c:pt idx="10">
                  <c:v>4965.4260000000004</c:v>
                </c:pt>
                <c:pt idx="11">
                  <c:v>18523.992000000002</c:v>
                </c:pt>
                <c:pt idx="12">
                  <c:v>8959.8089999999993</c:v>
                </c:pt>
                <c:pt idx="13">
                  <c:v>3883.1453045400003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2182.0443512420002</c:v>
                </c:pt>
                <c:pt idx="1">
                  <c:v>25940.159524138002</c:v>
                </c:pt>
                <c:pt idx="2">
                  <c:v>33068.236363333999</c:v>
                </c:pt>
                <c:pt idx="3">
                  <c:v>3129.7930000000001</c:v>
                </c:pt>
                <c:pt idx="4">
                  <c:v>29469.048197602002</c:v>
                </c:pt>
                <c:pt idx="5">
                  <c:v>18271.880999999998</c:v>
                </c:pt>
                <c:pt idx="6">
                  <c:v>4827.366</c:v>
                </c:pt>
                <c:pt idx="7">
                  <c:v>10811.271000000001</c:v>
                </c:pt>
                <c:pt idx="8">
                  <c:v>15880.926169220002</c:v>
                </c:pt>
                <c:pt idx="9">
                  <c:v>18421.082999999999</c:v>
                </c:pt>
                <c:pt idx="10">
                  <c:v>18071.167999999998</c:v>
                </c:pt>
                <c:pt idx="11">
                  <c:v>34493.561999999998</c:v>
                </c:pt>
                <c:pt idx="12">
                  <c:v>8661.1660000000011</c:v>
                </c:pt>
                <c:pt idx="13">
                  <c:v>14293.202043697001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476599.55435533042</c:v>
                </c:pt>
                <c:pt idx="1">
                  <c:v>337559.03721260064</c:v>
                </c:pt>
                <c:pt idx="2">
                  <c:v>464314.30870501086</c:v>
                </c:pt>
                <c:pt idx="3">
                  <c:v>115392.03814429235</c:v>
                </c:pt>
                <c:pt idx="4">
                  <c:v>219712.93765791378</c:v>
                </c:pt>
                <c:pt idx="5">
                  <c:v>285524.21754003031</c:v>
                </c:pt>
                <c:pt idx="6">
                  <c:v>222319.60535749883</c:v>
                </c:pt>
                <c:pt idx="7">
                  <c:v>419781.1462255498</c:v>
                </c:pt>
                <c:pt idx="8">
                  <c:v>245121.5199305056</c:v>
                </c:pt>
                <c:pt idx="9">
                  <c:v>222456.56657544777</c:v>
                </c:pt>
                <c:pt idx="10">
                  <c:v>274042.6733583298</c:v>
                </c:pt>
                <c:pt idx="11">
                  <c:v>869925.06914727204</c:v>
                </c:pt>
                <c:pt idx="12">
                  <c:v>323336.07445483434</c:v>
                </c:pt>
                <c:pt idx="13">
                  <c:v>225819.28762006527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813963.88583155011</c:v>
                </c:pt>
                <c:pt idx="1">
                  <c:v>153140.42425690402</c:v>
                </c:pt>
                <c:pt idx="2">
                  <c:v>340830.05034334998</c:v>
                </c:pt>
                <c:pt idx="3">
                  <c:v>88261.039000000004</c:v>
                </c:pt>
                <c:pt idx="4">
                  <c:v>109724.91923709301</c:v>
                </c:pt>
                <c:pt idx="5">
                  <c:v>210560.13799999998</c:v>
                </c:pt>
                <c:pt idx="6">
                  <c:v>117444.46800000001</c:v>
                </c:pt>
                <c:pt idx="7">
                  <c:v>380418.36</c:v>
                </c:pt>
                <c:pt idx="8">
                  <c:v>167621.31553433399</c:v>
                </c:pt>
                <c:pt idx="9">
                  <c:v>124737.32399999998</c:v>
                </c:pt>
                <c:pt idx="10">
                  <c:v>186452.514</c:v>
                </c:pt>
                <c:pt idx="11">
                  <c:v>472791.72899999999</c:v>
                </c:pt>
                <c:pt idx="12">
                  <c:v>290714.43700000003</c:v>
                </c:pt>
                <c:pt idx="13">
                  <c:v>115409.99136185199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25341.356420394295</c:v>
                </c:pt>
                <c:pt idx="1">
                  <c:v>9463.6041982135885</c:v>
                </c:pt>
                <c:pt idx="2">
                  <c:v>9011.2794934224657</c:v>
                </c:pt>
                <c:pt idx="3">
                  <c:v>427.63388105548597</c:v>
                </c:pt>
                <c:pt idx="4">
                  <c:v>5988.0997581976117</c:v>
                </c:pt>
                <c:pt idx="5">
                  <c:v>1460.1403439422404</c:v>
                </c:pt>
                <c:pt idx="6">
                  <c:v>412.46988606650802</c:v>
                </c:pt>
                <c:pt idx="7">
                  <c:v>1786.7324519887954</c:v>
                </c:pt>
                <c:pt idx="8">
                  <c:v>1516.4570645826561</c:v>
                </c:pt>
                <c:pt idx="9">
                  <c:v>2249.4313769838318</c:v>
                </c:pt>
                <c:pt idx="10">
                  <c:v>1008.8188659175487</c:v>
                </c:pt>
                <c:pt idx="11">
                  <c:v>2330.4942660865049</c:v>
                </c:pt>
                <c:pt idx="12">
                  <c:v>1428.1336440215655</c:v>
                </c:pt>
                <c:pt idx="13">
                  <c:v>2223.2311373632506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3489320.4749332941</c:v>
                </c:pt>
                <c:pt idx="1">
                  <c:v>2972332.1933990004</c:v>
                </c:pt>
                <c:pt idx="2">
                  <c:v>2947563.8281800803</c:v>
                </c:pt>
                <c:pt idx="3">
                  <c:v>2691758.988670784</c:v>
                </c:pt>
                <c:pt idx="4">
                  <c:v>2588794.9628237481</c:v>
                </c:pt>
                <c:pt idx="5">
                  <c:v>2550990.052009074</c:v>
                </c:pt>
                <c:pt idx="6">
                  <c:v>2559194.7723046499</c:v>
                </c:pt>
                <c:pt idx="7">
                  <c:v>2551819.9412576109</c:v>
                </c:pt>
                <c:pt idx="8">
                  <c:v>2620239.2436090256</c:v>
                </c:pt>
                <c:pt idx="9">
                  <c:v>2914878.309745674</c:v>
                </c:pt>
                <c:pt idx="10">
                  <c:v>3162117.1623451244</c:v>
                </c:pt>
                <c:pt idx="11">
                  <c:v>3124701.9866380366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a.s.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1278279.3559970581</c:v>
                </c:pt>
                <c:pt idx="1">
                  <c:v>1092717.5259215639</c:v>
                </c:pt>
                <c:pt idx="2">
                  <c:v>1093872.6860967432</c:v>
                </c:pt>
                <c:pt idx="3">
                  <c:v>1020355.578379135</c:v>
                </c:pt>
                <c:pt idx="4">
                  <c:v>982660.83571222646</c:v>
                </c:pt>
                <c:pt idx="5">
                  <c:v>964577.24318672344</c:v>
                </c:pt>
                <c:pt idx="6">
                  <c:v>968757.58498652349</c:v>
                </c:pt>
                <c:pt idx="7">
                  <c:v>990994.38523642195</c:v>
                </c:pt>
                <c:pt idx="8">
                  <c:v>983393.71975919558</c:v>
                </c:pt>
                <c:pt idx="9">
                  <c:v>1076282.0126243215</c:v>
                </c:pt>
                <c:pt idx="10">
                  <c:v>1155575.2221677289</c:v>
                </c:pt>
                <c:pt idx="11">
                  <c:v>1151174.1232955579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577487.97426153766</c:v>
                </c:pt>
                <c:pt idx="1">
                  <c:v>490428.56369603984</c:v>
                </c:pt>
                <c:pt idx="2">
                  <c:v>498945.75047897734</c:v>
                </c:pt>
                <c:pt idx="3">
                  <c:v>459877.99593501556</c:v>
                </c:pt>
                <c:pt idx="4">
                  <c:v>452887.63340653683</c:v>
                </c:pt>
                <c:pt idx="5">
                  <c:v>444758.32944008429</c:v>
                </c:pt>
                <c:pt idx="6">
                  <c:v>458253.67875052249</c:v>
                </c:pt>
                <c:pt idx="7">
                  <c:v>467102.76632415544</c:v>
                </c:pt>
                <c:pt idx="8">
                  <c:v>454933.40704270022</c:v>
                </c:pt>
                <c:pt idx="9">
                  <c:v>489400.41215204133</c:v>
                </c:pt>
                <c:pt idx="10">
                  <c:v>537784.5381834096</c:v>
                </c:pt>
                <c:pt idx="11">
                  <c:v>563049.96415536758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5426.57</c:v>
                </c:pt>
                <c:pt idx="1">
                  <c:v>5018.9040000000005</c:v>
                </c:pt>
                <c:pt idx="2">
                  <c:v>5307.07</c:v>
                </c:pt>
                <c:pt idx="3">
                  <c:v>4922.05</c:v>
                </c:pt>
                <c:pt idx="4">
                  <c:v>4994.1899999999996</c:v>
                </c:pt>
                <c:pt idx="5">
                  <c:v>4799.68</c:v>
                </c:pt>
                <c:pt idx="6">
                  <c:v>3060.36</c:v>
                </c:pt>
                <c:pt idx="7">
                  <c:v>4348.4800000000005</c:v>
                </c:pt>
                <c:pt idx="8">
                  <c:v>4680.47</c:v>
                </c:pt>
                <c:pt idx="9">
                  <c:v>4984.03</c:v>
                </c:pt>
                <c:pt idx="10">
                  <c:v>4962.1400000000003</c:v>
                </c:pt>
                <c:pt idx="11">
                  <c:v>4454.3500000000004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  <c:max val="6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6076980.6459999997</c:v>
                </c:pt>
                <c:pt idx="1">
                  <c:v>13595769.402000001</c:v>
                </c:pt>
                <c:pt idx="2">
                  <c:v>4461994.7930681333</c:v>
                </c:pt>
                <c:pt idx="3">
                  <c:v>10038967.074847968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130225.81900000002</c:v>
                </c:pt>
                <c:pt idx="1">
                  <c:v>3042669.0949999997</c:v>
                </c:pt>
                <c:pt idx="2">
                  <c:v>1113109.8310087954</c:v>
                </c:pt>
                <c:pt idx="3">
                  <c:v>1608906.2688175929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195.77059899999998</c:v>
                </c:pt>
                <c:pt idx="1">
                  <c:v>235.29326399999997</c:v>
                </c:pt>
                <c:pt idx="2">
                  <c:v>243.51425599999999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0.273841</c:v>
                </c:pt>
                <c:pt idx="1">
                  <c:v>0.72745199999999999</c:v>
                </c:pt>
                <c:pt idx="2">
                  <c:v>1.2514360000000002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91.913012000000009</c:v>
                </c:pt>
                <c:pt idx="1">
                  <c:v>249.202471</c:v>
                </c:pt>
                <c:pt idx="2">
                  <c:v>242.35970600000005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2429.8961539999996</c:v>
                </c:pt>
                <c:pt idx="1">
                  <c:v>2816.500117999999</c:v>
                </c:pt>
                <c:pt idx="2">
                  <c:v>2582.4608800000005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2.1592260000000003</c:v>
                </c:pt>
                <c:pt idx="1">
                  <c:v>5.5720739999999997</c:v>
                </c:pt>
                <c:pt idx="2">
                  <c:v>4.6178819999999998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1.4259470000000001</c:v>
                </c:pt>
                <c:pt idx="1">
                  <c:v>1.7589539999999999</c:v>
                </c:pt>
                <c:pt idx="2">
                  <c:v>2.1771930000000004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24.946629999999999</c:v>
                </c:pt>
                <c:pt idx="1">
                  <c:v>26.142754999999998</c:v>
                </c:pt>
                <c:pt idx="2">
                  <c:v>27.066486000000001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24.957546999999998</c:v>
                </c:pt>
                <c:pt idx="1">
                  <c:v>36.580006999999995</c:v>
                </c:pt>
                <c:pt idx="2">
                  <c:v>37.632261999999997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1.4907460000000001</c:v>
                </c:pt>
                <c:pt idx="1">
                  <c:v>2.2339450000000007</c:v>
                </c:pt>
                <c:pt idx="2">
                  <c:v>1.5250840000000001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42.537828000000012</c:v>
                </c:pt>
                <c:pt idx="1">
                  <c:v>56.28431299999999</c:v>
                </c:pt>
                <c:pt idx="2">
                  <c:v>63.865257000000014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ax val="3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5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a.s.</a:t>
            </a: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1400640.5579999997</c:v>
                </c:pt>
                <c:pt idx="1">
                  <c:v>5392931.6170000043</c:v>
                </c:pt>
                <c:pt idx="2">
                  <c:v>1971924.846840804</c:v>
                </c:pt>
                <c:pt idx="3">
                  <c:v>3993143.2515223911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75702770075"/>
          <c:y val="0.29056454248366009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1-4550-B953-8CF6B4D03A50}"/>
                </c:ext>
              </c:extLst>
            </c:dLbl>
            <c:dLbl>
              <c:idx val="2"/>
              <c:layout>
                <c:manualLayout>
                  <c:x val="-5.3475913311754886E-3"/>
                  <c:y val="-4.7555278524074676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864-A31C-CD29F2EB5A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864-A31C-CD29F2EB5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55952.844000000005</c:v>
                </c:pt>
                <c:pt idx="2">
                  <c:v>1005.4499999999999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28380.596000000001</c:v>
                </c:pt>
                <c:pt idx="2">
                  <c:v>0</c:v>
                </c:pt>
                <c:pt idx="3">
                  <c:v>22871.059999999998</c:v>
                </c:pt>
                <c:pt idx="4">
                  <c:v>13895.11745</c:v>
                </c:pt>
                <c:pt idx="5">
                  <c:v>0</c:v>
                </c:pt>
                <c:pt idx="6">
                  <c:v>0</c:v>
                </c:pt>
                <c:pt idx="7">
                  <c:v>7639.2714956326572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450830140486E-3"/>
          <c:y val="2.3121387283236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869173052362711"/>
          <c:y val="0.24277456647398843"/>
          <c:w val="0.59373441734417354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2.1210838614417752E-2</c:v>
                </c:pt>
                <c:pt idx="1">
                  <c:v>0.13953616997218235</c:v>
                </c:pt>
                <c:pt idx="2">
                  <c:v>0.14512336684818616</c:v>
                </c:pt>
                <c:pt idx="3">
                  <c:v>0.10137289793445031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1.8458011769861271E-3</c:v>
                </c:pt>
                <c:pt idx="2">
                  <c:v>0</c:v>
                </c:pt>
                <c:pt idx="3">
                  <c:v>5.5390365704395164E-2</c:v>
                </c:pt>
                <c:pt idx="4">
                  <c:v>1.0079417099915493E-2</c:v>
                </c:pt>
                <c:pt idx="5">
                  <c:v>0</c:v>
                </c:pt>
                <c:pt idx="6">
                  <c:v>0</c:v>
                </c:pt>
                <c:pt idx="7">
                  <c:v>2.0941540258227143E-2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2283.8164900000002</c:v>
                </c:pt>
                <c:pt idx="1">
                  <c:v>2243.5490800000002</c:v>
                </c:pt>
                <c:pt idx="2">
                  <c:v>2872.6039300000002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ax val="3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10351.030000000001</c:v>
                </c:pt>
                <c:pt idx="1">
                  <c:v>9618.1669999999995</c:v>
                </c:pt>
                <c:pt idx="2">
                  <c:v>8411.3990000000013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5760.723</c:v>
                </c:pt>
                <c:pt idx="1">
                  <c:v>8869.3820000000014</c:v>
                </c:pt>
                <c:pt idx="2">
                  <c:v>8240.9549999999981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5484.4520000000002</c:v>
                </c:pt>
                <c:pt idx="1">
                  <c:v>3942.9199199999994</c:v>
                </c:pt>
                <c:pt idx="2">
                  <c:v>4467.7455300000001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4217.0820195872866</c:v>
                </c:pt>
                <c:pt idx="1">
                  <c:v>2003.5913587655891</c:v>
                </c:pt>
                <c:pt idx="2">
                  <c:v>1418.598117279781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5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3.0025585774061956E-3</c:v>
                </c:pt>
                <c:pt idx="2">
                  <c:v>0</c:v>
                </c:pt>
                <c:pt idx="3">
                  <c:v>2.1936460269085876E-2</c:v>
                </c:pt>
                <c:pt idx="4">
                  <c:v>1.8971416112503435E-2</c:v>
                </c:pt>
                <c:pt idx="5">
                  <c:v>0</c:v>
                </c:pt>
                <c:pt idx="6">
                  <c:v>0</c:v>
                </c:pt>
                <c:pt idx="7">
                  <c:v>1.7781846506337979E-2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3342450.97</c:v>
                </c:pt>
                <c:pt idx="1">
                  <c:v>106001.94199999998</c:v>
                </c:pt>
                <c:pt idx="2">
                  <c:v>0</c:v>
                </c:pt>
                <c:pt idx="3">
                  <c:v>78865.88900000001</c:v>
                </c:pt>
                <c:pt idx="4">
                  <c:v>85004.986640910225</c:v>
                </c:pt>
                <c:pt idx="5">
                  <c:v>0</c:v>
                </c:pt>
                <c:pt idx="6">
                  <c:v>0</c:v>
                </c:pt>
                <c:pt idx="7">
                  <c:v>47683.547384225058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2.0696461762024571E-2</c:v>
                </c:pt>
                <c:pt idx="1">
                  <c:v>4.7926179010948061E-2</c:v>
                </c:pt>
                <c:pt idx="2">
                  <c:v>6.6494056826310891E-2</c:v>
                </c:pt>
                <c:pt idx="3">
                  <c:v>7.1798929548918408E-2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0.52447552447552448</c:v>
                </c:pt>
                <c:pt idx="1">
                  <c:v>2.2801645506348344E-2</c:v>
                </c:pt>
                <c:pt idx="2">
                  <c:v>0</c:v>
                </c:pt>
                <c:pt idx="3">
                  <c:v>4.9753850095217142E-2</c:v>
                </c:pt>
                <c:pt idx="4">
                  <c:v>0.15784249348408766</c:v>
                </c:pt>
                <c:pt idx="5">
                  <c:v>0</c:v>
                </c:pt>
                <c:pt idx="6">
                  <c:v>2.8440294032255072E-5</c:v>
                </c:pt>
                <c:pt idx="7">
                  <c:v>9.7414448623193969E-2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1094696.05</c:v>
                </c:pt>
                <c:pt idx="1">
                  <c:v>787269.59</c:v>
                </c:pt>
                <c:pt idx="2">
                  <c:v>1460485.33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33052.304999999993</c:v>
                </c:pt>
                <c:pt idx="1">
                  <c:v>36909.630999999994</c:v>
                </c:pt>
                <c:pt idx="2">
                  <c:v>36040.005999999994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25564.203999999998</c:v>
                </c:pt>
                <c:pt idx="1">
                  <c:v>26717.68</c:v>
                </c:pt>
                <c:pt idx="2">
                  <c:v>26584.005000000012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23253.335867787162</c:v>
                </c:pt>
                <c:pt idx="1">
                  <c:v>25983.824052311495</c:v>
                </c:pt>
                <c:pt idx="2">
                  <c:v>35767.826720811572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23415.691789942401</c:v>
                </c:pt>
                <c:pt idx="1">
                  <c:v>13269.679992238303</c:v>
                </c:pt>
                <c:pt idx="2">
                  <c:v>10998.17560204435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3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0.45168442518580654</c:v>
                </c:pt>
                <c:pt idx="1">
                  <c:v>1.1214600291474287E-2</c:v>
                </c:pt>
                <c:pt idx="2">
                  <c:v>0</c:v>
                </c:pt>
                <c:pt idx="3">
                  <c:v>7.5643124570292639E-2</c:v>
                </c:pt>
                <c:pt idx="4">
                  <c:v>0.11605983029690069</c:v>
                </c:pt>
                <c:pt idx="5">
                  <c:v>0</c:v>
                </c:pt>
                <c:pt idx="6">
                  <c:v>0</c:v>
                </c:pt>
                <c:pt idx="7">
                  <c:v>0.11099245797831979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109815.611</c:v>
                </c:pt>
                <c:pt idx="2">
                  <c:v>139103.149</c:v>
                </c:pt>
                <c:pt idx="3">
                  <c:v>93727.535000000003</c:v>
                </c:pt>
                <c:pt idx="4">
                  <c:v>20764.550543930971</c:v>
                </c:pt>
                <c:pt idx="5">
                  <c:v>0</c:v>
                </c:pt>
                <c:pt idx="6">
                  <c:v>3209.9595663205846</c:v>
                </c:pt>
                <c:pt idx="7">
                  <c:v>85758.825088227895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0.19586099999999998</c:v>
                </c:pt>
                <c:pt idx="1">
                  <c:v>0.150121</c:v>
                </c:pt>
                <c:pt idx="2">
                  <c:v>0.127695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216.44697600000001</c:v>
                </c:pt>
                <c:pt idx="1">
                  <c:v>213.5882740000001</c:v>
                </c:pt>
                <c:pt idx="2">
                  <c:v>221.44669200000004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7.0082999999999993E-2</c:v>
                </c:pt>
                <c:pt idx="1">
                  <c:v>5.9754000000000002E-2</c:v>
                </c:pt>
                <c:pt idx="2">
                  <c:v>6.7149E-2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21.224726000000004</c:v>
                </c:pt>
                <c:pt idx="1">
                  <c:v>20.485203000000002</c:v>
                </c:pt>
                <c:pt idx="2">
                  <c:v>20.862553999999999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4.0000000000000001E-3</c:v>
                </c:pt>
                <c:pt idx="1">
                  <c:v>3.3E-3</c:v>
                </c:pt>
                <c:pt idx="2">
                  <c:v>4.4400000000000002E-2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0.58939799999999998</c:v>
                </c:pt>
                <c:pt idx="1">
                  <c:v>0.57995900000000022</c:v>
                </c:pt>
                <c:pt idx="2">
                  <c:v>0.59446300000000019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79.178873000000053</c:v>
                </c:pt>
                <c:pt idx="1">
                  <c:v>121.47105099999993</c:v>
                </c:pt>
                <c:pt idx="2">
                  <c:v>125.41432399999998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7.045211268233785E-2</c:v>
                </c:pt>
                <c:pt idx="1">
                  <c:v>0.10623119334032145</c:v>
                </c:pt>
                <c:pt idx="2">
                  <c:v>9.4849530364351661E-2</c:v>
                </c:pt>
                <c:pt idx="3">
                  <c:v>9.8721846209662747E-2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2.3950963666970214E-2</c:v>
                </c:pt>
                <c:pt idx="2">
                  <c:v>8.6915065277981512E-2</c:v>
                </c:pt>
                <c:pt idx="3">
                  <c:v>7.6571076042219868E-2</c:v>
                </c:pt>
                <c:pt idx="4">
                  <c:v>3.1750433704563361E-2</c:v>
                </c:pt>
                <c:pt idx="5">
                  <c:v>0</c:v>
                </c:pt>
                <c:pt idx="6">
                  <c:v>2.4018695739207389E-2</c:v>
                </c:pt>
                <c:pt idx="7">
                  <c:v>0.16962043708218907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25221.164000000001</c:v>
                </c:pt>
                <c:pt idx="1">
                  <c:v>38849.565999999999</c:v>
                </c:pt>
                <c:pt idx="2">
                  <c:v>45744.881000000001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36136</c:v>
                </c:pt>
                <c:pt idx="1">
                  <c:v>49695.328999999998</c:v>
                </c:pt>
                <c:pt idx="2">
                  <c:v>53271.82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28527.074999999997</c:v>
                </c:pt>
                <c:pt idx="1">
                  <c:v>31737.544999999995</c:v>
                </c:pt>
                <c:pt idx="2">
                  <c:v>33462.915000000001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8811.3430850623208</c:v>
                </c:pt>
                <c:pt idx="1">
                  <c:v>5577.1099782358579</c:v>
                </c:pt>
                <c:pt idx="2">
                  <c:v>6376.0974806327913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1124.778733653827</c:v>
                </c:pt>
                <c:pt idx="1">
                  <c:v>946.45227974199042</c:v>
                </c:pt>
                <c:pt idx="2">
                  <c:v>1138.7285529247677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41729.871748870399</c:v>
                </c:pt>
                <c:pt idx="1">
                  <c:v>27054.540322913024</c:v>
                </c:pt>
                <c:pt idx="2">
                  <c:v>16974.413016444472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1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1.161807189465479E-2</c:v>
                </c:pt>
                <c:pt idx="2">
                  <c:v>0.16809875568419994</c:v>
                </c:pt>
                <c:pt idx="3">
                  <c:v>8.9897466389701933E-2</c:v>
                </c:pt>
                <c:pt idx="4">
                  <c:v>2.8350456926726011E-2</c:v>
                </c:pt>
                <c:pt idx="5">
                  <c:v>0</c:v>
                </c:pt>
                <c:pt idx="6">
                  <c:v>1.6072573843233743E-2</c:v>
                </c:pt>
                <c:pt idx="7">
                  <c:v>0.19961985447886799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308743.29499999998</c:v>
                </c:pt>
                <c:pt idx="2">
                  <c:v>53149.16</c:v>
                </c:pt>
                <c:pt idx="3">
                  <c:v>22384.140999999996</c:v>
                </c:pt>
                <c:pt idx="4">
                  <c:v>6326.743855746603</c:v>
                </c:pt>
                <c:pt idx="5">
                  <c:v>0</c:v>
                </c:pt>
                <c:pt idx="6">
                  <c:v>34093.516000000003</c:v>
                </c:pt>
                <c:pt idx="7">
                  <c:v>3852.7715096012362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2.087601173195287E-2</c:v>
                </c:pt>
                <c:pt idx="1">
                  <c:v>2.1533469581074504E-2</c:v>
                </c:pt>
                <c:pt idx="2">
                  <c:v>3.052290131488318E-2</c:v>
                </c:pt>
                <c:pt idx="3">
                  <c:v>2.4543927694086025E-2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5.7083518142765001E-2</c:v>
                </c:pt>
                <c:pt idx="2">
                  <c:v>0.29338418659234267</c:v>
                </c:pt>
                <c:pt idx="3">
                  <c:v>1.9326349153874666E-2</c:v>
                </c:pt>
                <c:pt idx="4">
                  <c:v>7.0320259581598526E-3</c:v>
                </c:pt>
                <c:pt idx="5">
                  <c:v>0</c:v>
                </c:pt>
                <c:pt idx="6">
                  <c:v>0.19224216751102816</c:v>
                </c:pt>
                <c:pt idx="7">
                  <c:v>1.1789362747341508E-2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65017.915000000001</c:v>
                </c:pt>
                <c:pt idx="1">
                  <c:v>125761.48099999999</c:v>
                </c:pt>
                <c:pt idx="2">
                  <c:v>117963.899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7458.42</c:v>
                </c:pt>
                <c:pt idx="1">
                  <c:v>24761.54</c:v>
                </c:pt>
                <c:pt idx="2">
                  <c:v>20929.2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6114.0249999999996</c:v>
                </c:pt>
                <c:pt idx="1">
                  <c:v>7991.6769999999988</c:v>
                </c:pt>
                <c:pt idx="2">
                  <c:v>8278.4390000000003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2048.1549742727261</c:v>
                </c:pt>
                <c:pt idx="1">
                  <c:v>1549.4095084318183</c:v>
                </c:pt>
                <c:pt idx="2">
                  <c:v>2729.1793730420586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10656.768249999999</c:v>
                </c:pt>
                <c:pt idx="1">
                  <c:v>11728.553749999999</c:v>
                </c:pt>
                <c:pt idx="2">
                  <c:v>11708.194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1983.5174995656803</c:v>
                </c:pt>
                <c:pt idx="1">
                  <c:v>1188.9636911358284</c:v>
                </c:pt>
                <c:pt idx="2">
                  <c:v>680.29031889972759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majorUnit val="4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3.2663860498873994E-2</c:v>
                </c:pt>
                <c:pt idx="2">
                  <c:v>6.4227932479518871E-2</c:v>
                </c:pt>
                <c:pt idx="3">
                  <c:v>2.1469438657592443E-2</c:v>
                </c:pt>
                <c:pt idx="4">
                  <c:v>8.6380910961348662E-3</c:v>
                </c:pt>
                <c:pt idx="5">
                  <c:v>0</c:v>
                </c:pt>
                <c:pt idx="6">
                  <c:v>0.17070948781874606</c:v>
                </c:pt>
                <c:pt idx="7">
                  <c:v>8.9680529939128104E-3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4.9280000000000004E-2</c:v>
                </c:pt>
                <c:pt idx="1">
                  <c:v>0.15840000000000001</c:v>
                </c:pt>
                <c:pt idx="2">
                  <c:v>0.1293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186.76677000000001</c:v>
                </c:pt>
                <c:pt idx="1">
                  <c:v>396.63994899999994</c:v>
                </c:pt>
                <c:pt idx="2">
                  <c:v>243.76479999999998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ax val="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4057518.53</c:v>
                </c:pt>
                <c:pt idx="1">
                  <c:v>17530.021000000001</c:v>
                </c:pt>
                <c:pt idx="2">
                  <c:v>0</c:v>
                </c:pt>
                <c:pt idx="3">
                  <c:v>128224.63900000002</c:v>
                </c:pt>
                <c:pt idx="4">
                  <c:v>20548.791606992039</c:v>
                </c:pt>
                <c:pt idx="5">
                  <c:v>98371.06</c:v>
                </c:pt>
                <c:pt idx="6">
                  <c:v>6256.7928530912741</c:v>
                </c:pt>
                <c:pt idx="7">
                  <c:v>24239.94420301609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5901859756097560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3.6429301219578596E-2</c:v>
                </c:pt>
                <c:pt idx="1">
                  <c:v>5.0940641370229543E-2</c:v>
                </c:pt>
                <c:pt idx="2">
                  <c:v>5.7720869949374511E-2</c:v>
                </c:pt>
                <c:pt idx="3">
                  <c:v>4.6731739520286836E-2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0.47552447552447552</c:v>
                </c:pt>
                <c:pt idx="1">
                  <c:v>1.5620515809138904E-3</c:v>
                </c:pt>
                <c:pt idx="2">
                  <c:v>0</c:v>
                </c:pt>
                <c:pt idx="3">
                  <c:v>7.9325504443131661E-2</c:v>
                </c:pt>
                <c:pt idx="4">
                  <c:v>1.56464826234303E-2</c:v>
                </c:pt>
                <c:pt idx="5">
                  <c:v>0.40546308151941957</c:v>
                </c:pt>
                <c:pt idx="6">
                  <c:v>3.3843949898383532E-2</c:v>
                </c:pt>
                <c:pt idx="7">
                  <c:v>5.1873599127421705E-2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1189120.44</c:v>
                </c:pt>
                <c:pt idx="1">
                  <c:v>1456279.49</c:v>
                </c:pt>
                <c:pt idx="2">
                  <c:v>1412118.6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3507.2470000000003</c:v>
                </c:pt>
                <c:pt idx="1">
                  <c:v>6187.9719999999998</c:v>
                </c:pt>
                <c:pt idx="2">
                  <c:v>7834.8020000000006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40791.160000000033</c:v>
                </c:pt>
                <c:pt idx="1">
                  <c:v>42549.211000000018</c:v>
                </c:pt>
                <c:pt idx="2">
                  <c:v>44884.267999999982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8454.3156839155181</c:v>
                </c:pt>
                <c:pt idx="1">
                  <c:v>5722.5972473407755</c:v>
                </c:pt>
                <c:pt idx="2">
                  <c:v>6371.8786757357457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35150.17</c:v>
                </c:pt>
                <c:pt idx="1">
                  <c:v>28745.81</c:v>
                </c:pt>
                <c:pt idx="2">
                  <c:v>34475.08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2434.0762399999999</c:v>
                </c:pt>
                <c:pt idx="1">
                  <c:v>2022.41876</c:v>
                </c:pt>
                <c:pt idx="2">
                  <c:v>1800.2978530912742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11917.316837000883</c:v>
                </c:pt>
                <c:pt idx="1">
                  <c:v>7463.0641578264576</c:v>
                </c:pt>
                <c:pt idx="2">
                  <c:v>4859.5632081887488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0.54831557481419346</c:v>
                </c:pt>
                <c:pt idx="1">
                  <c:v>1.8546092166514309E-3</c:v>
                </c:pt>
                <c:pt idx="2">
                  <c:v>0</c:v>
                </c:pt>
                <c:pt idx="3">
                  <c:v>0.12298488565643133</c:v>
                </c:pt>
                <c:pt idx="4">
                  <c:v>2.8055874848712713E-2</c:v>
                </c:pt>
                <c:pt idx="5">
                  <c:v>0.59111878977048027</c:v>
                </c:pt>
                <c:pt idx="6">
                  <c:v>3.1328358839235064E-2</c:v>
                </c:pt>
                <c:pt idx="7">
                  <c:v>5.6423046017758112E-2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134691.073</c:v>
                </c:pt>
                <c:pt idx="2">
                  <c:v>0</c:v>
                </c:pt>
                <c:pt idx="3">
                  <c:v>93388.736000000004</c:v>
                </c:pt>
                <c:pt idx="4">
                  <c:v>24386.963820945224</c:v>
                </c:pt>
                <c:pt idx="5">
                  <c:v>0</c:v>
                </c:pt>
                <c:pt idx="6">
                  <c:v>5332.5419662866352</c:v>
                </c:pt>
                <c:pt idx="7">
                  <c:v>20650.18157674051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7.3215573677598331E-2</c:v>
                </c:pt>
                <c:pt idx="1">
                  <c:v>5.5513341410466953E-2</c:v>
                </c:pt>
                <c:pt idx="2">
                  <c:v>6.1733073239711368E-2</c:v>
                </c:pt>
                <c:pt idx="3">
                  <c:v>6.072912303019741E-2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1.9330851351661994E-2</c:v>
                </c:pt>
                <c:pt idx="2">
                  <c:v>0</c:v>
                </c:pt>
                <c:pt idx="3">
                  <c:v>5.3557630664801043E-2</c:v>
                </c:pt>
                <c:pt idx="4">
                  <c:v>2.7206960601154167E-2</c:v>
                </c:pt>
                <c:pt idx="5">
                  <c:v>0</c:v>
                </c:pt>
                <c:pt idx="6">
                  <c:v>2.913281519194048E-2</c:v>
                </c:pt>
                <c:pt idx="7">
                  <c:v>5.3370542121362066E-2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32358.313000000002</c:v>
                </c:pt>
                <c:pt idx="1">
                  <c:v>59737.003000000004</c:v>
                </c:pt>
                <c:pt idx="2">
                  <c:v>42595.757000000005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27592.517000000011</c:v>
                </c:pt>
                <c:pt idx="1">
                  <c:v>32536.047999999984</c:v>
                </c:pt>
                <c:pt idx="2">
                  <c:v>33260.171000000009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8315.1810552192437</c:v>
                </c:pt>
                <c:pt idx="1">
                  <c:v>5438.8820254964094</c:v>
                </c:pt>
                <c:pt idx="2">
                  <c:v>10632.900740229572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1837.3975327435387</c:v>
                </c:pt>
                <c:pt idx="1">
                  <c:v>1693.0572416883315</c:v>
                </c:pt>
                <c:pt idx="2">
                  <c:v>1802.0871918547646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11597.92144044715</c:v>
                </c:pt>
                <c:pt idx="1">
                  <c:v>6203.4544537428201</c:v>
                </c:pt>
                <c:pt idx="2">
                  <c:v>2848.8056825505419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1.4249800692564527E-2</c:v>
                </c:pt>
                <c:pt idx="2">
                  <c:v>0</c:v>
                </c:pt>
                <c:pt idx="3">
                  <c:v>8.9572512023673154E-2</c:v>
                </c:pt>
                <c:pt idx="4">
                  <c:v>3.3296245248198214E-2</c:v>
                </c:pt>
                <c:pt idx="5">
                  <c:v>0</c:v>
                </c:pt>
                <c:pt idx="6">
                  <c:v>2.670054645689111E-2</c:v>
                </c:pt>
                <c:pt idx="7">
                  <c:v>4.8067195849176729E-2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6432.1219999999994</c:v>
                </c:pt>
                <c:pt idx="2">
                  <c:v>0</c:v>
                </c:pt>
                <c:pt idx="3">
                  <c:v>35392.755000000005</c:v>
                </c:pt>
                <c:pt idx="4">
                  <c:v>12809.81269195031</c:v>
                </c:pt>
                <c:pt idx="5">
                  <c:v>0</c:v>
                </c:pt>
                <c:pt idx="6">
                  <c:v>38390.31242325122</c:v>
                </c:pt>
                <c:pt idx="7">
                  <c:v>16171.098708363743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6.9195344417574836E-3</c:v>
                </c:pt>
                <c:pt idx="1">
                  <c:v>5.5778877557406785E-2</c:v>
                </c:pt>
                <c:pt idx="2">
                  <c:v>4.3181798650610108E-2</c:v>
                </c:pt>
                <c:pt idx="3">
                  <c:v>4.7287460629747723E-2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5.1172297538577545E-4</c:v>
                </c:pt>
                <c:pt idx="2">
                  <c:v>0</c:v>
                </c:pt>
                <c:pt idx="3">
                  <c:v>3.8342831164739417E-2</c:v>
                </c:pt>
                <c:pt idx="4">
                  <c:v>2.2032557002944389E-2</c:v>
                </c:pt>
                <c:pt idx="5">
                  <c:v>0</c:v>
                </c:pt>
                <c:pt idx="6">
                  <c:v>0.13888078143006924</c:v>
                </c:pt>
                <c:pt idx="7">
                  <c:v>4.4962224254157621E-2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2438.0330000000004</c:v>
                </c:pt>
                <c:pt idx="1">
                  <c:v>1729.9670000000001</c:v>
                </c:pt>
                <c:pt idx="2">
                  <c:v>2264.1219999999998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9094.5319999999992</c:v>
                </c:pt>
                <c:pt idx="1">
                  <c:v>12433.957000000004</c:v>
                </c:pt>
                <c:pt idx="2">
                  <c:v>13864.266000000001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3051.2510134922777</c:v>
                </c:pt>
                <c:pt idx="1">
                  <c:v>2938.1109749954371</c:v>
                </c:pt>
                <c:pt idx="2">
                  <c:v>6820.4507034625949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13914.050118653078</c:v>
                </c:pt>
                <c:pt idx="1">
                  <c:v>11429.076273594208</c:v>
                </c:pt>
                <c:pt idx="2">
                  <c:v>13047.186031003934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9340.6661326904214</c:v>
                </c:pt>
                <c:pt idx="1">
                  <c:v>4386.5059115468493</c:v>
                </c:pt>
                <c:pt idx="2">
                  <c:v>2443.9266641264717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ax val="4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6.8049392204529787E-4</c:v>
                </c:pt>
                <c:pt idx="2">
                  <c:v>0</c:v>
                </c:pt>
                <c:pt idx="3">
                  <c:v>3.3946470512122774E-2</c:v>
                </c:pt>
                <c:pt idx="4">
                  <c:v>1.7489617326136176E-2</c:v>
                </c:pt>
                <c:pt idx="5">
                  <c:v>0</c:v>
                </c:pt>
                <c:pt idx="6">
                  <c:v>0.19222395751071433</c:v>
                </c:pt>
                <c:pt idx="7">
                  <c:v>3.7641284936051407E-2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810287.10799999989</c:v>
                </c:pt>
                <c:pt idx="2">
                  <c:v>0</c:v>
                </c:pt>
                <c:pt idx="3">
                  <c:v>132206.71</c:v>
                </c:pt>
                <c:pt idx="4">
                  <c:v>16473.306272637339</c:v>
                </c:pt>
                <c:pt idx="5">
                  <c:v>0</c:v>
                </c:pt>
                <c:pt idx="6">
                  <c:v>29550.640728003749</c:v>
                </c:pt>
                <c:pt idx="7">
                  <c:v>26938.655876898199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0.18733858468786546</c:v>
                </c:pt>
                <c:pt idx="1">
                  <c:v>0.10617131089148736</c:v>
                </c:pt>
                <c:pt idx="2">
                  <c:v>8.6036063274507121E-2</c:v>
                </c:pt>
                <c:pt idx="3">
                  <c:v>8.9285484714443114E-2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0.1424327718781522</c:v>
                </c:pt>
                <c:pt idx="2">
                  <c:v>0</c:v>
                </c:pt>
                <c:pt idx="3">
                  <c:v>0.10300653598568625</c:v>
                </c:pt>
                <c:pt idx="4">
                  <c:v>1.6117892805659971E-2</c:v>
                </c:pt>
                <c:pt idx="5">
                  <c:v>0</c:v>
                </c:pt>
                <c:pt idx="6">
                  <c:v>0.10660616695638551</c:v>
                </c:pt>
                <c:pt idx="7">
                  <c:v>6.0829509590125758E-2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145728.47200000001</c:v>
                </c:pt>
                <c:pt idx="1">
                  <c:v>331251.59999999992</c:v>
                </c:pt>
                <c:pt idx="2">
                  <c:v>333307.03599999996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41911.482000000011</c:v>
                </c:pt>
                <c:pt idx="1">
                  <c:v>44868.540999999961</c:v>
                </c:pt>
                <c:pt idx="2">
                  <c:v>45426.68700000002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5717.8191771817646</c:v>
                </c:pt>
                <c:pt idx="1">
                  <c:v>5243.2934053591125</c:v>
                </c:pt>
                <c:pt idx="2">
                  <c:v>5512.193690096462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9077.70482525845</c:v>
                </c:pt>
                <c:pt idx="1">
                  <c:v>10442.785528235971</c:v>
                </c:pt>
                <c:pt idx="2">
                  <c:v>10030.150374509329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14371.579671884583</c:v>
                </c:pt>
                <c:pt idx="1">
                  <c:v>6899.3438249522296</c:v>
                </c:pt>
                <c:pt idx="2">
                  <c:v>5667.7323800613867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8.5725278859085971E-2</c:v>
                </c:pt>
                <c:pt idx="2">
                  <c:v>0</c:v>
                </c:pt>
                <c:pt idx="3">
                  <c:v>0.12680423387554221</c:v>
                </c:pt>
                <c:pt idx="4">
                  <c:v>2.2491493805035519E-2</c:v>
                </c:pt>
                <c:pt idx="5">
                  <c:v>0</c:v>
                </c:pt>
                <c:pt idx="6">
                  <c:v>0.14796287785024276</c:v>
                </c:pt>
                <c:pt idx="7">
                  <c:v>6.2704806886876158E-2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20695.576000000001</c:v>
                </c:pt>
                <c:pt idx="2">
                  <c:v>0</c:v>
                </c:pt>
                <c:pt idx="3">
                  <c:v>80076.315000000002</c:v>
                </c:pt>
                <c:pt idx="4">
                  <c:v>8118.8927090143025</c:v>
                </c:pt>
                <c:pt idx="5">
                  <c:v>52236.41</c:v>
                </c:pt>
                <c:pt idx="6">
                  <c:v>24869.503779999999</c:v>
                </c:pt>
                <c:pt idx="7">
                  <c:v>24153.173745167813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4.9351921250004586E-2</c:v>
                </c:pt>
                <c:pt idx="1">
                  <c:v>6.7019402430049321E-2</c:v>
                </c:pt>
                <c:pt idx="2">
                  <c:v>5.1937183550890727E-2</c:v>
                </c:pt>
                <c:pt idx="3">
                  <c:v>5.2093905930333993E-2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1.9927244105808596E-3</c:v>
                </c:pt>
                <c:pt idx="2">
                  <c:v>0</c:v>
                </c:pt>
                <c:pt idx="3">
                  <c:v>0.10492256395887797</c:v>
                </c:pt>
                <c:pt idx="4">
                  <c:v>1.1440075445777182E-2</c:v>
                </c:pt>
                <c:pt idx="5">
                  <c:v>0.55484421681604779</c:v>
                </c:pt>
                <c:pt idx="6">
                  <c:v>0.1305125093140185</c:v>
                </c:pt>
                <c:pt idx="7">
                  <c:v>5.623641335288624E-2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6542.2939999999999</c:v>
                </c:pt>
                <c:pt idx="1">
                  <c:v>7485.735999999999</c:v>
                </c:pt>
                <c:pt idx="2">
                  <c:v>6667.5460000000003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23351.632999999994</c:v>
                </c:pt>
                <c:pt idx="1">
                  <c:v>28059.277000000002</c:v>
                </c:pt>
                <c:pt idx="2">
                  <c:v>28665.40500000001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2365.1310055481063</c:v>
                </c:pt>
                <c:pt idx="1">
                  <c:v>1898.0436838786009</c:v>
                </c:pt>
                <c:pt idx="2">
                  <c:v>3855.7180195875958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0</c:v>
                </c:pt>
                <c:pt idx="1">
                  <c:v>19851.439999999999</c:v>
                </c:pt>
                <c:pt idx="2">
                  <c:v>32384.97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7806.7683899999993</c:v>
                </c:pt>
                <c:pt idx="1">
                  <c:v>8049.5946699999995</c:v>
                </c:pt>
                <c:pt idx="2">
                  <c:v>9013.1407200000012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12566.798673361682</c:v>
                </c:pt>
                <c:pt idx="1">
                  <c:v>7015.7123060790109</c:v>
                </c:pt>
                <c:pt idx="2">
                  <c:v>4570.662765727122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ax val="1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2.189512835923594E-3</c:v>
                </c:pt>
                <c:pt idx="2">
                  <c:v>0</c:v>
                </c:pt>
                <c:pt idx="3">
                  <c:v>7.6804087895021286E-2</c:v>
                </c:pt>
                <c:pt idx="4">
                  <c:v>1.1084965097252963E-2</c:v>
                </c:pt>
                <c:pt idx="5">
                  <c:v>0.31389235270164428</c:v>
                </c:pt>
                <c:pt idx="6">
                  <c:v>0.12452397847702679</c:v>
                </c:pt>
                <c:pt idx="7">
                  <c:v>5.6221071397059681E-2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4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5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6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7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8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9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0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1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3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4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5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6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7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8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304B669-5E23-48F9-A4B2-D79CE4D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2272393</xdr:colOff>
      <xdr:row>1</xdr:row>
      <xdr:rowOff>4476751</xdr:rowOff>
    </xdr:from>
    <xdr:to>
      <xdr:col>2</xdr:col>
      <xdr:colOff>59509</xdr:colOff>
      <xdr:row>2</xdr:row>
      <xdr:rowOff>32289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23D06C9-4775-4CCB-89C8-8BB27A0A9A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48250" y="9552215"/>
          <a:ext cx="1148080" cy="6310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3048000</xdr:rowOff>
    </xdr:from>
    <xdr:to>
      <xdr:col>2</xdr:col>
      <xdr:colOff>368119</xdr:colOff>
      <xdr:row>1</xdr:row>
      <xdr:rowOff>4477476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A6DC5B9-D610-4C24-BFEC-685F8D4C2E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6504940" cy="6504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38100</xdr:rowOff>
    </xdr:from>
    <xdr:to>
      <xdr:col>9</xdr:col>
      <xdr:colOff>1038224</xdr:colOff>
      <xdr:row>44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114300</xdr:rowOff>
    </xdr:from>
    <xdr:to>
      <xdr:col>13</xdr:col>
      <xdr:colOff>295272</xdr:colOff>
      <xdr:row>27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10</xdr:col>
      <xdr:colOff>561225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66674</xdr:colOff>
      <xdr:row>17</xdr:row>
      <xdr:rowOff>0</xdr:rowOff>
    </xdr:from>
    <xdr:to>
      <xdr:col>11</xdr:col>
      <xdr:colOff>27824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17</xdr:row>
      <xdr:rowOff>9525</xdr:rowOff>
    </xdr:from>
    <xdr:to>
      <xdr:col>13</xdr:col>
      <xdr:colOff>276222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11</xdr:col>
      <xdr:colOff>8774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16</xdr:row>
      <xdr:rowOff>133350</xdr:rowOff>
    </xdr:from>
    <xdr:to>
      <xdr:col>13</xdr:col>
      <xdr:colOff>285747</xdr:colOff>
      <xdr:row>26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599324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0</xdr:rowOff>
    </xdr:from>
    <xdr:to>
      <xdr:col>13</xdr:col>
      <xdr:colOff>285747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11</xdr:col>
      <xdr:colOff>46874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19050</xdr:rowOff>
    </xdr:from>
    <xdr:to>
      <xdr:col>13</xdr:col>
      <xdr:colOff>285747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11</xdr:col>
      <xdr:colOff>18299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17</xdr:row>
      <xdr:rowOff>19050</xdr:rowOff>
    </xdr:from>
    <xdr:to>
      <xdr:col>13</xdr:col>
      <xdr:colOff>323847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589799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9525</xdr:rowOff>
    </xdr:from>
    <xdr:to>
      <xdr:col>13</xdr:col>
      <xdr:colOff>285747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19050</xdr:rowOff>
    </xdr:from>
    <xdr:to>
      <xdr:col>13</xdr:col>
      <xdr:colOff>295272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0</xdr:rowOff>
    </xdr:from>
    <xdr:to>
      <xdr:col>13</xdr:col>
      <xdr:colOff>295272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570749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17</xdr:row>
      <xdr:rowOff>0</xdr:rowOff>
    </xdr:from>
    <xdr:to>
      <xdr:col>13</xdr:col>
      <xdr:colOff>247647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17</xdr:row>
      <xdr:rowOff>9525</xdr:rowOff>
    </xdr:from>
    <xdr:to>
      <xdr:col>13</xdr:col>
      <xdr:colOff>257172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599324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28575</xdr:rowOff>
    </xdr:from>
    <xdr:to>
      <xdr:col>13</xdr:col>
      <xdr:colOff>295272</xdr:colOff>
      <xdr:row>27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145823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9</xdr:col>
      <xdr:colOff>666750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2133561">
          <a:off x="8686800" y="5057773"/>
          <a:ext cx="238125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272124">
          <a:off x="5529330" y="5977376"/>
          <a:ext cx="182903" cy="36195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10667" y="1668781"/>
          <a:ext cx="10078508" cy="5111495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28574</xdr:rowOff>
    </xdr:from>
    <xdr:to>
      <xdr:col>15</xdr:col>
      <xdr:colOff>1</xdr:colOff>
      <xdr:row>30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142875</xdr:rowOff>
    </xdr:from>
    <xdr:to>
      <xdr:col>5</xdr:col>
      <xdr:colOff>298711</xdr:colOff>
      <xdr:row>57</xdr:row>
      <xdr:rowOff>149735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538EAC9-A3EA-43F6-A0FA-C9FF14D9A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7725"/>
          <a:ext cx="3346711" cy="9784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92015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92015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showWhiteSpace="0" zoomScaleNormal="100" zoomScaleSheetLayoutView="70" zoomScalePageLayoutView="70" workbookViewId="0">
      <selection sqref="A1:B1"/>
    </sheetView>
  </sheetViews>
  <sheetFormatPr defaultColWidth="9.140625" defaultRowHeight="12.75"/>
  <cols>
    <col min="1" max="1" width="41.5703125" style="170" customWidth="1"/>
    <col min="2" max="2" width="50.42578125" style="170" customWidth="1"/>
    <col min="3" max="9" width="9.85546875" style="170" customWidth="1"/>
    <col min="10" max="10" width="10.28515625" style="170" customWidth="1"/>
    <col min="11" max="16384" width="9.140625" style="170"/>
  </cols>
  <sheetData>
    <row r="1" spans="1:11" ht="399.75" customHeight="1">
      <c r="A1" s="468" t="s">
        <v>428</v>
      </c>
      <c r="B1" s="469"/>
    </row>
    <row r="2" spans="1:11" ht="400.15" customHeight="1">
      <c r="A2" s="171"/>
      <c r="B2" s="172"/>
      <c r="C2" s="173"/>
      <c r="D2" s="173"/>
      <c r="E2" s="173"/>
      <c r="F2" s="173"/>
      <c r="G2" s="173"/>
      <c r="H2" s="173"/>
      <c r="I2" s="173"/>
      <c r="J2" s="173"/>
      <c r="K2" s="170" t="s">
        <v>323</v>
      </c>
    </row>
    <row r="3" spans="1:11">
      <c r="B3" s="174"/>
      <c r="D3" s="175"/>
      <c r="E3" s="176"/>
      <c r="F3" s="176"/>
      <c r="G3" s="176"/>
      <c r="J3" s="177"/>
    </row>
    <row r="9" spans="1:11">
      <c r="B9" s="178"/>
      <c r="I9" s="179"/>
    </row>
    <row r="10" spans="1:11">
      <c r="B10" s="180"/>
      <c r="C10" s="181"/>
    </row>
    <row r="11" spans="1:11">
      <c r="B11" s="180"/>
      <c r="C11" s="181"/>
    </row>
    <row r="12" spans="1:11">
      <c r="B12" s="180"/>
      <c r="C12" s="181"/>
    </row>
    <row r="13" spans="1:11">
      <c r="A13" s="182"/>
      <c r="B13" s="183"/>
      <c r="C13" s="184"/>
      <c r="D13" s="182"/>
      <c r="E13" s="182"/>
      <c r="F13" s="182"/>
      <c r="G13" s="182"/>
      <c r="H13" s="182"/>
      <c r="I13" s="182"/>
      <c r="J13" s="182"/>
    </row>
    <row r="14" spans="1:11">
      <c r="A14" s="182"/>
      <c r="B14" s="183"/>
      <c r="C14" s="184"/>
      <c r="D14" s="182"/>
      <c r="E14" s="182"/>
      <c r="F14" s="182"/>
      <c r="G14" s="182"/>
      <c r="H14" s="182"/>
      <c r="I14" s="182"/>
      <c r="J14" s="182"/>
    </row>
    <row r="15" spans="1:11">
      <c r="A15" s="182"/>
      <c r="B15" s="183"/>
      <c r="C15" s="184"/>
      <c r="D15" s="182"/>
      <c r="E15" s="182"/>
      <c r="F15" s="182"/>
      <c r="G15" s="182"/>
      <c r="H15" s="182"/>
      <c r="I15" s="182"/>
      <c r="J15" s="182"/>
    </row>
    <row r="16" spans="1:11">
      <c r="A16" s="182"/>
      <c r="B16" s="183"/>
      <c r="C16" s="184"/>
      <c r="D16" s="182"/>
      <c r="E16" s="182"/>
      <c r="F16" s="182"/>
      <c r="G16" s="182"/>
      <c r="H16" s="182"/>
      <c r="I16" s="182"/>
      <c r="J16" s="182"/>
    </row>
    <row r="17" spans="1:10">
      <c r="A17" s="182"/>
      <c r="B17" s="183"/>
      <c r="C17" s="184"/>
      <c r="D17" s="182"/>
      <c r="E17" s="182"/>
      <c r="F17" s="182"/>
      <c r="G17" s="182"/>
      <c r="H17" s="182"/>
      <c r="I17" s="182"/>
      <c r="J17" s="182"/>
    </row>
    <row r="18" spans="1:10">
      <c r="A18" s="182"/>
      <c r="B18" s="183"/>
      <c r="C18" s="184"/>
      <c r="D18" s="182"/>
      <c r="E18" s="182"/>
      <c r="F18" s="182"/>
      <c r="G18" s="182"/>
      <c r="H18" s="182"/>
      <c r="I18" s="182"/>
      <c r="J18" s="182"/>
    </row>
    <row r="19" spans="1:10">
      <c r="A19" s="182"/>
      <c r="B19" s="183"/>
      <c r="C19" s="184"/>
      <c r="D19" s="182"/>
      <c r="E19" s="182"/>
      <c r="F19" s="182"/>
      <c r="G19" s="182"/>
      <c r="H19" s="182"/>
      <c r="I19" s="182"/>
      <c r="J19" s="182"/>
    </row>
    <row r="21" spans="1:10">
      <c r="A21" s="182"/>
      <c r="B21" s="183"/>
      <c r="C21" s="184"/>
      <c r="D21" s="182"/>
      <c r="E21" s="182"/>
      <c r="F21" s="182"/>
      <c r="G21" s="182"/>
      <c r="H21" s="182"/>
      <c r="I21" s="182"/>
      <c r="J21" s="182"/>
    </row>
    <row r="22" spans="1:10">
      <c r="A22" s="182"/>
      <c r="B22" s="183"/>
      <c r="C22" s="184"/>
      <c r="D22" s="182"/>
      <c r="E22" s="182"/>
      <c r="F22" s="182"/>
      <c r="G22" s="182"/>
      <c r="H22" s="182"/>
      <c r="I22" s="182"/>
      <c r="J22" s="182"/>
    </row>
    <row r="23" spans="1:10">
      <c r="A23" s="182"/>
      <c r="B23" s="183"/>
      <c r="C23" s="184"/>
      <c r="D23" s="182"/>
      <c r="E23" s="182"/>
      <c r="F23" s="182"/>
      <c r="G23" s="182"/>
      <c r="H23" s="182"/>
      <c r="I23" s="182"/>
      <c r="J23" s="182"/>
    </row>
    <row r="25" spans="1:10">
      <c r="A25" s="182"/>
      <c r="C25" s="184"/>
      <c r="D25" s="182"/>
      <c r="E25" s="182"/>
      <c r="F25" s="182"/>
      <c r="G25" s="182"/>
      <c r="H25" s="182"/>
      <c r="I25" s="182"/>
      <c r="J25" s="182"/>
    </row>
    <row r="26" spans="1:10">
      <c r="A26" s="182"/>
      <c r="C26" s="184"/>
      <c r="D26" s="182"/>
      <c r="E26" s="182"/>
      <c r="F26" s="182"/>
      <c r="G26" s="182"/>
      <c r="H26" s="182"/>
      <c r="I26" s="182"/>
      <c r="J26" s="182"/>
    </row>
    <row r="27" spans="1:10">
      <c r="A27" s="182"/>
      <c r="C27" s="184"/>
      <c r="D27" s="182"/>
      <c r="E27" s="182"/>
      <c r="F27" s="182"/>
      <c r="G27" s="182"/>
      <c r="H27" s="182"/>
      <c r="I27" s="182"/>
      <c r="J27" s="182"/>
    </row>
    <row r="28" spans="1:10">
      <c r="A28" s="470"/>
      <c r="B28" s="470"/>
      <c r="C28" s="470"/>
      <c r="D28" s="470"/>
      <c r="E28" s="470"/>
      <c r="F28" s="470"/>
      <c r="G28" s="470"/>
      <c r="H28" s="470"/>
      <c r="I28" s="470"/>
      <c r="J28" s="470"/>
    </row>
    <row r="29" spans="1:10">
      <c r="A29" s="182"/>
      <c r="B29" s="183"/>
      <c r="C29" s="184"/>
      <c r="D29" s="182"/>
      <c r="E29" s="182"/>
      <c r="F29" s="182"/>
      <c r="G29" s="182"/>
      <c r="H29" s="182"/>
      <c r="I29" s="182"/>
      <c r="J29" s="182"/>
    </row>
    <row r="31" spans="1:10">
      <c r="A31" s="182"/>
      <c r="B31" s="183"/>
      <c r="C31" s="184"/>
      <c r="D31" s="182"/>
      <c r="E31" s="182"/>
      <c r="F31" s="182"/>
      <c r="G31" s="182"/>
      <c r="H31" s="182"/>
      <c r="I31" s="182"/>
      <c r="J31" s="182"/>
    </row>
    <row r="32" spans="1:10">
      <c r="A32" s="182"/>
      <c r="B32" s="183"/>
      <c r="C32" s="184"/>
      <c r="D32" s="182"/>
      <c r="E32" s="182"/>
      <c r="F32" s="182"/>
      <c r="G32" s="182"/>
      <c r="H32" s="182"/>
      <c r="I32" s="182"/>
      <c r="J32" s="182"/>
    </row>
    <row r="33" spans="1:10">
      <c r="A33" s="471"/>
      <c r="B33" s="471"/>
      <c r="C33" s="471"/>
      <c r="D33" s="471"/>
      <c r="E33" s="471"/>
      <c r="F33" s="471"/>
      <c r="G33" s="471"/>
      <c r="H33" s="471"/>
      <c r="I33" s="471"/>
      <c r="J33" s="471"/>
    </row>
    <row r="34" spans="1:10">
      <c r="B34" s="177"/>
      <c r="C34" s="177"/>
      <c r="D34" s="177"/>
      <c r="E34" s="177"/>
      <c r="F34" s="177"/>
      <c r="G34" s="177"/>
      <c r="H34" s="177"/>
      <c r="I34" s="177"/>
      <c r="J34" s="177"/>
    </row>
    <row r="35" spans="1:10" ht="26.25">
      <c r="A35" s="473" t="s">
        <v>429</v>
      </c>
      <c r="B35" s="473"/>
      <c r="C35" s="473"/>
      <c r="D35" s="473"/>
      <c r="E35" s="473"/>
      <c r="F35" s="473"/>
      <c r="G35" s="473"/>
      <c r="H35" s="473"/>
      <c r="I35" s="473"/>
      <c r="J35" s="473"/>
    </row>
    <row r="37" spans="1:10">
      <c r="B37" s="180"/>
      <c r="C37" s="181"/>
    </row>
    <row r="39" spans="1:10">
      <c r="B39" s="185"/>
      <c r="C39" s="185"/>
      <c r="D39" s="185"/>
      <c r="E39" s="185"/>
      <c r="F39" s="185"/>
      <c r="G39" s="185"/>
      <c r="H39" s="185"/>
      <c r="I39" s="185"/>
    </row>
    <row r="50" spans="1:10">
      <c r="A50" s="472"/>
      <c r="B50" s="472"/>
      <c r="C50" s="472"/>
      <c r="D50" s="472"/>
      <c r="E50" s="472"/>
      <c r="F50" s="472"/>
      <c r="G50" s="472"/>
      <c r="H50" s="472"/>
      <c r="I50" s="472"/>
      <c r="J50" s="472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12" customWidth="1"/>
    <col min="2" max="7" width="8.7109375" style="11" customWidth="1"/>
    <col min="8" max="10" width="8.5703125" style="11" customWidth="1"/>
    <col min="11" max="16" width="8.7109375" style="11" customWidth="1"/>
    <col min="17" max="23" width="8.85546875" customWidth="1"/>
    <col min="24" max="16384" width="9.140625" style="12"/>
  </cols>
  <sheetData>
    <row r="1" spans="1:23" s="3" customFormat="1" ht="18">
      <c r="A1" s="266" t="s">
        <v>382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5"/>
      <c r="O1" s="116"/>
      <c r="P1" s="209" t="str">
        <f>'3.1'!N1</f>
        <v>IV. čtvrtletí 2024</v>
      </c>
      <c r="Q1" s="2"/>
      <c r="R1" s="2"/>
      <c r="S1" s="2"/>
      <c r="T1" s="2"/>
      <c r="U1" s="2"/>
      <c r="V1" s="2"/>
      <c r="W1" s="2"/>
    </row>
    <row r="2" spans="1:23" s="22" customFormat="1" ht="6" customHeight="1">
      <c r="Q2" s="9"/>
      <c r="R2" s="9"/>
      <c r="S2" s="9"/>
      <c r="T2" s="9"/>
      <c r="U2" s="9"/>
      <c r="V2" s="9"/>
      <c r="W2" s="9"/>
    </row>
    <row r="3" spans="1:23" s="22" customFormat="1" ht="12">
      <c r="A3" s="542" t="str">
        <f>'3.1'!A4</f>
        <v>2024</v>
      </c>
      <c r="B3" s="546" t="s">
        <v>186</v>
      </c>
      <c r="C3" s="547"/>
      <c r="D3" s="548"/>
      <c r="E3" s="546" t="s">
        <v>19</v>
      </c>
      <c r="F3" s="547"/>
      <c r="G3" s="548"/>
      <c r="H3" s="546" t="s">
        <v>192</v>
      </c>
      <c r="I3" s="547"/>
      <c r="J3" s="548"/>
      <c r="K3" s="546" t="s">
        <v>6</v>
      </c>
      <c r="L3" s="547"/>
      <c r="M3" s="548"/>
      <c r="N3" s="547" t="s">
        <v>180</v>
      </c>
      <c r="O3" s="547"/>
      <c r="P3" s="547"/>
      <c r="Q3" s="9"/>
      <c r="R3" s="9"/>
      <c r="S3" s="9"/>
      <c r="T3" s="9"/>
      <c r="U3" s="9"/>
      <c r="V3" s="9"/>
      <c r="W3" s="9"/>
    </row>
    <row r="4" spans="1:23" s="22" customFormat="1" ht="12.75" customHeight="1">
      <c r="A4" s="543"/>
      <c r="B4" s="526" t="s">
        <v>168</v>
      </c>
      <c r="C4" s="527"/>
      <c r="D4" s="528"/>
      <c r="E4" s="544" t="s">
        <v>5</v>
      </c>
      <c r="F4" s="535"/>
      <c r="G4" s="545"/>
      <c r="H4" s="544" t="s">
        <v>5</v>
      </c>
      <c r="I4" s="535"/>
      <c r="J4" s="545"/>
      <c r="K4" s="544" t="s">
        <v>5</v>
      </c>
      <c r="L4" s="535"/>
      <c r="M4" s="545"/>
      <c r="N4" s="535" t="s">
        <v>5</v>
      </c>
      <c r="O4" s="535"/>
      <c r="P4" s="535"/>
      <c r="Q4" s="9"/>
      <c r="R4" s="9"/>
      <c r="S4" s="9"/>
      <c r="T4" s="9"/>
      <c r="U4" s="9"/>
      <c r="V4" s="9"/>
      <c r="W4" s="9"/>
    </row>
    <row r="5" spans="1:23" s="22" customFormat="1" ht="12">
      <c r="A5" s="267"/>
      <c r="B5" s="374" t="s">
        <v>69</v>
      </c>
      <c r="C5" s="373" t="s">
        <v>70</v>
      </c>
      <c r="D5" s="378" t="s">
        <v>71</v>
      </c>
      <c r="E5" s="374" t="s">
        <v>69</v>
      </c>
      <c r="F5" s="373" t="s">
        <v>70</v>
      </c>
      <c r="G5" s="378" t="s">
        <v>71</v>
      </c>
      <c r="H5" s="374" t="s">
        <v>69</v>
      </c>
      <c r="I5" s="373" t="s">
        <v>70</v>
      </c>
      <c r="J5" s="378" t="s">
        <v>71</v>
      </c>
      <c r="K5" s="374" t="s">
        <v>69</v>
      </c>
      <c r="L5" s="373" t="s">
        <v>70</v>
      </c>
      <c r="M5" s="378" t="s">
        <v>71</v>
      </c>
      <c r="N5" s="373" t="s">
        <v>69</v>
      </c>
      <c r="O5" s="373" t="s">
        <v>70</v>
      </c>
      <c r="P5" s="373" t="s">
        <v>71</v>
      </c>
      <c r="Q5" s="9"/>
      <c r="R5" s="9"/>
      <c r="S5" s="9"/>
      <c r="T5" s="9"/>
      <c r="U5" s="9"/>
      <c r="V5" s="9"/>
      <c r="W5" s="9"/>
    </row>
    <row r="6" spans="1:23" s="22" customFormat="1" ht="12">
      <c r="A6" s="536" t="s">
        <v>289</v>
      </c>
      <c r="B6" s="533">
        <f>D7</f>
        <v>1111.7706400000006</v>
      </c>
      <c r="C6" s="530"/>
      <c r="D6" s="534"/>
      <c r="E6" s="533">
        <f>SUM(E7:G7)</f>
        <v>732423.84056096827</v>
      </c>
      <c r="F6" s="530"/>
      <c r="G6" s="534"/>
      <c r="H6" s="533">
        <f>SUM(H7:J7)</f>
        <v>5700.567049999996</v>
      </c>
      <c r="I6" s="530"/>
      <c r="J6" s="534"/>
      <c r="K6" s="533">
        <f>SUM(K7:M7)</f>
        <v>726723.27351096831</v>
      </c>
      <c r="L6" s="530"/>
      <c r="M6" s="534"/>
      <c r="N6" s="530">
        <f>SUM(N7:P7)</f>
        <v>705622.47721000004</v>
      </c>
      <c r="O6" s="530"/>
      <c r="P6" s="530"/>
      <c r="Q6" s="9"/>
      <c r="R6" s="9"/>
      <c r="S6" s="9"/>
      <c r="T6" s="9"/>
      <c r="U6" s="9"/>
      <c r="V6" s="9"/>
      <c r="W6" s="9"/>
    </row>
    <row r="7" spans="1:23" s="22" customFormat="1" ht="12">
      <c r="A7" s="537"/>
      <c r="B7" s="271">
        <f>SUM(B8:B10)</f>
        <v>1113.2559400000007</v>
      </c>
      <c r="C7" s="270">
        <f t="shared" ref="C7:P7" si="0">SUM(C8:C10)</f>
        <v>1112.8394400000006</v>
      </c>
      <c r="D7" s="272">
        <f t="shared" si="0"/>
        <v>1111.7706400000006</v>
      </c>
      <c r="E7" s="271">
        <f t="shared" si="0"/>
        <v>278621.13076495659</v>
      </c>
      <c r="F7" s="270">
        <f t="shared" si="0"/>
        <v>189046.93671379695</v>
      </c>
      <c r="G7" s="272">
        <f t="shared" si="0"/>
        <v>264755.77308221476</v>
      </c>
      <c r="H7" s="271">
        <f t="shared" si="0"/>
        <v>2012.034349999999</v>
      </c>
      <c r="I7" s="270">
        <f t="shared" si="0"/>
        <v>1587.861519999999</v>
      </c>
      <c r="J7" s="272">
        <f t="shared" si="0"/>
        <v>2100.671179999998</v>
      </c>
      <c r="K7" s="271">
        <f t="shared" si="0"/>
        <v>276609.09641495661</v>
      </c>
      <c r="L7" s="270">
        <f t="shared" si="0"/>
        <v>187459.07519379695</v>
      </c>
      <c r="M7" s="272">
        <f t="shared" si="0"/>
        <v>262655.10190221475</v>
      </c>
      <c r="N7" s="270">
        <f t="shared" si="0"/>
        <v>268565.26615000004</v>
      </c>
      <c r="O7" s="270">
        <f t="shared" si="0"/>
        <v>181465.32325999998</v>
      </c>
      <c r="P7" s="270">
        <f t="shared" si="0"/>
        <v>255591.88780000003</v>
      </c>
      <c r="Q7" s="9"/>
      <c r="R7" s="9"/>
      <c r="S7" s="9"/>
      <c r="T7" s="9"/>
      <c r="U7" s="9"/>
      <c r="V7" s="9"/>
      <c r="W7" s="9"/>
    </row>
    <row r="8" spans="1:23" s="22" customFormat="1" ht="12">
      <c r="A8" s="268" t="s">
        <v>191</v>
      </c>
      <c r="B8" s="260">
        <v>160.09698000000066</v>
      </c>
      <c r="C8" s="7">
        <v>159.68048000000064</v>
      </c>
      <c r="D8" s="257">
        <v>158.6116800000006</v>
      </c>
      <c r="E8" s="260">
        <v>43294.428954956624</v>
      </c>
      <c r="F8" s="7">
        <v>36769.340333796921</v>
      </c>
      <c r="G8" s="257">
        <v>56842.119572214731</v>
      </c>
      <c r="H8" s="260">
        <v>464.16852999999895</v>
      </c>
      <c r="I8" s="7">
        <v>458.55764999999889</v>
      </c>
      <c r="J8" s="257">
        <v>633.70226999999909</v>
      </c>
      <c r="K8" s="260">
        <v>42830.260424956628</v>
      </c>
      <c r="L8" s="7">
        <v>36310.782683796919</v>
      </c>
      <c r="M8" s="257">
        <v>56208.41730221473</v>
      </c>
      <c r="N8" s="7">
        <v>39190.287880000025</v>
      </c>
      <c r="O8" s="7">
        <v>32622.678759999977</v>
      </c>
      <c r="P8" s="7">
        <v>51478.899780000051</v>
      </c>
      <c r="Q8" s="9"/>
      <c r="R8" s="9"/>
      <c r="S8" s="9"/>
      <c r="T8" s="9"/>
      <c r="U8" s="9"/>
      <c r="V8" s="9"/>
      <c r="W8" s="9"/>
    </row>
    <row r="9" spans="1:23" s="22" customFormat="1" ht="12">
      <c r="A9" s="268" t="s">
        <v>224</v>
      </c>
      <c r="B9" s="260">
        <v>181.37896000000001</v>
      </c>
      <c r="C9" s="7">
        <v>181.37896000000001</v>
      </c>
      <c r="D9" s="257">
        <v>181.37896000000001</v>
      </c>
      <c r="E9" s="260">
        <v>65437.87580999999</v>
      </c>
      <c r="F9" s="7">
        <v>53055.02138000002</v>
      </c>
      <c r="G9" s="257">
        <v>67719.229510000034</v>
      </c>
      <c r="H9" s="260">
        <v>758.90882000000011</v>
      </c>
      <c r="I9" s="7">
        <v>654.53487000000007</v>
      </c>
      <c r="J9" s="257">
        <v>816.30690999999922</v>
      </c>
      <c r="K9" s="260">
        <v>64678.966989999994</v>
      </c>
      <c r="L9" s="7">
        <v>52400.486510000017</v>
      </c>
      <c r="M9" s="257">
        <v>66902.922600000034</v>
      </c>
      <c r="N9" s="7">
        <v>60498.569270000015</v>
      </c>
      <c r="O9" s="7">
        <v>49027.718499999988</v>
      </c>
      <c r="P9" s="7">
        <v>63269.876019999996</v>
      </c>
      <c r="Q9" s="9"/>
      <c r="R9" s="9"/>
      <c r="S9" s="9"/>
      <c r="T9" s="9"/>
      <c r="U9" s="9"/>
      <c r="V9" s="9"/>
      <c r="W9" s="9"/>
    </row>
    <row r="10" spans="1:23" s="22" customFormat="1" ht="12">
      <c r="A10" s="269" t="s">
        <v>225</v>
      </c>
      <c r="B10" s="261">
        <v>771.78</v>
      </c>
      <c r="C10" s="256">
        <v>771.78</v>
      </c>
      <c r="D10" s="258">
        <v>771.78</v>
      </c>
      <c r="E10" s="261">
        <v>169888.82599999997</v>
      </c>
      <c r="F10" s="256">
        <v>99222.575000000012</v>
      </c>
      <c r="G10" s="258">
        <v>140194.424</v>
      </c>
      <c r="H10" s="261">
        <v>788.95699999999999</v>
      </c>
      <c r="I10" s="256">
        <v>474.76900000000001</v>
      </c>
      <c r="J10" s="258">
        <v>650.66199999999992</v>
      </c>
      <c r="K10" s="261">
        <v>169099.86899999998</v>
      </c>
      <c r="L10" s="256">
        <v>98747.806000000011</v>
      </c>
      <c r="M10" s="258">
        <v>139543.76199999999</v>
      </c>
      <c r="N10" s="256">
        <v>168876.40899999999</v>
      </c>
      <c r="O10" s="256">
        <v>99814.926000000007</v>
      </c>
      <c r="P10" s="256">
        <v>140843.11199999999</v>
      </c>
      <c r="Q10" s="9"/>
      <c r="R10" s="9"/>
      <c r="S10" s="9"/>
      <c r="T10" s="9"/>
      <c r="U10" s="9"/>
      <c r="V10" s="9"/>
      <c r="W10" s="9"/>
    </row>
    <row r="11" spans="1:23" s="447" customFormat="1" ht="12.75" customHeight="1">
      <c r="A11" s="447" t="s">
        <v>386</v>
      </c>
      <c r="H11" s="448"/>
      <c r="P11" s="449"/>
      <c r="Q11" s="450"/>
      <c r="R11" s="450"/>
      <c r="S11" s="450"/>
      <c r="T11" s="450"/>
      <c r="U11" s="450"/>
      <c r="V11" s="450"/>
      <c r="W11" s="450"/>
    </row>
    <row r="12" spans="1:23" s="22" customFormat="1" ht="12">
      <c r="B12" s="23"/>
      <c r="C12" s="23"/>
      <c r="D12" s="23"/>
      <c r="Q12" s="9"/>
      <c r="R12" s="9"/>
      <c r="S12" s="9"/>
      <c r="T12" s="9"/>
      <c r="U12" s="9"/>
      <c r="V12" s="9"/>
      <c r="W12" s="9"/>
    </row>
    <row r="13" spans="1:23" s="22" customFormat="1" ht="12" customHeight="1">
      <c r="A13" s="542" t="str">
        <f>'3.1'!A4</f>
        <v>2024</v>
      </c>
      <c r="B13" s="546" t="s">
        <v>186</v>
      </c>
      <c r="C13" s="547"/>
      <c r="D13" s="548"/>
      <c r="E13" s="546" t="s">
        <v>19</v>
      </c>
      <c r="F13" s="547"/>
      <c r="G13" s="548"/>
      <c r="H13" s="546" t="s">
        <v>197</v>
      </c>
      <c r="I13" s="547"/>
      <c r="J13" s="548"/>
      <c r="K13" s="546" t="s">
        <v>6</v>
      </c>
      <c r="L13" s="547"/>
      <c r="M13" s="548"/>
      <c r="N13" s="547" t="s">
        <v>180</v>
      </c>
      <c r="O13" s="547"/>
      <c r="P13" s="547"/>
      <c r="Q13" s="9"/>
      <c r="R13" s="9"/>
      <c r="S13" s="9"/>
      <c r="T13" s="9"/>
      <c r="U13" s="9"/>
      <c r="V13" s="9"/>
      <c r="W13" s="9"/>
    </row>
    <row r="14" spans="1:23" s="22" customFormat="1" ht="12">
      <c r="A14" s="543"/>
      <c r="B14" s="526" t="s">
        <v>168</v>
      </c>
      <c r="C14" s="527"/>
      <c r="D14" s="528"/>
      <c r="E14" s="544" t="s">
        <v>5</v>
      </c>
      <c r="F14" s="535"/>
      <c r="G14" s="545"/>
      <c r="H14" s="544" t="s">
        <v>5</v>
      </c>
      <c r="I14" s="535"/>
      <c r="J14" s="545"/>
      <c r="K14" s="544" t="s">
        <v>5</v>
      </c>
      <c r="L14" s="535"/>
      <c r="M14" s="545"/>
      <c r="N14" s="535" t="s">
        <v>5</v>
      </c>
      <c r="O14" s="535"/>
      <c r="P14" s="535"/>
      <c r="Q14" s="9"/>
      <c r="R14" s="9"/>
      <c r="S14" s="9"/>
      <c r="T14" s="9"/>
      <c r="U14" s="9"/>
      <c r="V14" s="9"/>
      <c r="W14" s="9"/>
    </row>
    <row r="15" spans="1:23" s="22" customFormat="1" ht="12">
      <c r="A15" s="267"/>
      <c r="B15" s="374" t="s">
        <v>69</v>
      </c>
      <c r="C15" s="373" t="s">
        <v>70</v>
      </c>
      <c r="D15" s="378" t="s">
        <v>71</v>
      </c>
      <c r="E15" s="374" t="s">
        <v>69</v>
      </c>
      <c r="F15" s="373" t="s">
        <v>70</v>
      </c>
      <c r="G15" s="378" t="s">
        <v>71</v>
      </c>
      <c r="H15" s="374" t="s">
        <v>69</v>
      </c>
      <c r="I15" s="373" t="s">
        <v>70</v>
      </c>
      <c r="J15" s="378" t="s">
        <v>71</v>
      </c>
      <c r="K15" s="374" t="s">
        <v>69</v>
      </c>
      <c r="L15" s="373" t="s">
        <v>70</v>
      </c>
      <c r="M15" s="378" t="s">
        <v>71</v>
      </c>
      <c r="N15" s="373" t="s">
        <v>69</v>
      </c>
      <c r="O15" s="373" t="s">
        <v>70</v>
      </c>
      <c r="P15" s="373" t="s">
        <v>71</v>
      </c>
      <c r="Q15" s="9"/>
      <c r="R15" s="9"/>
      <c r="S15" s="9"/>
      <c r="T15" s="9"/>
      <c r="U15" s="9"/>
      <c r="V15" s="9"/>
      <c r="W15" s="9"/>
    </row>
    <row r="16" spans="1:23" s="22" customFormat="1" ht="12">
      <c r="A16" s="536" t="s">
        <v>18</v>
      </c>
      <c r="B16" s="538">
        <f>D17</f>
        <v>1171.5</v>
      </c>
      <c r="C16" s="539"/>
      <c r="D16" s="540"/>
      <c r="E16" s="538">
        <f>SUM(E17:G17)</f>
        <v>166415.04499999998</v>
      </c>
      <c r="F16" s="539"/>
      <c r="G16" s="540"/>
      <c r="H16" s="538">
        <f>SUM(H17:J17)</f>
        <v>212857.41999999998</v>
      </c>
      <c r="I16" s="539"/>
      <c r="J16" s="540"/>
      <c r="K16" s="538">
        <f>SUM(K17:M17)</f>
        <v>165268.95499999999</v>
      </c>
      <c r="L16" s="539"/>
      <c r="M16" s="540"/>
      <c r="N16" s="541">
        <f>SUM(N17:P17)</f>
        <v>165631.39000000001</v>
      </c>
      <c r="O16" s="539"/>
      <c r="P16" s="539"/>
      <c r="Q16" s="9"/>
      <c r="R16" s="9"/>
      <c r="S16" s="9"/>
      <c r="T16" s="9"/>
      <c r="U16" s="9"/>
      <c r="V16" s="9"/>
      <c r="W16" s="9"/>
    </row>
    <row r="17" spans="1:23" s="22" customFormat="1" ht="12">
      <c r="A17" s="537"/>
      <c r="B17" s="271">
        <v>1171.5</v>
      </c>
      <c r="C17" s="270">
        <v>1171.5</v>
      </c>
      <c r="D17" s="272">
        <v>1171.5</v>
      </c>
      <c r="E17" s="271">
        <v>42489.99</v>
      </c>
      <c r="F17" s="270">
        <v>52777.224999999999</v>
      </c>
      <c r="G17" s="272">
        <v>71147.83</v>
      </c>
      <c r="H17" s="271">
        <v>53765.960000000006</v>
      </c>
      <c r="I17" s="270">
        <v>67405.13</v>
      </c>
      <c r="J17" s="272">
        <v>91686.329999999987</v>
      </c>
      <c r="K17" s="271">
        <v>42073.229999999996</v>
      </c>
      <c r="L17" s="270">
        <v>52441.604999999996</v>
      </c>
      <c r="M17" s="272">
        <v>70754.12</v>
      </c>
      <c r="N17" s="270">
        <v>42283.360000000001</v>
      </c>
      <c r="O17" s="270">
        <v>52533.03</v>
      </c>
      <c r="P17" s="270">
        <v>70815</v>
      </c>
      <c r="Q17" s="9"/>
      <c r="R17" s="9"/>
      <c r="S17" s="9"/>
      <c r="T17" s="9"/>
      <c r="U17" s="9"/>
      <c r="V17" s="9"/>
      <c r="W17" s="9"/>
    </row>
    <row r="18" spans="1:23" s="15" customFormat="1" ht="11.25">
      <c r="A18" s="106"/>
      <c r="B18" s="107"/>
      <c r="C18" s="107"/>
      <c r="D18" s="107"/>
      <c r="E18" s="107"/>
      <c r="F18" s="107"/>
      <c r="G18" s="107"/>
      <c r="P18" s="14"/>
      <c r="Q18" s="17"/>
      <c r="R18" s="17"/>
      <c r="S18" s="17"/>
      <c r="T18" s="17"/>
      <c r="U18" s="17"/>
      <c r="V18" s="17"/>
      <c r="W18" s="17"/>
    </row>
    <row r="19" spans="1:23" s="22" customFormat="1" ht="12">
      <c r="Q19" s="9"/>
      <c r="R19" s="9"/>
      <c r="S19" s="9"/>
      <c r="T19" s="9"/>
      <c r="U19" s="9"/>
      <c r="V19" s="9"/>
      <c r="W19" s="9"/>
    </row>
    <row r="20" spans="1:23" s="22" customFormat="1" ht="12">
      <c r="Q20" s="9"/>
      <c r="R20" s="9"/>
      <c r="S20" s="9"/>
      <c r="T20" s="9"/>
      <c r="U20" s="9"/>
      <c r="V20" s="9"/>
      <c r="W20" s="9"/>
    </row>
    <row r="21" spans="1:23" s="22" customFormat="1" ht="12">
      <c r="Q21" s="9"/>
      <c r="R21" s="9"/>
      <c r="S21" s="9"/>
      <c r="T21" s="9"/>
      <c r="U21" s="9"/>
      <c r="V21" s="9"/>
      <c r="W21" s="9"/>
    </row>
    <row r="22" spans="1:23" s="22" customFormat="1" ht="12">
      <c r="J22" s="26"/>
      <c r="L22" s="26"/>
      <c r="Q22" s="9"/>
      <c r="R22" s="9"/>
      <c r="S22" s="9"/>
      <c r="T22" s="9"/>
      <c r="U22" s="9"/>
      <c r="V22" s="9"/>
      <c r="W22" s="9"/>
    </row>
    <row r="23" spans="1:23" s="22" customFormat="1" ht="12">
      <c r="J23" s="26"/>
      <c r="K23" s="26"/>
      <c r="L23" s="26"/>
      <c r="Q23" s="9"/>
      <c r="R23" s="9"/>
      <c r="S23" s="9"/>
      <c r="T23" s="9"/>
      <c r="U23" s="9"/>
      <c r="V23" s="9"/>
      <c r="W23" s="9"/>
    </row>
    <row r="24" spans="1:23" s="22" customFormat="1" ht="12">
      <c r="J24" s="26"/>
      <c r="K24" s="26"/>
      <c r="L24" s="26"/>
      <c r="Q24" s="9"/>
      <c r="R24" s="9"/>
      <c r="S24" s="9"/>
      <c r="T24" s="9"/>
      <c r="U24" s="9"/>
      <c r="V24" s="9"/>
      <c r="W24" s="9"/>
    </row>
    <row r="25" spans="1:23" s="22" customFormat="1" ht="12">
      <c r="J25" s="26"/>
      <c r="K25" s="26"/>
      <c r="L25" s="26"/>
      <c r="Q25" s="9"/>
      <c r="R25" s="9"/>
      <c r="S25" s="9"/>
      <c r="T25" s="9"/>
      <c r="U25" s="9"/>
      <c r="V25" s="9"/>
      <c r="W25" s="9"/>
    </row>
    <row r="26" spans="1:23" s="22" customFormat="1" ht="12">
      <c r="J26" s="26"/>
      <c r="K26" s="26"/>
      <c r="L26" s="26"/>
      <c r="Q26" s="9"/>
      <c r="R26" s="9"/>
      <c r="S26" s="9"/>
      <c r="T26" s="9"/>
      <c r="U26" s="9"/>
      <c r="V26" s="9"/>
      <c r="W26" s="9"/>
    </row>
    <row r="27" spans="1:23" s="22" customFormat="1" ht="12">
      <c r="J27" s="26"/>
      <c r="K27" s="26"/>
      <c r="L27" s="26"/>
      <c r="Q27" s="9"/>
      <c r="R27" s="9"/>
      <c r="S27" s="9"/>
      <c r="T27" s="9"/>
      <c r="U27" s="9"/>
      <c r="V27" s="9"/>
      <c r="W27" s="9"/>
    </row>
    <row r="28" spans="1:23" s="22" customFormat="1" ht="12">
      <c r="J28" s="26"/>
      <c r="K28" s="26"/>
      <c r="L28" s="26"/>
      <c r="Q28" s="9"/>
      <c r="R28" s="9"/>
      <c r="S28" s="9"/>
      <c r="T28" s="9"/>
      <c r="U28" s="9"/>
      <c r="V28" s="9"/>
      <c r="W28" s="9"/>
    </row>
    <row r="29" spans="1:23" s="22" customFormat="1" ht="12">
      <c r="J29" s="26"/>
      <c r="K29" s="26"/>
      <c r="L29" s="26"/>
      <c r="Q29" s="9"/>
      <c r="R29" s="9"/>
      <c r="S29" s="9"/>
      <c r="T29" s="9"/>
      <c r="U29" s="9"/>
      <c r="V29" s="9"/>
      <c r="W29" s="9"/>
    </row>
    <row r="30" spans="1:23" s="22" customFormat="1" ht="12">
      <c r="Q30" s="9"/>
      <c r="R30" s="9"/>
      <c r="S30" s="9"/>
      <c r="T30" s="9"/>
      <c r="U30" s="9"/>
      <c r="V30" s="9"/>
      <c r="W30" s="9"/>
    </row>
    <row r="31" spans="1:23" s="22" customFormat="1" ht="12">
      <c r="Q31" s="9"/>
      <c r="R31" s="9"/>
      <c r="S31" s="9"/>
      <c r="T31" s="9"/>
      <c r="U31" s="9"/>
      <c r="V31" s="9"/>
      <c r="W31" s="9"/>
    </row>
    <row r="32" spans="1:23" s="22" customFormat="1" ht="12">
      <c r="Q32" s="9"/>
      <c r="R32" s="9"/>
      <c r="S32" s="9"/>
      <c r="T32" s="9"/>
      <c r="U32" s="9"/>
      <c r="V32" s="9"/>
      <c r="W32" s="9"/>
    </row>
    <row r="33" spans="17:23" s="22" customFormat="1" ht="12">
      <c r="Q33" s="9"/>
      <c r="R33" s="9"/>
      <c r="S33" s="9"/>
      <c r="T33" s="9"/>
      <c r="U33" s="9"/>
      <c r="V33" s="9"/>
      <c r="W33" s="9"/>
    </row>
    <row r="34" spans="17:23" s="22" customFormat="1" ht="12">
      <c r="Q34" s="9"/>
      <c r="R34" s="9"/>
      <c r="S34" s="9"/>
      <c r="T34" s="9"/>
      <c r="U34" s="9"/>
      <c r="V34" s="9"/>
      <c r="W34" s="9"/>
    </row>
    <row r="35" spans="17:23" s="22" customFormat="1" ht="12">
      <c r="Q35" s="9"/>
      <c r="R35" s="9"/>
      <c r="S35" s="9"/>
      <c r="T35" s="9"/>
      <c r="U35" s="9"/>
      <c r="V35" s="9"/>
      <c r="W35" s="9"/>
    </row>
    <row r="36" spans="17:23" s="22" customFormat="1" ht="12">
      <c r="Q36" s="9"/>
      <c r="R36" s="9"/>
      <c r="S36" s="9"/>
      <c r="T36" s="9"/>
      <c r="U36" s="9"/>
      <c r="V36" s="9"/>
      <c r="W36" s="9"/>
    </row>
    <row r="37" spans="17:23" s="22" customFormat="1" ht="12">
      <c r="Q37" s="9"/>
      <c r="R37" s="9"/>
      <c r="S37" s="9"/>
      <c r="T37" s="9"/>
      <c r="U37" s="9"/>
      <c r="V37" s="9"/>
      <c r="W37" s="9"/>
    </row>
    <row r="38" spans="17:23" s="22" customFormat="1" ht="12">
      <c r="Q38" s="9"/>
      <c r="R38" s="9"/>
      <c r="S38" s="9"/>
      <c r="T38" s="9"/>
      <c r="U38" s="9"/>
      <c r="V38" s="9"/>
      <c r="W38" s="9"/>
    </row>
    <row r="39" spans="17:23" s="22" customFormat="1" ht="12">
      <c r="Q39" s="9"/>
      <c r="R39" s="9"/>
      <c r="S39" s="9"/>
      <c r="T39" s="9"/>
      <c r="U39" s="9"/>
      <c r="V39" s="9"/>
      <c r="W39" s="9"/>
    </row>
    <row r="40" spans="17:23" s="22" customFormat="1" ht="12">
      <c r="Q40" s="9"/>
      <c r="R40" s="9"/>
      <c r="S40" s="9"/>
      <c r="T40" s="9"/>
      <c r="U40" s="9"/>
      <c r="V40" s="9"/>
      <c r="W40" s="9"/>
    </row>
    <row r="41" spans="17:23" s="22" customFormat="1" ht="12">
      <c r="Q41" s="9"/>
      <c r="R41" s="9"/>
      <c r="S41" s="9"/>
      <c r="T41" s="9"/>
      <c r="U41" s="9"/>
      <c r="V41" s="9"/>
      <c r="W41" s="9"/>
    </row>
    <row r="42" spans="17:23" s="22" customFormat="1" ht="12">
      <c r="Q42" s="9"/>
      <c r="R42" s="9"/>
      <c r="S42" s="9"/>
      <c r="T42" s="9"/>
      <c r="U42" s="9"/>
      <c r="V42" s="9"/>
      <c r="W42" s="9"/>
    </row>
    <row r="43" spans="17:23" s="22" customFormat="1" ht="12">
      <c r="Q43" s="9"/>
      <c r="R43" s="9"/>
      <c r="S43" s="9"/>
      <c r="T43" s="9"/>
      <c r="U43" s="9"/>
      <c r="V43" s="9"/>
      <c r="W43" s="9"/>
    </row>
    <row r="44" spans="17:23" s="22" customFormat="1" ht="12">
      <c r="Q44" s="9"/>
      <c r="R44" s="9"/>
      <c r="S44" s="9"/>
      <c r="T44" s="9"/>
      <c r="U44" s="9"/>
      <c r="V44" s="9"/>
      <c r="W44" s="9"/>
    </row>
  </sheetData>
  <mergeCells count="34">
    <mergeCell ref="N6:P6"/>
    <mergeCell ref="N13:P13"/>
    <mergeCell ref="H3:J3"/>
    <mergeCell ref="K3:M3"/>
    <mergeCell ref="N3:P3"/>
    <mergeCell ref="H6:J6"/>
    <mergeCell ref="K6:M6"/>
    <mergeCell ref="N4:P4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54"/>
  <sheetViews>
    <sheetView showGridLines="0" zoomScaleNormal="100" zoomScaleSheetLayoutView="115" workbookViewId="0"/>
  </sheetViews>
  <sheetFormatPr defaultColWidth="9.140625" defaultRowHeight="12"/>
  <cols>
    <col min="1" max="1" width="17.28515625" style="22" customWidth="1"/>
    <col min="2" max="2" width="8.28515625" style="22" customWidth="1"/>
    <col min="3" max="4" width="8.42578125" style="22" customWidth="1"/>
    <col min="5" max="7" width="8.5703125" style="22" customWidth="1"/>
    <col min="8" max="10" width="8.140625" style="22" customWidth="1"/>
    <col min="11" max="16" width="8.5703125" style="22" customWidth="1"/>
    <col min="17" max="17" width="8.7109375" style="22" customWidth="1"/>
    <col min="18" max="16384" width="9.140625" style="22"/>
  </cols>
  <sheetData>
    <row r="1" spans="1:28" s="51" customFormat="1" ht="18">
      <c r="A1" s="266" t="s">
        <v>383</v>
      </c>
      <c r="P1" s="209" t="str">
        <f>'3.1'!N1</f>
        <v>IV. čtvrtletí 2024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 ht="12.75" customHeight="1">
      <c r="A3" s="542" t="str">
        <f>'3.1'!A4</f>
        <v>2024</v>
      </c>
      <c r="B3" s="546" t="s">
        <v>186</v>
      </c>
      <c r="C3" s="547"/>
      <c r="D3" s="548"/>
      <c r="E3" s="546" t="s">
        <v>19</v>
      </c>
      <c r="F3" s="547"/>
      <c r="G3" s="548"/>
      <c r="H3" s="546" t="s">
        <v>192</v>
      </c>
      <c r="I3" s="547"/>
      <c r="J3" s="548"/>
      <c r="K3" s="546" t="s">
        <v>6</v>
      </c>
      <c r="L3" s="547"/>
      <c r="M3" s="548"/>
      <c r="N3" s="547" t="s">
        <v>180</v>
      </c>
      <c r="O3" s="547"/>
      <c r="P3" s="547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 ht="12.75" customHeight="1">
      <c r="A4" s="543"/>
      <c r="B4" s="526" t="s">
        <v>168</v>
      </c>
      <c r="C4" s="527"/>
      <c r="D4" s="528"/>
      <c r="E4" s="544" t="s">
        <v>5</v>
      </c>
      <c r="F4" s="535"/>
      <c r="G4" s="545"/>
      <c r="H4" s="544" t="s">
        <v>5</v>
      </c>
      <c r="I4" s="535"/>
      <c r="J4" s="545"/>
      <c r="K4" s="544" t="s">
        <v>5</v>
      </c>
      <c r="L4" s="535"/>
      <c r="M4" s="545"/>
      <c r="N4" s="535" t="s">
        <v>5</v>
      </c>
      <c r="O4" s="535"/>
      <c r="P4" s="535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267"/>
      <c r="B5" s="374" t="s">
        <v>69</v>
      </c>
      <c r="C5" s="373" t="s">
        <v>70</v>
      </c>
      <c r="D5" s="378" t="s">
        <v>71</v>
      </c>
      <c r="E5" s="374" t="s">
        <v>69</v>
      </c>
      <c r="F5" s="373" t="s">
        <v>70</v>
      </c>
      <c r="G5" s="378" t="s">
        <v>71</v>
      </c>
      <c r="H5" s="374" t="s">
        <v>69</v>
      </c>
      <c r="I5" s="373" t="s">
        <v>70</v>
      </c>
      <c r="J5" s="378" t="s">
        <v>71</v>
      </c>
      <c r="K5" s="374" t="s">
        <v>69</v>
      </c>
      <c r="L5" s="373" t="s">
        <v>70</v>
      </c>
      <c r="M5" s="378" t="s">
        <v>71</v>
      </c>
      <c r="N5" s="373" t="s">
        <v>69</v>
      </c>
      <c r="O5" s="373" t="s">
        <v>70</v>
      </c>
      <c r="P5" s="373" t="s">
        <v>71</v>
      </c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 ht="12.75" customHeight="1">
      <c r="A6" s="536" t="s">
        <v>290</v>
      </c>
      <c r="B6" s="533">
        <f>D7</f>
        <v>3952.966161000114</v>
      </c>
      <c r="C6" s="530"/>
      <c r="D6" s="534"/>
      <c r="E6" s="533">
        <f>SUM(E7:G7)</f>
        <v>429610.69835519069</v>
      </c>
      <c r="F6" s="530"/>
      <c r="G6" s="534"/>
      <c r="H6" s="533">
        <f>SUM(H7:J7)</f>
        <v>4852.1196300000001</v>
      </c>
      <c r="I6" s="530"/>
      <c r="J6" s="534"/>
      <c r="K6" s="533">
        <f>SUM(K7:M7)</f>
        <v>424758.57872519072</v>
      </c>
      <c r="L6" s="530"/>
      <c r="M6" s="534"/>
      <c r="N6" s="530">
        <f>SUM(N7:P7)</f>
        <v>270305.7712340015</v>
      </c>
      <c r="O6" s="530"/>
      <c r="P6" s="530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 ht="13.5" customHeight="1">
      <c r="A7" s="537"/>
      <c r="B7" s="271">
        <f>SUM(B8:B13)</f>
        <v>3855.2253568000642</v>
      </c>
      <c r="C7" s="270">
        <f t="shared" ref="C7:P7" si="0">SUM(C8:C13)</f>
        <v>3912.6105084001165</v>
      </c>
      <c r="D7" s="272">
        <f t="shared" si="0"/>
        <v>3952.966161000114</v>
      </c>
      <c r="E7" s="271">
        <f t="shared" si="0"/>
        <v>220723.71414194346</v>
      </c>
      <c r="F7" s="270">
        <f t="shared" si="0"/>
        <v>124844.66987050159</v>
      </c>
      <c r="G7" s="272">
        <f t="shared" si="0"/>
        <v>84042.314342745638</v>
      </c>
      <c r="H7" s="271">
        <f t="shared" si="0"/>
        <v>1912.6626600000002</v>
      </c>
      <c r="I7" s="270">
        <f t="shared" si="0"/>
        <v>1571.3179699999994</v>
      </c>
      <c r="J7" s="272">
        <f t="shared" si="0"/>
        <v>1368.1390000000004</v>
      </c>
      <c r="K7" s="271">
        <f t="shared" si="0"/>
        <v>218811.05148194349</v>
      </c>
      <c r="L7" s="270">
        <f t="shared" si="0"/>
        <v>123273.35190050158</v>
      </c>
      <c r="M7" s="272">
        <f t="shared" si="0"/>
        <v>82674.175342745642</v>
      </c>
      <c r="N7" s="270">
        <f t="shared" si="0"/>
        <v>143425.16909700129</v>
      </c>
      <c r="O7" s="270">
        <f t="shared" si="0"/>
        <v>77816.14576700062</v>
      </c>
      <c r="P7" s="270">
        <f t="shared" si="0"/>
        <v>49064.456369999585</v>
      </c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268" t="s">
        <v>222</v>
      </c>
      <c r="B8" s="280">
        <v>1312.0699478000661</v>
      </c>
      <c r="C8" s="7">
        <v>1335.7936804001188</v>
      </c>
      <c r="D8" s="257">
        <v>1361.1279950001187</v>
      </c>
      <c r="E8" s="260">
        <v>73317.663871144759</v>
      </c>
      <c r="F8" s="7">
        <v>41119.18878458059</v>
      </c>
      <c r="G8" s="257">
        <v>30513.062723146348</v>
      </c>
      <c r="H8" s="260">
        <v>7.7391899999999954</v>
      </c>
      <c r="I8" s="7">
        <v>5.10025</v>
      </c>
      <c r="J8" s="257">
        <v>4.8431099999999967</v>
      </c>
      <c r="K8" s="260">
        <v>73309.924681144767</v>
      </c>
      <c r="L8" s="7">
        <v>41114.088534580595</v>
      </c>
      <c r="M8" s="257">
        <v>30508.21961314635</v>
      </c>
      <c r="N8" s="7">
        <v>19797.140040001344</v>
      </c>
      <c r="O8" s="7">
        <v>7750.6473200005948</v>
      </c>
      <c r="P8" s="7">
        <v>4445.2141199996031</v>
      </c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268" t="s">
        <v>187</v>
      </c>
      <c r="B9" s="280">
        <v>328.86147499999788</v>
      </c>
      <c r="C9" s="7">
        <v>336.72988399999701</v>
      </c>
      <c r="D9" s="257">
        <v>345.39370699999557</v>
      </c>
      <c r="E9" s="260">
        <v>16964.580971213745</v>
      </c>
      <c r="F9" s="7">
        <v>9395.3120508039938</v>
      </c>
      <c r="G9" s="257">
        <v>6483.283738993583</v>
      </c>
      <c r="H9" s="260">
        <v>18.797999999999998</v>
      </c>
      <c r="I9" s="7">
        <v>21.015879999999999</v>
      </c>
      <c r="J9" s="257">
        <v>20.471729999999994</v>
      </c>
      <c r="K9" s="260">
        <v>16945.782971213746</v>
      </c>
      <c r="L9" s="7">
        <v>9374.2961708039948</v>
      </c>
      <c r="M9" s="257">
        <v>6462.8120089935828</v>
      </c>
      <c r="N9" s="7">
        <v>7069.3963269999822</v>
      </c>
      <c r="O9" s="7">
        <v>3401.7373469999943</v>
      </c>
      <c r="P9" s="7">
        <v>2237.549859999991</v>
      </c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268" t="s">
        <v>200</v>
      </c>
      <c r="B10" s="280">
        <v>180.57899399999997</v>
      </c>
      <c r="C10" s="7">
        <v>187.62292399999993</v>
      </c>
      <c r="D10" s="257">
        <v>192.0440989999999</v>
      </c>
      <c r="E10" s="260">
        <v>9364.7325495848927</v>
      </c>
      <c r="F10" s="7">
        <v>5111.5455351169367</v>
      </c>
      <c r="G10" s="257">
        <v>3437.157840605747</v>
      </c>
      <c r="H10" s="260">
        <v>86.684749999999966</v>
      </c>
      <c r="I10" s="7">
        <v>75.061959999999999</v>
      </c>
      <c r="J10" s="257">
        <v>70.665960000000013</v>
      </c>
      <c r="K10" s="260">
        <v>9278.0477995848923</v>
      </c>
      <c r="L10" s="7">
        <v>5036.4835751169367</v>
      </c>
      <c r="M10" s="257">
        <v>3366.4918806057472</v>
      </c>
      <c r="N10" s="7">
        <v>4138.4553299999898</v>
      </c>
      <c r="O10" s="7">
        <v>2126.250709999998</v>
      </c>
      <c r="P10" s="7">
        <v>1607.0188199999989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268" t="s">
        <v>188</v>
      </c>
      <c r="B11" s="280">
        <v>594.63508000000047</v>
      </c>
      <c r="C11" s="7">
        <v>596.8731200000002</v>
      </c>
      <c r="D11" s="257">
        <v>597.94925000000023</v>
      </c>
      <c r="E11" s="260">
        <v>33371.372170000024</v>
      </c>
      <c r="F11" s="7">
        <v>18776.490830000035</v>
      </c>
      <c r="G11" s="257">
        <v>12039.97105999998</v>
      </c>
      <c r="H11" s="260">
        <v>938.34731000000011</v>
      </c>
      <c r="I11" s="7">
        <v>814.34600999999941</v>
      </c>
      <c r="J11" s="257">
        <v>685.88370000000009</v>
      </c>
      <c r="K11" s="260">
        <v>32433.024860000023</v>
      </c>
      <c r="L11" s="7">
        <v>17962.144820000034</v>
      </c>
      <c r="M11" s="257">
        <v>11354.08735999998</v>
      </c>
      <c r="N11" s="7">
        <v>26714.63840999996</v>
      </c>
      <c r="O11" s="7">
        <v>14928.440130000014</v>
      </c>
      <c r="P11" s="7">
        <v>9609.5722699999806</v>
      </c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268" t="s">
        <v>189</v>
      </c>
      <c r="B12" s="280">
        <v>1054.74414</v>
      </c>
      <c r="C12" s="7">
        <v>1061.0987400000001</v>
      </c>
      <c r="D12" s="257">
        <v>1061.95895</v>
      </c>
      <c r="E12" s="260">
        <v>64092.624170000068</v>
      </c>
      <c r="F12" s="7">
        <v>36852.209900000031</v>
      </c>
      <c r="G12" s="257">
        <v>23516.556379999991</v>
      </c>
      <c r="H12" s="260">
        <v>507.15925000000004</v>
      </c>
      <c r="I12" s="7">
        <v>406.85485000000006</v>
      </c>
      <c r="J12" s="257">
        <v>372.38465000000014</v>
      </c>
      <c r="K12" s="260">
        <v>63585.464920000071</v>
      </c>
      <c r="L12" s="7">
        <v>36445.355050000027</v>
      </c>
      <c r="M12" s="257">
        <v>23144.171729999991</v>
      </c>
      <c r="N12" s="7">
        <v>62741.466740000011</v>
      </c>
      <c r="O12" s="7">
        <v>36336.231760000024</v>
      </c>
      <c r="P12" s="7">
        <v>23308.897050000014</v>
      </c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 ht="13.5" customHeight="1">
      <c r="A13" s="269" t="s">
        <v>190</v>
      </c>
      <c r="B13" s="281">
        <v>384.33571999999998</v>
      </c>
      <c r="C13" s="256">
        <v>394.49215999999996</v>
      </c>
      <c r="D13" s="258">
        <v>394.49215999999996</v>
      </c>
      <c r="E13" s="261">
        <v>23612.740410000006</v>
      </c>
      <c r="F13" s="256">
        <v>13589.922769999997</v>
      </c>
      <c r="G13" s="258">
        <v>8052.2825999999959</v>
      </c>
      <c r="H13" s="261">
        <v>353.93416000000002</v>
      </c>
      <c r="I13" s="256">
        <v>248.93902000000006</v>
      </c>
      <c r="J13" s="258">
        <v>213.88985</v>
      </c>
      <c r="K13" s="261">
        <v>23258.806250000005</v>
      </c>
      <c r="L13" s="256">
        <v>13340.983749999998</v>
      </c>
      <c r="M13" s="258">
        <v>7838.3927499999963</v>
      </c>
      <c r="N13" s="256">
        <v>22964.072249999997</v>
      </c>
      <c r="O13" s="256">
        <v>13272.838500000005</v>
      </c>
      <c r="P13" s="256">
        <v>7856.204249999997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 s="15" customFormat="1" ht="12.75" customHeight="1">
      <c r="A14" s="15" t="s">
        <v>386</v>
      </c>
      <c r="K14" s="65"/>
      <c r="P14" s="14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:28" ht="12.75" customHeight="1"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102"/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103"/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103"/>
      <c r="P17" s="103"/>
      <c r="Q17" s="10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103"/>
      <c r="B18" s="103"/>
      <c r="C18" s="103"/>
      <c r="D18" s="103"/>
      <c r="E18" s="103"/>
      <c r="F18" s="103"/>
      <c r="G18" s="103"/>
      <c r="H18" s="103"/>
      <c r="I18" s="103"/>
      <c r="J18" s="103"/>
      <c r="K18" s="103"/>
      <c r="L18" s="103"/>
      <c r="M18" s="103"/>
      <c r="N18" s="103"/>
      <c r="O18" s="103"/>
      <c r="P18" s="103"/>
      <c r="Q18" s="10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25" spans="1:28" ht="15">
      <c r="A25" s="118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100"/>
    </row>
    <row r="26" spans="1:28" ht="4.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</row>
    <row r="27" spans="1:28" ht="12" customHeight="1">
      <c r="A27" s="542" t="str">
        <f>'3.1'!A4</f>
        <v>2024</v>
      </c>
      <c r="B27" s="546" t="s">
        <v>186</v>
      </c>
      <c r="C27" s="547"/>
      <c r="D27" s="548"/>
      <c r="E27" s="546" t="s">
        <v>19</v>
      </c>
      <c r="F27" s="547"/>
      <c r="G27" s="548"/>
      <c r="H27" s="546" t="s">
        <v>192</v>
      </c>
      <c r="I27" s="547"/>
      <c r="J27" s="548"/>
      <c r="K27" s="546" t="s">
        <v>6</v>
      </c>
      <c r="L27" s="547"/>
      <c r="M27" s="548"/>
      <c r="N27" s="547" t="s">
        <v>180</v>
      </c>
      <c r="O27" s="547"/>
      <c r="P27" s="547"/>
    </row>
    <row r="28" spans="1:28" ht="12" customHeight="1">
      <c r="A28" s="543"/>
      <c r="B28" s="526" t="s">
        <v>168</v>
      </c>
      <c r="C28" s="527"/>
      <c r="D28" s="528"/>
      <c r="E28" s="544" t="s">
        <v>5</v>
      </c>
      <c r="F28" s="535"/>
      <c r="G28" s="545"/>
      <c r="H28" s="544" t="s">
        <v>5</v>
      </c>
      <c r="I28" s="535"/>
      <c r="J28" s="545"/>
      <c r="K28" s="544" t="s">
        <v>5</v>
      </c>
      <c r="L28" s="535"/>
      <c r="M28" s="545"/>
      <c r="N28" s="535" t="s">
        <v>5</v>
      </c>
      <c r="O28" s="535"/>
      <c r="P28" s="535"/>
    </row>
    <row r="29" spans="1:28">
      <c r="A29" s="267"/>
      <c r="B29" s="374" t="s">
        <v>69</v>
      </c>
      <c r="C29" s="373" t="s">
        <v>70</v>
      </c>
      <c r="D29" s="378" t="s">
        <v>71</v>
      </c>
      <c r="E29" s="374" t="s">
        <v>69</v>
      </c>
      <c r="F29" s="373" t="s">
        <v>70</v>
      </c>
      <c r="G29" s="378" t="s">
        <v>71</v>
      </c>
      <c r="H29" s="374" t="s">
        <v>69</v>
      </c>
      <c r="I29" s="373" t="s">
        <v>70</v>
      </c>
      <c r="J29" s="378" t="s">
        <v>71</v>
      </c>
      <c r="K29" s="374" t="s">
        <v>69</v>
      </c>
      <c r="L29" s="373" t="s">
        <v>70</v>
      </c>
      <c r="M29" s="378" t="s">
        <v>71</v>
      </c>
      <c r="N29" s="373" t="s">
        <v>69</v>
      </c>
      <c r="O29" s="373" t="s">
        <v>70</v>
      </c>
      <c r="P29" s="373" t="s">
        <v>71</v>
      </c>
    </row>
    <row r="30" spans="1:28">
      <c r="A30" s="536" t="s">
        <v>291</v>
      </c>
      <c r="B30" s="533">
        <f>D31</f>
        <v>351.61380500000007</v>
      </c>
      <c r="C30" s="530"/>
      <c r="D30" s="534"/>
      <c r="E30" s="533">
        <f>SUM(E31:G31)</f>
        <v>199716.58538510429</v>
      </c>
      <c r="F30" s="530"/>
      <c r="G30" s="534"/>
      <c r="H30" s="533">
        <f>SUM(H31:J31)</f>
        <v>2572.0447100000001</v>
      </c>
      <c r="I30" s="530"/>
      <c r="J30" s="534"/>
      <c r="K30" s="533">
        <f>SUM(K31:M31)</f>
        <v>197144.5406751043</v>
      </c>
      <c r="L30" s="530"/>
      <c r="M30" s="534"/>
      <c r="N30" s="530">
        <f>SUM(N31:P31)</f>
        <v>195550.29033000002</v>
      </c>
      <c r="O30" s="530"/>
      <c r="P30" s="530"/>
    </row>
    <row r="31" spans="1:28">
      <c r="A31" s="537"/>
      <c r="B31" s="271">
        <f>SUM(B32:B35)</f>
        <v>351.84178500000007</v>
      </c>
      <c r="C31" s="270">
        <f t="shared" ref="C31:P31" si="1">SUM(C32:C35)</f>
        <v>351.83170500000006</v>
      </c>
      <c r="D31" s="272">
        <f t="shared" si="1"/>
        <v>351.61380500000007</v>
      </c>
      <c r="E31" s="271">
        <f t="shared" si="1"/>
        <v>63953.994822137967</v>
      </c>
      <c r="F31" s="270">
        <f t="shared" si="1"/>
        <v>67546.182508963975</v>
      </c>
      <c r="G31" s="272">
        <f t="shared" si="1"/>
        <v>68216.408054002372</v>
      </c>
      <c r="H31" s="271">
        <f t="shared" si="1"/>
        <v>736.72067000000027</v>
      </c>
      <c r="I31" s="270">
        <f t="shared" si="1"/>
        <v>867.20839999999998</v>
      </c>
      <c r="J31" s="272">
        <f t="shared" si="1"/>
        <v>968.11564000000021</v>
      </c>
      <c r="K31" s="271">
        <f t="shared" si="1"/>
        <v>63217.274152137972</v>
      </c>
      <c r="L31" s="270">
        <f t="shared" si="1"/>
        <v>66678.974108963972</v>
      </c>
      <c r="M31" s="272">
        <f t="shared" si="1"/>
        <v>67248.292414002368</v>
      </c>
      <c r="N31" s="270">
        <f t="shared" si="1"/>
        <v>62708.641839999997</v>
      </c>
      <c r="O31" s="270">
        <f t="shared" si="1"/>
        <v>66127.428550000011</v>
      </c>
      <c r="P31" s="270">
        <f t="shared" si="1"/>
        <v>66714.21994000001</v>
      </c>
    </row>
    <row r="32" spans="1:28">
      <c r="A32" s="268" t="s">
        <v>198</v>
      </c>
      <c r="B32" s="280">
        <v>2.7313849999999995</v>
      </c>
      <c r="C32" s="7">
        <v>2.7213049999999996</v>
      </c>
      <c r="D32" s="257">
        <v>2.5034049999999999</v>
      </c>
      <c r="E32" s="260">
        <v>140.72543213792244</v>
      </c>
      <c r="F32" s="7">
        <v>162.89657896396619</v>
      </c>
      <c r="G32" s="257">
        <v>154.14064400232158</v>
      </c>
      <c r="H32" s="260">
        <v>3.2185399999999995</v>
      </c>
      <c r="I32" s="7">
        <v>3.7509300000000003</v>
      </c>
      <c r="J32" s="257">
        <v>3.9402699999999999</v>
      </c>
      <c r="K32" s="260">
        <v>137.50689213792248</v>
      </c>
      <c r="L32" s="7">
        <v>159.14564896396618</v>
      </c>
      <c r="M32" s="257">
        <v>150.20037400232158</v>
      </c>
      <c r="N32" s="7">
        <v>133.7681</v>
      </c>
      <c r="O32" s="7">
        <v>153.66011</v>
      </c>
      <c r="P32" s="7">
        <v>144.68037000000001</v>
      </c>
    </row>
    <row r="33" spans="1:16">
      <c r="A33" s="268" t="s">
        <v>199</v>
      </c>
      <c r="B33" s="280">
        <v>5.16</v>
      </c>
      <c r="C33" s="7">
        <v>5.16</v>
      </c>
      <c r="D33" s="257">
        <v>5.16</v>
      </c>
      <c r="E33" s="260">
        <v>725.68115999999998</v>
      </c>
      <c r="F33" s="7">
        <v>773.02094999999997</v>
      </c>
      <c r="G33" s="257">
        <v>798.71843999999999</v>
      </c>
      <c r="H33" s="260">
        <v>5.6344099999999999</v>
      </c>
      <c r="I33" s="7">
        <v>5.8408899999999999</v>
      </c>
      <c r="J33" s="257">
        <v>6.8542899999999998</v>
      </c>
      <c r="K33" s="260">
        <v>720.04674999999997</v>
      </c>
      <c r="L33" s="7">
        <v>767.18006000000003</v>
      </c>
      <c r="M33" s="257">
        <v>791.86415</v>
      </c>
      <c r="N33" s="7">
        <v>717.46924000000001</v>
      </c>
      <c r="O33" s="7">
        <v>763.76044000000002</v>
      </c>
      <c r="P33" s="7">
        <v>788.89832000000001</v>
      </c>
    </row>
    <row r="34" spans="1:16">
      <c r="A34" s="268" t="s">
        <v>201</v>
      </c>
      <c r="B34" s="280">
        <v>54.58</v>
      </c>
      <c r="C34" s="7">
        <v>54.58</v>
      </c>
      <c r="D34" s="257">
        <v>54.58</v>
      </c>
      <c r="E34" s="260">
        <v>10239.336799999997</v>
      </c>
      <c r="F34" s="7">
        <v>10589.342229999998</v>
      </c>
      <c r="G34" s="257">
        <v>10570.320710000002</v>
      </c>
      <c r="H34" s="260">
        <v>82.021549999999991</v>
      </c>
      <c r="I34" s="7">
        <v>94.026229999999998</v>
      </c>
      <c r="J34" s="257">
        <v>98.285209999999978</v>
      </c>
      <c r="K34" s="260">
        <v>10157.315249999998</v>
      </c>
      <c r="L34" s="7">
        <v>10495.315999999999</v>
      </c>
      <c r="M34" s="257">
        <v>10472.035500000002</v>
      </c>
      <c r="N34" s="7">
        <v>10157.509749999999</v>
      </c>
      <c r="O34" s="7">
        <v>10495.769749999996</v>
      </c>
      <c r="P34" s="7">
        <v>10475.532750000002</v>
      </c>
    </row>
    <row r="35" spans="1:16">
      <c r="A35" s="269" t="s">
        <v>202</v>
      </c>
      <c r="B35" s="281">
        <v>289.37040000000007</v>
      </c>
      <c r="C35" s="256">
        <v>289.37040000000007</v>
      </c>
      <c r="D35" s="258">
        <v>289.37040000000007</v>
      </c>
      <c r="E35" s="261">
        <v>52848.251430000048</v>
      </c>
      <c r="F35" s="256">
        <v>56020.922750000012</v>
      </c>
      <c r="G35" s="258">
        <v>56693.228260000047</v>
      </c>
      <c r="H35" s="261">
        <v>645.84617000000026</v>
      </c>
      <c r="I35" s="256">
        <v>763.59034999999994</v>
      </c>
      <c r="J35" s="258">
        <v>859.03587000000027</v>
      </c>
      <c r="K35" s="261">
        <v>52202.40526000005</v>
      </c>
      <c r="L35" s="256">
        <v>55257.332400000014</v>
      </c>
      <c r="M35" s="258">
        <v>55834.192390000047</v>
      </c>
      <c r="N35" s="256">
        <v>51699.894749999999</v>
      </c>
      <c r="O35" s="256">
        <v>54714.238250000009</v>
      </c>
      <c r="P35" s="256">
        <v>55305.108500000002</v>
      </c>
    </row>
    <row r="36" spans="1:16" s="15" customFormat="1" ht="12.75" customHeight="1">
      <c r="A36" s="15" t="s">
        <v>386</v>
      </c>
      <c r="B36" s="17"/>
      <c r="C36" s="17"/>
      <c r="D36" s="17"/>
      <c r="E36" s="17"/>
      <c r="F36" s="17"/>
      <c r="G36" s="17"/>
      <c r="H36" s="17"/>
      <c r="I36" s="17"/>
      <c r="J36" s="17"/>
      <c r="K36" s="66"/>
      <c r="L36" s="17"/>
      <c r="M36" s="17"/>
      <c r="N36" s="17"/>
      <c r="O36" s="17"/>
      <c r="P36" s="14"/>
    </row>
    <row r="37" spans="1:16">
      <c r="A37" s="33"/>
      <c r="B37" s="104"/>
      <c r="C37" s="104"/>
      <c r="D37" s="104"/>
      <c r="E37" s="104"/>
      <c r="F37" s="104"/>
      <c r="G37" s="104"/>
      <c r="H37" s="104"/>
      <c r="I37" s="104"/>
      <c r="J37" s="104"/>
      <c r="K37" s="104"/>
      <c r="L37" s="104"/>
      <c r="M37" s="104"/>
      <c r="N37" s="104"/>
      <c r="O37" s="104"/>
      <c r="P37" s="104"/>
    </row>
    <row r="38" spans="1:16" ht="13.5" customHeight="1">
      <c r="A38" s="104"/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</row>
    <row r="39" spans="1:16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</row>
    <row r="40" spans="1:16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  <row r="41" spans="1:16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</row>
    <row r="42" spans="1:16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</row>
    <row r="43" spans="1:16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</row>
    <row r="44" spans="1:16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</row>
    <row r="45" spans="1:16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</row>
    <row r="46" spans="1:16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</row>
    <row r="47" spans="1:16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</row>
    <row r="48" spans="1:16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</row>
    <row r="49" spans="1:16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</row>
    <row r="50" spans="1:16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</row>
    <row r="51" spans="1:16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</row>
    <row r="52" spans="1:16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</row>
    <row r="53" spans="1:16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</row>
    <row r="54" spans="1:16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</row>
  </sheetData>
  <mergeCells count="34"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  <mergeCell ref="N30:P30"/>
    <mergeCell ref="A30:A31"/>
    <mergeCell ref="B30:D30"/>
    <mergeCell ref="E30:G30"/>
    <mergeCell ref="H30:J30"/>
    <mergeCell ref="K30:M30"/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1"/>
  <sheetViews>
    <sheetView showGridLines="0" zoomScaleNormal="100" zoomScaleSheetLayoutView="100" workbookViewId="0"/>
  </sheetViews>
  <sheetFormatPr defaultColWidth="9.140625" defaultRowHeight="12"/>
  <cols>
    <col min="1" max="1" width="32.7109375" style="22" customWidth="1"/>
    <col min="2" max="13" width="9.28515625" style="22" customWidth="1"/>
    <col min="14" max="14" width="9.5703125" style="22" customWidth="1"/>
    <col min="15" max="15" width="13.28515625" style="22" customWidth="1"/>
    <col min="16" max="16" width="13.85546875" style="22" customWidth="1"/>
    <col min="17" max="17" width="14" style="22" customWidth="1"/>
    <col min="18" max="16384" width="9.140625" style="22"/>
  </cols>
  <sheetData>
    <row r="1" spans="1:13" s="51" customFormat="1" ht="18">
      <c r="A1" s="273" t="s">
        <v>384</v>
      </c>
      <c r="B1" s="99"/>
      <c r="C1" s="99"/>
      <c r="D1" s="99"/>
      <c r="M1" s="209" t="str">
        <f>'3.1'!N1</f>
        <v>IV. čtvrtletí 2024</v>
      </c>
    </row>
    <row r="2" spans="1:13" ht="6" customHeight="1"/>
    <row r="3" spans="1:13" ht="12.75" customHeight="1">
      <c r="A3" s="542" t="str">
        <f>'3.1'!A4</f>
        <v>2024</v>
      </c>
      <c r="B3" s="546" t="s">
        <v>19</v>
      </c>
      <c r="C3" s="547"/>
      <c r="D3" s="548"/>
      <c r="E3" s="546" t="s">
        <v>192</v>
      </c>
      <c r="F3" s="547"/>
      <c r="G3" s="548"/>
      <c r="H3" s="546" t="s">
        <v>194</v>
      </c>
      <c r="I3" s="547"/>
      <c r="J3" s="548"/>
      <c r="K3" s="547" t="s">
        <v>6</v>
      </c>
      <c r="L3" s="547"/>
      <c r="M3" s="547"/>
    </row>
    <row r="4" spans="1:13" ht="12.75" customHeight="1">
      <c r="A4" s="543"/>
      <c r="B4" s="526" t="s">
        <v>103</v>
      </c>
      <c r="C4" s="527"/>
      <c r="D4" s="528"/>
      <c r="E4" s="544" t="s">
        <v>103</v>
      </c>
      <c r="F4" s="535"/>
      <c r="G4" s="545"/>
      <c r="H4" s="544" t="s">
        <v>103</v>
      </c>
      <c r="I4" s="535"/>
      <c r="J4" s="545"/>
      <c r="K4" s="535" t="s">
        <v>103</v>
      </c>
      <c r="L4" s="535"/>
      <c r="M4" s="535"/>
    </row>
    <row r="5" spans="1:13" ht="12.75" customHeight="1">
      <c r="A5" s="267"/>
      <c r="B5" s="374" t="s">
        <v>69</v>
      </c>
      <c r="C5" s="373" t="s">
        <v>70</v>
      </c>
      <c r="D5" s="378" t="s">
        <v>71</v>
      </c>
      <c r="E5" s="374" t="s">
        <v>69</v>
      </c>
      <c r="F5" s="373" t="s">
        <v>70</v>
      </c>
      <c r="G5" s="378" t="s">
        <v>71</v>
      </c>
      <c r="H5" s="374" t="s">
        <v>69</v>
      </c>
      <c r="I5" s="373" t="s">
        <v>70</v>
      </c>
      <c r="J5" s="378" t="s">
        <v>71</v>
      </c>
      <c r="K5" s="373" t="s">
        <v>69</v>
      </c>
      <c r="L5" s="373" t="s">
        <v>70</v>
      </c>
      <c r="M5" s="373" t="s">
        <v>71</v>
      </c>
    </row>
    <row r="6" spans="1:13" ht="12.75" customHeight="1">
      <c r="A6" s="536" t="s">
        <v>150</v>
      </c>
      <c r="B6" s="533">
        <f>SUM(B7:D7)</f>
        <v>675051.79599999997</v>
      </c>
      <c r="C6" s="530"/>
      <c r="D6" s="534"/>
      <c r="E6" s="533">
        <f>SUM(E7:G7)</f>
        <v>58704.628999999994</v>
      </c>
      <c r="F6" s="530"/>
      <c r="G6" s="534"/>
      <c r="H6" s="533">
        <f>SUM(H7:J7)</f>
        <v>32703.337000000003</v>
      </c>
      <c r="I6" s="530"/>
      <c r="J6" s="534"/>
      <c r="K6" s="530">
        <f>SUM(K7:M7)</f>
        <v>616347.1669999999</v>
      </c>
      <c r="L6" s="530"/>
      <c r="M6" s="530"/>
    </row>
    <row r="7" spans="1:13">
      <c r="A7" s="537"/>
      <c r="B7" s="271">
        <f>SUM(B8:B14)</f>
        <v>195966.45999999996</v>
      </c>
      <c r="C7" s="270">
        <f t="shared" ref="C7:M7" si="0">SUM(C8:C14)</f>
        <v>235443.38499999998</v>
      </c>
      <c r="D7" s="272">
        <f t="shared" si="0"/>
        <v>243641.951</v>
      </c>
      <c r="E7" s="271">
        <f t="shared" si="0"/>
        <v>20229.839999999997</v>
      </c>
      <c r="F7" s="270">
        <f t="shared" si="0"/>
        <v>19919.583999999995</v>
      </c>
      <c r="G7" s="272">
        <f t="shared" si="0"/>
        <v>18555.205000000002</v>
      </c>
      <c r="H7" s="271">
        <f t="shared" si="0"/>
        <v>9280.5590000000011</v>
      </c>
      <c r="I7" s="270">
        <f t="shared" si="0"/>
        <v>11041.724000000002</v>
      </c>
      <c r="J7" s="272">
        <f t="shared" si="0"/>
        <v>12381.054</v>
      </c>
      <c r="K7" s="270">
        <f t="shared" si="0"/>
        <v>175736.61999999997</v>
      </c>
      <c r="L7" s="270">
        <f t="shared" si="0"/>
        <v>215523.80100000001</v>
      </c>
      <c r="M7" s="270">
        <f t="shared" si="0"/>
        <v>225086.74599999998</v>
      </c>
    </row>
    <row r="8" spans="1:13">
      <c r="A8" s="282" t="s">
        <v>87</v>
      </c>
      <c r="B8" s="288">
        <v>19976.589</v>
      </c>
      <c r="C8" s="289">
        <v>19071.580999999998</v>
      </c>
      <c r="D8" s="290">
        <v>18688.321000000004</v>
      </c>
      <c r="E8" s="288">
        <v>2937.145</v>
      </c>
      <c r="F8" s="289">
        <v>2354.52</v>
      </c>
      <c r="G8" s="290">
        <v>2369.2379999999998</v>
      </c>
      <c r="H8" s="288">
        <v>329.30899999999997</v>
      </c>
      <c r="I8" s="289">
        <v>656.60599999999999</v>
      </c>
      <c r="J8" s="290">
        <v>535.09500000000003</v>
      </c>
      <c r="K8" s="289">
        <v>17039.444</v>
      </c>
      <c r="L8" s="289">
        <v>16717.060999999998</v>
      </c>
      <c r="M8" s="289">
        <v>16319.083000000004</v>
      </c>
    </row>
    <row r="9" spans="1:13">
      <c r="A9" s="282" t="s">
        <v>171</v>
      </c>
      <c r="B9" s="288">
        <v>36820.146999999997</v>
      </c>
      <c r="C9" s="289">
        <v>60226.165999999997</v>
      </c>
      <c r="D9" s="290">
        <v>86078.55799999999</v>
      </c>
      <c r="E9" s="288">
        <v>1220.6310000000001</v>
      </c>
      <c r="F9" s="289">
        <v>1847.4069999999999</v>
      </c>
      <c r="G9" s="290">
        <v>2571.9449999999997</v>
      </c>
      <c r="H9" s="288">
        <v>1590.7710000000002</v>
      </c>
      <c r="I9" s="289">
        <v>2545.973</v>
      </c>
      <c r="J9" s="290">
        <v>3724.2840000000001</v>
      </c>
      <c r="K9" s="289">
        <v>35599.515999999996</v>
      </c>
      <c r="L9" s="289">
        <v>58378.758999999998</v>
      </c>
      <c r="M9" s="289">
        <v>83506.612999999983</v>
      </c>
    </row>
    <row r="10" spans="1:13">
      <c r="A10" s="282" t="s">
        <v>88</v>
      </c>
      <c r="B10" s="288">
        <v>0</v>
      </c>
      <c r="C10" s="289">
        <v>0</v>
      </c>
      <c r="D10" s="290">
        <v>0</v>
      </c>
      <c r="E10" s="288">
        <v>0</v>
      </c>
      <c r="F10" s="289">
        <v>0</v>
      </c>
      <c r="G10" s="290">
        <v>0</v>
      </c>
      <c r="H10" s="288">
        <v>0</v>
      </c>
      <c r="I10" s="289">
        <v>0</v>
      </c>
      <c r="J10" s="290">
        <v>0</v>
      </c>
      <c r="K10" s="289">
        <v>0</v>
      </c>
      <c r="L10" s="289">
        <v>0</v>
      </c>
      <c r="M10" s="289">
        <v>0</v>
      </c>
    </row>
    <row r="11" spans="1:13">
      <c r="A11" s="282" t="s">
        <v>89</v>
      </c>
      <c r="B11" s="288">
        <v>0</v>
      </c>
      <c r="C11" s="289">
        <v>0</v>
      </c>
      <c r="D11" s="290">
        <v>0</v>
      </c>
      <c r="E11" s="288">
        <v>0</v>
      </c>
      <c r="F11" s="289">
        <v>0</v>
      </c>
      <c r="G11" s="290">
        <v>0</v>
      </c>
      <c r="H11" s="288">
        <v>0</v>
      </c>
      <c r="I11" s="289">
        <v>0</v>
      </c>
      <c r="J11" s="290">
        <v>0</v>
      </c>
      <c r="K11" s="289">
        <v>0</v>
      </c>
      <c r="L11" s="289">
        <v>0</v>
      </c>
      <c r="M11" s="289">
        <v>0</v>
      </c>
    </row>
    <row r="12" spans="1:13">
      <c r="A12" s="282" t="s">
        <v>90</v>
      </c>
      <c r="B12" s="288">
        <v>0</v>
      </c>
      <c r="C12" s="289">
        <v>0</v>
      </c>
      <c r="D12" s="290">
        <v>0</v>
      </c>
      <c r="E12" s="288">
        <v>0</v>
      </c>
      <c r="F12" s="289">
        <v>0</v>
      </c>
      <c r="G12" s="290">
        <v>0</v>
      </c>
      <c r="H12" s="288">
        <v>0</v>
      </c>
      <c r="I12" s="289">
        <v>0</v>
      </c>
      <c r="J12" s="290">
        <v>0</v>
      </c>
      <c r="K12" s="289">
        <v>0</v>
      </c>
      <c r="L12" s="289">
        <v>0</v>
      </c>
      <c r="M12" s="289">
        <v>0</v>
      </c>
    </row>
    <row r="13" spans="1:13">
      <c r="A13" s="283" t="s">
        <v>91</v>
      </c>
      <c r="B13" s="288">
        <v>130457.62299999996</v>
      </c>
      <c r="C13" s="289">
        <v>148100.46999999997</v>
      </c>
      <c r="D13" s="290">
        <v>130103.29</v>
      </c>
      <c r="E13" s="288">
        <v>15410.692999999999</v>
      </c>
      <c r="F13" s="289">
        <v>15106.202999999994</v>
      </c>
      <c r="G13" s="290">
        <v>12940.149000000001</v>
      </c>
      <c r="H13" s="288">
        <v>7285.7850000000017</v>
      </c>
      <c r="I13" s="289">
        <v>7729.5190000000011</v>
      </c>
      <c r="J13" s="290">
        <v>7996.3910000000005</v>
      </c>
      <c r="K13" s="289">
        <v>115046.92999999996</v>
      </c>
      <c r="L13" s="289">
        <v>132994.26699999999</v>
      </c>
      <c r="M13" s="289">
        <v>117163.14099999999</v>
      </c>
    </row>
    <row r="14" spans="1:13" ht="24">
      <c r="A14" s="284" t="s">
        <v>164</v>
      </c>
      <c r="B14" s="285">
        <v>8712.1010000000006</v>
      </c>
      <c r="C14" s="286">
        <v>8045.1679999999997</v>
      </c>
      <c r="D14" s="287">
        <v>8771.7819999999992</v>
      </c>
      <c r="E14" s="285">
        <v>661.37099999999998</v>
      </c>
      <c r="F14" s="286">
        <v>611.45400000000006</v>
      </c>
      <c r="G14" s="287">
        <v>673.87300000000005</v>
      </c>
      <c r="H14" s="285">
        <v>74.694000000000003</v>
      </c>
      <c r="I14" s="286">
        <v>109.626</v>
      </c>
      <c r="J14" s="287">
        <v>125.28400000000001</v>
      </c>
      <c r="K14" s="286">
        <v>8050.7300000000005</v>
      </c>
      <c r="L14" s="286">
        <v>7433.7139999999999</v>
      </c>
      <c r="M14" s="286">
        <v>8097.9089999999997</v>
      </c>
    </row>
    <row r="15" spans="1:13" s="15" customFormat="1" ht="11.25">
      <c r="M15" s="14"/>
    </row>
    <row r="16" spans="1:13" ht="11.25" customHeight="1">
      <c r="A16" s="26" t="s">
        <v>87</v>
      </c>
      <c r="B16" s="31">
        <f>SUM(B8:D8)/$B$6</f>
        <v>8.5528979171844183E-2</v>
      </c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</row>
    <row r="17" spans="1:19" ht="12" customHeight="1">
      <c r="A17" s="26" t="s">
        <v>171</v>
      </c>
      <c r="B17" s="31">
        <f t="shared" ref="B17:B22" si="1">SUM(B9:D9)/$B$6</f>
        <v>0.27127528892612557</v>
      </c>
      <c r="C17" s="26"/>
      <c r="D17" s="26"/>
      <c r="E17" s="63"/>
      <c r="F17" s="63"/>
      <c r="G17" s="63"/>
      <c r="H17" s="63"/>
      <c r="I17" s="63"/>
      <c r="J17" s="63"/>
      <c r="K17" s="63"/>
      <c r="L17" s="63"/>
      <c r="M17" s="63"/>
      <c r="N17" s="98"/>
      <c r="O17" s="98"/>
      <c r="P17" s="98"/>
      <c r="Q17" s="98"/>
    </row>
    <row r="18" spans="1:19">
      <c r="A18" s="26" t="s">
        <v>88</v>
      </c>
      <c r="B18" s="31">
        <f t="shared" si="1"/>
        <v>0</v>
      </c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98"/>
      <c r="O18" s="98"/>
      <c r="P18" s="98"/>
      <c r="Q18" s="98"/>
    </row>
    <row r="19" spans="1:19">
      <c r="A19" s="26" t="s">
        <v>89</v>
      </c>
      <c r="B19" s="31">
        <f t="shared" si="1"/>
        <v>0</v>
      </c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</row>
    <row r="20" spans="1:19">
      <c r="A20" s="26" t="s">
        <v>90</v>
      </c>
      <c r="B20" s="31">
        <f t="shared" si="1"/>
        <v>0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</row>
    <row r="21" spans="1:19">
      <c r="A21" s="26" t="s">
        <v>91</v>
      </c>
      <c r="B21" s="31">
        <f t="shared" si="1"/>
        <v>0.60537781755638786</v>
      </c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</row>
    <row r="22" spans="1:19">
      <c r="A22" s="26" t="s">
        <v>164</v>
      </c>
      <c r="B22" s="31">
        <f t="shared" si="1"/>
        <v>3.7817914345642301E-2</v>
      </c>
      <c r="C22" s="26"/>
      <c r="D22" s="26"/>
      <c r="E22" s="26"/>
      <c r="F22" s="26"/>
      <c r="G22" s="26"/>
      <c r="H22" s="64"/>
      <c r="I22" s="26"/>
      <c r="J22" s="26"/>
      <c r="K22" s="26"/>
      <c r="L22" s="26"/>
      <c r="M22" s="26"/>
    </row>
    <row r="23" spans="1:19" ht="7.5" customHeight="1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</row>
    <row r="24" spans="1:19" s="51" customFormat="1" ht="15">
      <c r="A24" s="117"/>
      <c r="B24" s="99"/>
      <c r="C24" s="99"/>
      <c r="D24" s="99"/>
      <c r="N24" s="138"/>
      <c r="O24" s="9"/>
      <c r="P24" s="9"/>
      <c r="Q24" s="9"/>
      <c r="R24" s="9"/>
      <c r="S24" s="9"/>
    </row>
    <row r="25" spans="1:19" ht="4.5" customHeight="1">
      <c r="N25" s="138"/>
      <c r="O25" s="9"/>
      <c r="P25" s="9"/>
      <c r="Q25" s="9"/>
      <c r="R25" s="9"/>
      <c r="S25" s="9"/>
    </row>
    <row r="26" spans="1:19" ht="13.5" customHeight="1">
      <c r="A26" s="542" t="str">
        <f>'3.1'!A4</f>
        <v>2024</v>
      </c>
      <c r="B26" s="546" t="s">
        <v>19</v>
      </c>
      <c r="C26" s="547"/>
      <c r="D26" s="548"/>
      <c r="E26" s="546" t="s">
        <v>192</v>
      </c>
      <c r="F26" s="547"/>
      <c r="G26" s="548"/>
      <c r="H26" s="546" t="s">
        <v>194</v>
      </c>
      <c r="I26" s="547"/>
      <c r="J26" s="548"/>
      <c r="K26" s="547" t="s">
        <v>6</v>
      </c>
      <c r="L26" s="547"/>
      <c r="M26" s="547"/>
      <c r="N26" s="138"/>
      <c r="O26" s="9"/>
      <c r="P26" s="9"/>
      <c r="Q26" s="9"/>
      <c r="R26" s="9"/>
      <c r="S26" s="9"/>
    </row>
    <row r="27" spans="1:19" ht="12.75" customHeight="1">
      <c r="A27" s="543"/>
      <c r="B27" s="526" t="s">
        <v>103</v>
      </c>
      <c r="C27" s="527"/>
      <c r="D27" s="528"/>
      <c r="E27" s="544" t="s">
        <v>103</v>
      </c>
      <c r="F27" s="535"/>
      <c r="G27" s="545"/>
      <c r="H27" s="544" t="s">
        <v>103</v>
      </c>
      <c r="I27" s="535"/>
      <c r="J27" s="545"/>
      <c r="K27" s="535" t="s">
        <v>103</v>
      </c>
      <c r="L27" s="535"/>
      <c r="M27" s="535"/>
      <c r="N27" s="138"/>
      <c r="O27" s="9"/>
      <c r="P27" s="9"/>
      <c r="Q27" s="9"/>
      <c r="R27" s="9"/>
      <c r="S27" s="9"/>
    </row>
    <row r="28" spans="1:19" ht="12.75" customHeight="1">
      <c r="A28" s="267"/>
      <c r="B28" s="374" t="s">
        <v>69</v>
      </c>
      <c r="C28" s="373" t="s">
        <v>70</v>
      </c>
      <c r="D28" s="378" t="s">
        <v>71</v>
      </c>
      <c r="E28" s="374" t="s">
        <v>69</v>
      </c>
      <c r="F28" s="373" t="s">
        <v>70</v>
      </c>
      <c r="G28" s="378" t="s">
        <v>71</v>
      </c>
      <c r="H28" s="374" t="s">
        <v>69</v>
      </c>
      <c r="I28" s="373" t="s">
        <v>70</v>
      </c>
      <c r="J28" s="378" t="s">
        <v>71</v>
      </c>
      <c r="K28" s="373" t="s">
        <v>69</v>
      </c>
      <c r="L28" s="373" t="s">
        <v>70</v>
      </c>
      <c r="M28" s="373" t="s">
        <v>71</v>
      </c>
      <c r="N28" s="138"/>
      <c r="O28" s="9"/>
      <c r="P28" s="9"/>
      <c r="Q28" s="9"/>
      <c r="R28" s="9"/>
      <c r="S28" s="9"/>
    </row>
    <row r="29" spans="1:19" ht="12.75" customHeight="1">
      <c r="A29" s="536" t="s">
        <v>149</v>
      </c>
      <c r="B29" s="533">
        <f>SUM(B30:D30)</f>
        <v>653734.67100000009</v>
      </c>
      <c r="C29" s="530"/>
      <c r="D29" s="534"/>
      <c r="E29" s="533">
        <f>SUM(E30:G30)</f>
        <v>47088.315999999992</v>
      </c>
      <c r="F29" s="530"/>
      <c r="G29" s="534"/>
      <c r="H29" s="533">
        <f>SUM(H30:J30)</f>
        <v>5821.9450000000006</v>
      </c>
      <c r="I29" s="530"/>
      <c r="J29" s="534"/>
      <c r="K29" s="530">
        <f>SUM(K30:M30)</f>
        <v>606646.35499999998</v>
      </c>
      <c r="L29" s="530"/>
      <c r="M29" s="530"/>
      <c r="N29" s="138"/>
      <c r="O29" s="9"/>
      <c r="P29" s="9"/>
      <c r="Q29" s="9"/>
      <c r="R29" s="9"/>
      <c r="S29" s="9"/>
    </row>
    <row r="30" spans="1:19" ht="12.75" customHeight="1">
      <c r="A30" s="537"/>
      <c r="B30" s="271">
        <f>SUM(B31:B33)</f>
        <v>216720.81699999995</v>
      </c>
      <c r="C30" s="270">
        <f t="shared" ref="C30:M30" si="2">SUM(C31:C33)</f>
        <v>214315.72600000008</v>
      </c>
      <c r="D30" s="272">
        <f t="shared" si="2"/>
        <v>222698.12800000003</v>
      </c>
      <c r="E30" s="271">
        <f t="shared" si="2"/>
        <v>16184.684999999992</v>
      </c>
      <c r="F30" s="270">
        <f t="shared" si="2"/>
        <v>15213.737999999998</v>
      </c>
      <c r="G30" s="272">
        <f t="shared" si="2"/>
        <v>15689.893</v>
      </c>
      <c r="H30" s="271">
        <f t="shared" si="2"/>
        <v>1810.1920000000011</v>
      </c>
      <c r="I30" s="270">
        <f t="shared" si="2"/>
        <v>1823.6559999999999</v>
      </c>
      <c r="J30" s="272">
        <f t="shared" si="2"/>
        <v>2188.0969999999998</v>
      </c>
      <c r="K30" s="270">
        <f t="shared" si="2"/>
        <v>200536.13199999995</v>
      </c>
      <c r="L30" s="270">
        <f t="shared" si="2"/>
        <v>199101.98800000007</v>
      </c>
      <c r="M30" s="270">
        <f t="shared" si="2"/>
        <v>207008.23500000004</v>
      </c>
      <c r="N30" s="138"/>
      <c r="O30" s="9"/>
      <c r="P30" s="9"/>
      <c r="Q30" s="9"/>
      <c r="R30" s="9"/>
      <c r="S30" s="9"/>
    </row>
    <row r="31" spans="1:19" ht="12.75" customHeight="1">
      <c r="A31" s="282" t="s">
        <v>100</v>
      </c>
      <c r="B31" s="260">
        <v>5831.5220000000018</v>
      </c>
      <c r="C31" s="7">
        <v>5544.2919999999976</v>
      </c>
      <c r="D31" s="257">
        <v>5826.1739999999982</v>
      </c>
      <c r="E31" s="260">
        <v>371.62400000000002</v>
      </c>
      <c r="F31" s="7">
        <v>378.47200000000009</v>
      </c>
      <c r="G31" s="257">
        <v>369.66999999999996</v>
      </c>
      <c r="H31" s="260">
        <v>9.7040000000000006</v>
      </c>
      <c r="I31" s="7">
        <v>0</v>
      </c>
      <c r="J31" s="257">
        <v>0</v>
      </c>
      <c r="K31" s="7">
        <v>5459.898000000002</v>
      </c>
      <c r="L31" s="7">
        <v>5165.8199999999979</v>
      </c>
      <c r="M31" s="7">
        <v>5456.5039999999981</v>
      </c>
      <c r="N31" s="138"/>
      <c r="O31" s="9"/>
      <c r="P31" s="9"/>
      <c r="Q31" s="9"/>
      <c r="R31" s="9"/>
      <c r="S31" s="9"/>
    </row>
    <row r="32" spans="1:19" ht="12.75" customHeight="1">
      <c r="A32" s="282" t="s">
        <v>101</v>
      </c>
      <c r="B32" s="260">
        <v>8998.0240000000013</v>
      </c>
      <c r="C32" s="7">
        <v>9252.68</v>
      </c>
      <c r="D32" s="257">
        <v>9452.9249999999975</v>
      </c>
      <c r="E32" s="260">
        <v>650.95699999999999</v>
      </c>
      <c r="F32" s="7">
        <v>747.82699999999988</v>
      </c>
      <c r="G32" s="257">
        <v>733.26300000000015</v>
      </c>
      <c r="H32" s="260">
        <v>245.94600000000003</v>
      </c>
      <c r="I32" s="7">
        <v>292.51900000000001</v>
      </c>
      <c r="J32" s="257">
        <v>599.37800000000004</v>
      </c>
      <c r="K32" s="7">
        <v>8347.0670000000009</v>
      </c>
      <c r="L32" s="7">
        <v>8504.853000000001</v>
      </c>
      <c r="M32" s="7">
        <v>8719.6619999999966</v>
      </c>
      <c r="N32" s="138"/>
      <c r="O32" s="9"/>
      <c r="P32" s="9"/>
      <c r="Q32" s="9"/>
      <c r="R32" s="9"/>
      <c r="S32" s="9"/>
    </row>
    <row r="33" spans="1:19" ht="13.5" customHeight="1">
      <c r="A33" s="284" t="s">
        <v>102</v>
      </c>
      <c r="B33" s="261">
        <v>201891.27099999995</v>
      </c>
      <c r="C33" s="256">
        <v>199518.75400000007</v>
      </c>
      <c r="D33" s="258">
        <v>207419.02900000004</v>
      </c>
      <c r="E33" s="261">
        <v>15162.103999999992</v>
      </c>
      <c r="F33" s="256">
        <v>14087.438999999998</v>
      </c>
      <c r="G33" s="258">
        <v>14586.96</v>
      </c>
      <c r="H33" s="261">
        <v>1554.5420000000011</v>
      </c>
      <c r="I33" s="256">
        <v>1531.1369999999999</v>
      </c>
      <c r="J33" s="258">
        <v>1588.7189999999996</v>
      </c>
      <c r="K33" s="256">
        <v>186729.16699999996</v>
      </c>
      <c r="L33" s="256">
        <v>185431.31500000006</v>
      </c>
      <c r="M33" s="256">
        <v>192832.06900000005</v>
      </c>
      <c r="N33" s="138"/>
      <c r="O33" s="9"/>
      <c r="P33" s="9"/>
      <c r="Q33" s="9"/>
      <c r="R33" s="9"/>
      <c r="S33" s="9"/>
    </row>
    <row r="34" spans="1:19" s="15" customFormat="1" ht="11.25">
      <c r="M34" s="14"/>
      <c r="N34" s="17"/>
      <c r="O34" s="17"/>
      <c r="P34" s="17"/>
      <c r="Q34" s="17"/>
      <c r="R34" s="17"/>
      <c r="S34" s="17"/>
    </row>
    <row r="35" spans="1:19" s="15" customFormat="1" ht="11.25">
      <c r="N35" s="17"/>
      <c r="O35" s="17"/>
      <c r="P35" s="17"/>
      <c r="Q35" s="17"/>
      <c r="R35" s="17"/>
      <c r="S35" s="17"/>
    </row>
    <row r="36" spans="1:19" s="51" customFormat="1" ht="12" customHeight="1"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9"/>
      <c r="O36" s="9"/>
      <c r="P36" s="9"/>
      <c r="Q36" s="9"/>
      <c r="R36" s="9"/>
      <c r="S36" s="9"/>
    </row>
    <row r="37" spans="1:19" s="51" customFormat="1">
      <c r="A37" s="105" t="s">
        <v>100</v>
      </c>
      <c r="B37" s="31">
        <f>SUM(B31:D31)/$B$29</f>
        <v>2.6313409343406226E-2</v>
      </c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9"/>
      <c r="O37" s="9"/>
      <c r="P37" s="9"/>
      <c r="Q37" s="9"/>
      <c r="R37" s="9"/>
      <c r="S37" s="9"/>
    </row>
    <row r="38" spans="1:19">
      <c r="A38" s="26" t="s">
        <v>101</v>
      </c>
      <c r="B38" s="31">
        <f>SUM(B32:D32)/$B$29</f>
        <v>4.2377481612872872E-2</v>
      </c>
      <c r="N38" s="9"/>
      <c r="O38" s="9"/>
      <c r="P38" s="9"/>
      <c r="Q38" s="9"/>
      <c r="R38" s="9"/>
      <c r="S38" s="9"/>
    </row>
    <row r="39" spans="1:19">
      <c r="A39" s="26" t="s">
        <v>102</v>
      </c>
      <c r="B39" s="31">
        <f>SUM(B33:D33)/$B$29</f>
        <v>0.93130910904372077</v>
      </c>
      <c r="N39" s="9"/>
      <c r="O39" s="9"/>
      <c r="P39" s="9"/>
      <c r="Q39" s="9"/>
      <c r="R39" s="9"/>
      <c r="S39" s="9"/>
    </row>
    <row r="40" spans="1:19">
      <c r="N40" s="9"/>
      <c r="O40" s="9"/>
      <c r="P40" s="9"/>
      <c r="Q40" s="9"/>
      <c r="R40" s="9"/>
      <c r="S40" s="9"/>
    </row>
    <row r="41" spans="1:19">
      <c r="N41" s="9"/>
      <c r="O41" s="9"/>
      <c r="P41" s="9"/>
      <c r="Q41" s="9"/>
      <c r="R41" s="9"/>
      <c r="S41" s="9"/>
    </row>
    <row r="42" spans="1:19">
      <c r="N42" s="9"/>
      <c r="O42" s="9"/>
      <c r="P42" s="9"/>
      <c r="Q42" s="9"/>
      <c r="R42" s="9"/>
      <c r="S42" s="9"/>
    </row>
    <row r="43" spans="1:19">
      <c r="N43" s="9"/>
      <c r="O43" s="9"/>
      <c r="P43" s="9"/>
      <c r="Q43" s="9"/>
      <c r="R43" s="9"/>
      <c r="S43" s="9"/>
    </row>
    <row r="44" spans="1:19">
      <c r="N44" s="9"/>
      <c r="O44" s="9"/>
      <c r="P44" s="9"/>
      <c r="Q44" s="9"/>
      <c r="R44" s="9"/>
      <c r="S44" s="9"/>
    </row>
    <row r="45" spans="1:19">
      <c r="N45" s="9"/>
      <c r="O45" s="9"/>
      <c r="P45" s="9"/>
      <c r="Q45" s="9"/>
      <c r="R45" s="9"/>
      <c r="S45" s="9"/>
    </row>
    <row r="46" spans="1:19">
      <c r="N46" s="9"/>
      <c r="O46" s="9"/>
      <c r="P46" s="9"/>
      <c r="Q46" s="9"/>
      <c r="R46" s="9"/>
      <c r="S46" s="9"/>
    </row>
    <row r="53" spans="1:13"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</row>
    <row r="54" spans="1:13"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</row>
    <row r="55" spans="1:13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</row>
    <row r="56" spans="1:13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</row>
    <row r="57" spans="1:13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</row>
    <row r="58" spans="1:13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</row>
    <row r="59" spans="1:13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</row>
    <row r="60" spans="1:13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</row>
    <row r="61" spans="1:13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</row>
    <row r="62" spans="1:13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</row>
    <row r="63" spans="1:13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</row>
    <row r="64" spans="1:13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</row>
    <row r="65" spans="1:13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</row>
    <row r="66" spans="1:13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</row>
    <row r="67" spans="1:13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</row>
    <row r="68" spans="1:13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</row>
    <row r="69" spans="1:13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</row>
    <row r="70" spans="1:13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</row>
    <row r="71" spans="1:13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</row>
  </sheetData>
  <mergeCells count="28">
    <mergeCell ref="K4:M4"/>
    <mergeCell ref="K3:M3"/>
    <mergeCell ref="E3:G3"/>
    <mergeCell ref="B3:D3"/>
    <mergeCell ref="H3:J3"/>
    <mergeCell ref="B4:D4"/>
    <mergeCell ref="A3:A4"/>
    <mergeCell ref="A6:A7"/>
    <mergeCell ref="B6:D6"/>
    <mergeCell ref="E6:G6"/>
    <mergeCell ref="H6:J6"/>
    <mergeCell ref="E4:G4"/>
    <mergeCell ref="H4:J4"/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57" customFormat="1" ht="18">
      <c r="A1" s="274" t="s">
        <v>385</v>
      </c>
      <c r="B1" s="137"/>
      <c r="C1" s="137"/>
      <c r="D1" s="137"/>
      <c r="M1" s="209" t="str">
        <f>'3.1'!N1</f>
        <v>IV. čtvrtletí 2024</v>
      </c>
    </row>
    <row r="2" spans="1:13" ht="6" customHeight="1">
      <c r="B2" s="556"/>
      <c r="C2" s="556"/>
      <c r="D2" s="556"/>
      <c r="E2" s="557"/>
      <c r="F2" s="556"/>
      <c r="G2" s="556"/>
      <c r="H2" s="556"/>
      <c r="I2" s="556"/>
      <c r="J2" s="556"/>
    </row>
    <row r="3" spans="1:13" ht="16.5" customHeight="1">
      <c r="A3" s="549" t="str">
        <f>'3.1'!A4</f>
        <v>2024</v>
      </c>
      <c r="B3" s="553" t="s">
        <v>169</v>
      </c>
      <c r="C3" s="554"/>
      <c r="D3" s="555"/>
      <c r="E3" s="553" t="s">
        <v>175</v>
      </c>
      <c r="F3" s="554"/>
      <c r="G3" s="555"/>
      <c r="H3" s="553" t="s">
        <v>170</v>
      </c>
      <c r="I3" s="554"/>
      <c r="J3" s="555"/>
      <c r="K3" s="539" t="s">
        <v>166</v>
      </c>
      <c r="L3" s="539"/>
      <c r="M3" s="539"/>
    </row>
    <row r="4" spans="1:13">
      <c r="A4" s="550"/>
      <c r="B4" s="374" t="s">
        <v>69</v>
      </c>
      <c r="C4" s="373" t="s">
        <v>70</v>
      </c>
      <c r="D4" s="378" t="s">
        <v>71</v>
      </c>
      <c r="E4" s="374" t="s">
        <v>69</v>
      </c>
      <c r="F4" s="373" t="s">
        <v>70</v>
      </c>
      <c r="G4" s="378" t="s">
        <v>71</v>
      </c>
      <c r="H4" s="374" t="s">
        <v>69</v>
      </c>
      <c r="I4" s="373" t="s">
        <v>70</v>
      </c>
      <c r="J4" s="378" t="s">
        <v>71</v>
      </c>
      <c r="K4" s="373" t="s">
        <v>69</v>
      </c>
      <c r="L4" s="373" t="s">
        <v>70</v>
      </c>
      <c r="M4" s="373" t="s">
        <v>71</v>
      </c>
    </row>
    <row r="5" spans="1:13" ht="12.75" customHeight="1">
      <c r="A5" s="551" t="s">
        <v>204</v>
      </c>
      <c r="B5" s="533">
        <f>SUM(B6:D6)</f>
        <v>508.70554799999985</v>
      </c>
      <c r="C5" s="530"/>
      <c r="D5" s="534"/>
      <c r="E5" s="533">
        <f>SUM(E6:G6)</f>
        <v>354.87119599999994</v>
      </c>
      <c r="F5" s="530"/>
      <c r="G5" s="534"/>
      <c r="H5" s="533">
        <f>SUM(H6:J6)</f>
        <v>2039.6936699999997</v>
      </c>
      <c r="I5" s="530"/>
      <c r="J5" s="534"/>
      <c r="K5" s="530">
        <f>SUM(K6:M6)</f>
        <v>2903.2704139999996</v>
      </c>
      <c r="L5" s="530"/>
      <c r="M5" s="530"/>
    </row>
    <row r="6" spans="1:13">
      <c r="A6" s="552"/>
      <c r="B6" s="294">
        <f>SUM(B7:B18)</f>
        <v>150.89851199999995</v>
      </c>
      <c r="C6" s="292">
        <f t="shared" ref="C6:M6" si="0">SUM(C7:C18)</f>
        <v>174.152897</v>
      </c>
      <c r="D6" s="293">
        <f t="shared" si="0"/>
        <v>183.65413899999993</v>
      </c>
      <c r="E6" s="294">
        <f t="shared" si="0"/>
        <v>103.99275399999999</v>
      </c>
      <c r="F6" s="292">
        <f t="shared" si="0"/>
        <v>122.97456399999999</v>
      </c>
      <c r="G6" s="293">
        <f t="shared" si="0"/>
        <v>127.90387799999999</v>
      </c>
      <c r="H6" s="294">
        <f t="shared" si="0"/>
        <v>472.59393399999999</v>
      </c>
      <c r="I6" s="292">
        <f t="shared" si="0"/>
        <v>735.6673649999999</v>
      </c>
      <c r="J6" s="293">
        <f t="shared" si="0"/>
        <v>831.43237099999999</v>
      </c>
      <c r="K6" s="292">
        <f t="shared" si="0"/>
        <v>727.48519999999985</v>
      </c>
      <c r="L6" s="292">
        <f t="shared" si="0"/>
        <v>1032.7948259999998</v>
      </c>
      <c r="M6" s="292">
        <f t="shared" si="0"/>
        <v>1142.9903879999999</v>
      </c>
    </row>
    <row r="7" spans="1:13">
      <c r="A7" s="253" t="s">
        <v>150</v>
      </c>
      <c r="B7" s="260">
        <v>1.318003</v>
      </c>
      <c r="C7" s="7">
        <v>2.0304189999999998</v>
      </c>
      <c r="D7" s="257">
        <v>1.8851499999999999</v>
      </c>
      <c r="E7" s="260">
        <v>5.452153</v>
      </c>
      <c r="F7" s="7">
        <v>5.2562340000000001</v>
      </c>
      <c r="G7" s="257">
        <v>7.9250370000000006</v>
      </c>
      <c r="H7" s="260">
        <v>93.206508999999997</v>
      </c>
      <c r="I7" s="7">
        <v>132.64103999999998</v>
      </c>
      <c r="J7" s="257">
        <v>141.463268</v>
      </c>
      <c r="K7" s="7">
        <v>99.976664999999997</v>
      </c>
      <c r="L7" s="7">
        <v>139.92769299999998</v>
      </c>
      <c r="M7" s="7">
        <v>151.27345500000001</v>
      </c>
    </row>
    <row r="8" spans="1:13">
      <c r="A8" s="253" t="s">
        <v>149</v>
      </c>
      <c r="B8" s="260">
        <v>101.70412699999994</v>
      </c>
      <c r="C8" s="7">
        <v>98.464095999999969</v>
      </c>
      <c r="D8" s="257">
        <v>104.198168</v>
      </c>
      <c r="E8" s="260">
        <v>53.047421</v>
      </c>
      <c r="F8" s="7">
        <v>53.957077999999989</v>
      </c>
      <c r="G8" s="257">
        <v>55.268806999999995</v>
      </c>
      <c r="H8" s="260">
        <v>3.253263</v>
      </c>
      <c r="I8" s="7">
        <v>3.4865840000000001</v>
      </c>
      <c r="J8" s="257">
        <v>3.9828320000000001</v>
      </c>
      <c r="K8" s="7">
        <v>158.00481099999996</v>
      </c>
      <c r="L8" s="7">
        <v>155.90775799999994</v>
      </c>
      <c r="M8" s="7">
        <v>163.44980699999999</v>
      </c>
    </row>
    <row r="9" spans="1:13">
      <c r="A9" s="253" t="s">
        <v>148</v>
      </c>
      <c r="B9" s="260">
        <v>0</v>
      </c>
      <c r="C9" s="7">
        <v>0</v>
      </c>
      <c r="D9" s="257">
        <v>0</v>
      </c>
      <c r="E9" s="260">
        <v>2.0736570000000003</v>
      </c>
      <c r="F9" s="7">
        <v>1.9000920000000001</v>
      </c>
      <c r="G9" s="257">
        <v>1.929295</v>
      </c>
      <c r="H9" s="260">
        <v>36.992921000000003</v>
      </c>
      <c r="I9" s="7">
        <v>65.760318999999996</v>
      </c>
      <c r="J9" s="257">
        <v>76.478759999999994</v>
      </c>
      <c r="K9" s="7">
        <v>39.066578</v>
      </c>
      <c r="L9" s="7">
        <v>67.660410999999996</v>
      </c>
      <c r="M9" s="7">
        <v>78.40805499999999</v>
      </c>
    </row>
    <row r="10" spans="1:13">
      <c r="A10" s="253" t="s">
        <v>147</v>
      </c>
      <c r="B10" s="260">
        <v>1.1319920000000001</v>
      </c>
      <c r="C10" s="7">
        <v>1.1989030000000001</v>
      </c>
      <c r="D10" s="257">
        <v>1.275336</v>
      </c>
      <c r="E10" s="260">
        <v>4.1429869999999998</v>
      </c>
      <c r="F10" s="7">
        <v>4.0404949999999999</v>
      </c>
      <c r="G10" s="257">
        <v>3.5446119999999999</v>
      </c>
      <c r="H10" s="260">
        <v>236.66897199999997</v>
      </c>
      <c r="I10" s="7">
        <v>392.25938000000002</v>
      </c>
      <c r="J10" s="257">
        <v>461.10926499999994</v>
      </c>
      <c r="K10" s="7">
        <v>241.94395099999997</v>
      </c>
      <c r="L10" s="7">
        <v>397.49877800000002</v>
      </c>
      <c r="M10" s="7">
        <v>465.92921299999995</v>
      </c>
    </row>
    <row r="11" spans="1:13">
      <c r="A11" s="253" t="s">
        <v>146</v>
      </c>
      <c r="B11" s="260">
        <v>0</v>
      </c>
      <c r="C11" s="7">
        <v>0</v>
      </c>
      <c r="D11" s="257">
        <v>0</v>
      </c>
      <c r="E11" s="260">
        <v>0</v>
      </c>
      <c r="F11" s="7">
        <v>0</v>
      </c>
      <c r="G11" s="257">
        <v>0</v>
      </c>
      <c r="H11" s="260">
        <v>0</v>
      </c>
      <c r="I11" s="7">
        <v>0</v>
      </c>
      <c r="J11" s="257">
        <v>0</v>
      </c>
      <c r="K11" s="7">
        <v>0</v>
      </c>
      <c r="L11" s="7">
        <v>0</v>
      </c>
      <c r="M11" s="7">
        <v>0</v>
      </c>
    </row>
    <row r="12" spans="1:13">
      <c r="A12" s="253" t="s">
        <v>145</v>
      </c>
      <c r="B12" s="260">
        <v>1.2999999999999999E-5</v>
      </c>
      <c r="C12" s="7">
        <v>8.8529999999999998E-3</v>
      </c>
      <c r="D12" s="257">
        <v>4.9286000000000003E-2</v>
      </c>
      <c r="E12" s="260">
        <v>8.6192999999999992E-2</v>
      </c>
      <c r="F12" s="7">
        <v>1.7580609999999999</v>
      </c>
      <c r="G12" s="257">
        <v>0.653308</v>
      </c>
      <c r="H12" s="260">
        <v>0.78149999999999997</v>
      </c>
      <c r="I12" s="7">
        <v>2.0284599999999999</v>
      </c>
      <c r="J12" s="257">
        <v>1.7648600000000001</v>
      </c>
      <c r="K12" s="7">
        <v>0.86770599999999998</v>
      </c>
      <c r="L12" s="7">
        <v>3.7953739999999998</v>
      </c>
      <c r="M12" s="7">
        <v>2.467454</v>
      </c>
    </row>
    <row r="13" spans="1:13">
      <c r="A13" s="253" t="s">
        <v>144</v>
      </c>
      <c r="B13" s="260">
        <v>1.797E-2</v>
      </c>
      <c r="C13" s="7">
        <v>0</v>
      </c>
      <c r="D13" s="257">
        <v>0</v>
      </c>
      <c r="E13" s="260">
        <v>1.036</v>
      </c>
      <c r="F13" s="7">
        <v>1.589</v>
      </c>
      <c r="G13" s="257">
        <v>2.0015999999999998</v>
      </c>
      <c r="H13" s="260">
        <v>9.4875000000000001E-2</v>
      </c>
      <c r="I13" s="7">
        <v>8.9212E-2</v>
      </c>
      <c r="J13" s="257">
        <v>8.1152000000000002E-2</v>
      </c>
      <c r="K13" s="7">
        <v>1.1488450000000001</v>
      </c>
      <c r="L13" s="7">
        <v>1.678212</v>
      </c>
      <c r="M13" s="7">
        <v>2.0827519999999997</v>
      </c>
    </row>
    <row r="14" spans="1:13">
      <c r="A14" s="253" t="s">
        <v>143</v>
      </c>
      <c r="B14" s="260">
        <v>0.18303800000000001</v>
      </c>
      <c r="C14" s="7">
        <v>8.072E-2</v>
      </c>
      <c r="D14" s="257">
        <v>0.152002</v>
      </c>
      <c r="E14" s="260">
        <v>1.9630050000000001</v>
      </c>
      <c r="F14" s="7">
        <v>1.6202970000000001</v>
      </c>
      <c r="G14" s="257">
        <v>2.1547779999999999</v>
      </c>
      <c r="H14" s="260">
        <v>16.258807999999998</v>
      </c>
      <c r="I14" s="7">
        <v>17.922995999999998</v>
      </c>
      <c r="J14" s="257">
        <v>16.440180000000002</v>
      </c>
      <c r="K14" s="7">
        <v>18.404850999999997</v>
      </c>
      <c r="L14" s="7">
        <v>19.624012999999998</v>
      </c>
      <c r="M14" s="7">
        <v>18.746960000000001</v>
      </c>
    </row>
    <row r="15" spans="1:13">
      <c r="A15" s="253" t="s">
        <v>142</v>
      </c>
      <c r="B15" s="260">
        <v>0.42713099999999993</v>
      </c>
      <c r="C15" s="7">
        <v>0.34027700000000005</v>
      </c>
      <c r="D15" s="257">
        <v>0.30385600000000001</v>
      </c>
      <c r="E15" s="260">
        <v>3.3284809999999996</v>
      </c>
      <c r="F15" s="7">
        <v>4.7350409999999998</v>
      </c>
      <c r="G15" s="257">
        <v>4.0735100000000006</v>
      </c>
      <c r="H15" s="260">
        <v>15.034212999999999</v>
      </c>
      <c r="I15" s="7">
        <v>23.405767000000001</v>
      </c>
      <c r="J15" s="257">
        <v>23.517457000000004</v>
      </c>
      <c r="K15" s="7">
        <v>18.789825</v>
      </c>
      <c r="L15" s="7">
        <v>28.481085</v>
      </c>
      <c r="M15" s="7">
        <v>27.894823000000002</v>
      </c>
    </row>
    <row r="16" spans="1:13">
      <c r="A16" s="253" t="s">
        <v>14</v>
      </c>
      <c r="B16" s="260">
        <v>0</v>
      </c>
      <c r="C16" s="7">
        <v>0</v>
      </c>
      <c r="D16" s="257">
        <v>0</v>
      </c>
      <c r="E16" s="260">
        <v>0</v>
      </c>
      <c r="F16" s="7">
        <v>0</v>
      </c>
      <c r="G16" s="257">
        <v>0</v>
      </c>
      <c r="H16" s="260">
        <v>0</v>
      </c>
      <c r="I16" s="7">
        <v>0</v>
      </c>
      <c r="J16" s="257">
        <v>0</v>
      </c>
      <c r="K16" s="7">
        <v>0</v>
      </c>
      <c r="L16" s="7">
        <v>0</v>
      </c>
      <c r="M16" s="7">
        <v>0</v>
      </c>
    </row>
    <row r="17" spans="1:13">
      <c r="A17" s="253" t="s">
        <v>141</v>
      </c>
      <c r="B17" s="260">
        <v>0.38238100000000003</v>
      </c>
      <c r="C17" s="7">
        <v>0.33645600000000003</v>
      </c>
      <c r="D17" s="257">
        <v>0.36229800000000006</v>
      </c>
      <c r="E17" s="260">
        <v>8.4056999999999993E-2</v>
      </c>
      <c r="F17" s="7">
        <v>8.0617999999999995E-2</v>
      </c>
      <c r="G17" s="257">
        <v>0.19000999999999998</v>
      </c>
      <c r="H17" s="260">
        <v>0.30904399999999999</v>
      </c>
      <c r="I17" s="7">
        <v>0.29363100000000003</v>
      </c>
      <c r="J17" s="257">
        <v>0.18151900000000001</v>
      </c>
      <c r="K17" s="7">
        <v>0.775482</v>
      </c>
      <c r="L17" s="7">
        <v>0.71070500000000014</v>
      </c>
      <c r="M17" s="7">
        <v>0.73382700000000001</v>
      </c>
    </row>
    <row r="18" spans="1:13">
      <c r="A18" s="253" t="s">
        <v>140</v>
      </c>
      <c r="B18" s="260">
        <v>45.733857000000008</v>
      </c>
      <c r="C18" s="7">
        <v>71.693173000000016</v>
      </c>
      <c r="D18" s="257">
        <v>75.42804299999996</v>
      </c>
      <c r="E18" s="260">
        <v>32.778799999999997</v>
      </c>
      <c r="F18" s="7">
        <v>48.037647999999997</v>
      </c>
      <c r="G18" s="257">
        <v>50.162921000000011</v>
      </c>
      <c r="H18" s="260">
        <v>69.993828999999991</v>
      </c>
      <c r="I18" s="7">
        <v>97.779976000000005</v>
      </c>
      <c r="J18" s="257">
        <v>106.413078</v>
      </c>
      <c r="K18" s="7">
        <v>148.506486</v>
      </c>
      <c r="L18" s="7">
        <v>217.51079700000003</v>
      </c>
      <c r="M18" s="7">
        <v>232.00404199999997</v>
      </c>
    </row>
    <row r="19" spans="1:13" s="57" customFormat="1" ht="13.5" customHeight="1">
      <c r="A19" s="295" t="s">
        <v>229</v>
      </c>
      <c r="B19" s="296">
        <v>475.12525000000028</v>
      </c>
      <c r="C19" s="297">
        <v>473.81945000000024</v>
      </c>
      <c r="D19" s="298">
        <v>475.41475000000025</v>
      </c>
      <c r="E19" s="296">
        <v>386.05669999999981</v>
      </c>
      <c r="F19" s="297">
        <v>385.63469999999978</v>
      </c>
      <c r="G19" s="298">
        <v>390.10669999999976</v>
      </c>
      <c r="H19" s="296">
        <v>8997.2885000000042</v>
      </c>
      <c r="I19" s="297">
        <v>8997.2885000000042</v>
      </c>
      <c r="J19" s="298">
        <v>8997.2885000000042</v>
      </c>
      <c r="K19" s="297">
        <v>9858.4704500000043</v>
      </c>
      <c r="L19" s="297">
        <v>9856.7426500000038</v>
      </c>
      <c r="M19" s="297">
        <v>9862.8099500000044</v>
      </c>
    </row>
    <row r="20" spans="1:13" s="57" customFormat="1" ht="13.5" customHeight="1">
      <c r="A20" s="291" t="s">
        <v>230</v>
      </c>
      <c r="B20" s="261">
        <v>807.59951999999953</v>
      </c>
      <c r="C20" s="256">
        <v>826.35477999999955</v>
      </c>
      <c r="D20" s="258">
        <v>869.80291999999929</v>
      </c>
      <c r="E20" s="261">
        <v>1129.5209999999993</v>
      </c>
      <c r="F20" s="256">
        <v>1122.1869999999997</v>
      </c>
      <c r="G20" s="258">
        <v>1127.0979999999995</v>
      </c>
      <c r="H20" s="261">
        <v>17161.903499999997</v>
      </c>
      <c r="I20" s="256">
        <v>17069.903499999997</v>
      </c>
      <c r="J20" s="258">
        <v>17075.903499999997</v>
      </c>
      <c r="K20" s="256">
        <v>19099.024019999997</v>
      </c>
      <c r="L20" s="256">
        <v>19018.445279999996</v>
      </c>
      <c r="M20" s="256">
        <v>19072.804419999997</v>
      </c>
    </row>
    <row r="21" spans="1:13">
      <c r="M21" s="14"/>
    </row>
    <row r="25" spans="1:13" ht="12" customHeight="1">
      <c r="I25" s="9" t="s">
        <v>249</v>
      </c>
      <c r="J25" s="446" t="s">
        <v>417</v>
      </c>
      <c r="K25" s="446" t="s">
        <v>250</v>
      </c>
    </row>
    <row r="26" spans="1:13">
      <c r="H26" s="9" t="s">
        <v>150</v>
      </c>
      <c r="I26" s="39">
        <f>SUM(B7:D7)</f>
        <v>5.2335719999999997</v>
      </c>
      <c r="J26" s="39">
        <f t="shared" ref="J26:J37" si="1">SUM(E7:G7)</f>
        <v>18.633424000000002</v>
      </c>
      <c r="K26" s="39">
        <f t="shared" ref="K26:K37" si="2">SUM(H7:J7)</f>
        <v>367.31081699999993</v>
      </c>
      <c r="L26" s="39"/>
    </row>
    <row r="27" spans="1:13">
      <c r="H27" s="9" t="s">
        <v>149</v>
      </c>
      <c r="I27" s="39">
        <f t="shared" ref="I27:I37" si="3">SUM(B8:D8)</f>
        <v>304.36639099999991</v>
      </c>
      <c r="J27" s="39">
        <f t="shared" si="1"/>
        <v>162.27330599999999</v>
      </c>
      <c r="K27" s="39">
        <f t="shared" si="2"/>
        <v>10.722678999999999</v>
      </c>
      <c r="L27" s="39"/>
    </row>
    <row r="28" spans="1:13">
      <c r="H28" s="9" t="s">
        <v>148</v>
      </c>
      <c r="I28" s="39">
        <f t="shared" si="3"/>
        <v>0</v>
      </c>
      <c r="J28" s="39">
        <f t="shared" si="1"/>
        <v>5.9030440000000004</v>
      </c>
      <c r="K28" s="39">
        <f t="shared" si="2"/>
        <v>179.232</v>
      </c>
      <c r="L28" s="39"/>
    </row>
    <row r="29" spans="1:13">
      <c r="H29" s="9" t="s">
        <v>147</v>
      </c>
      <c r="I29" s="39">
        <f t="shared" si="3"/>
        <v>3.6062310000000002</v>
      </c>
      <c r="J29" s="39">
        <f t="shared" si="1"/>
        <v>11.728093999999999</v>
      </c>
      <c r="K29" s="39">
        <f t="shared" si="2"/>
        <v>1090.037617</v>
      </c>
      <c r="L29" s="39"/>
    </row>
    <row r="30" spans="1:13">
      <c r="H30" s="9" t="s">
        <v>146</v>
      </c>
      <c r="I30" s="39">
        <f t="shared" si="3"/>
        <v>0</v>
      </c>
      <c r="J30" s="39">
        <f t="shared" si="1"/>
        <v>0</v>
      </c>
      <c r="K30" s="39">
        <f t="shared" si="2"/>
        <v>0</v>
      </c>
      <c r="L30" s="39"/>
    </row>
    <row r="31" spans="1:13">
      <c r="H31" s="9" t="s">
        <v>145</v>
      </c>
      <c r="I31" s="39">
        <f t="shared" si="3"/>
        <v>5.8152000000000002E-2</v>
      </c>
      <c r="J31" s="39">
        <f t="shared" si="1"/>
        <v>2.4975619999999998</v>
      </c>
      <c r="K31" s="39">
        <f t="shared" si="2"/>
        <v>4.5748199999999999</v>
      </c>
      <c r="L31" s="39"/>
    </row>
    <row r="32" spans="1:13">
      <c r="H32" s="9" t="s">
        <v>144</v>
      </c>
      <c r="I32" s="39">
        <f t="shared" si="3"/>
        <v>1.797E-2</v>
      </c>
      <c r="J32" s="39">
        <f t="shared" si="1"/>
        <v>4.6265999999999998</v>
      </c>
      <c r="K32" s="39">
        <f t="shared" si="2"/>
        <v>0.265239</v>
      </c>
      <c r="L32" s="39"/>
    </row>
    <row r="33" spans="8:12">
      <c r="H33" s="9" t="s">
        <v>143</v>
      </c>
      <c r="I33" s="39">
        <f t="shared" si="3"/>
        <v>0.41576000000000002</v>
      </c>
      <c r="J33" s="39">
        <f t="shared" si="1"/>
        <v>5.7380800000000001</v>
      </c>
      <c r="K33" s="39">
        <f t="shared" si="2"/>
        <v>50.621983999999998</v>
      </c>
      <c r="L33" s="39"/>
    </row>
    <row r="34" spans="8:12">
      <c r="H34" s="9" t="s">
        <v>142</v>
      </c>
      <c r="I34" s="39">
        <f t="shared" si="3"/>
        <v>1.071264</v>
      </c>
      <c r="J34" s="39">
        <f t="shared" si="1"/>
        <v>12.137032</v>
      </c>
      <c r="K34" s="39">
        <f t="shared" si="2"/>
        <v>61.957436999999999</v>
      </c>
      <c r="L34" s="39"/>
    </row>
    <row r="35" spans="8:12">
      <c r="H35" s="9" t="s">
        <v>14</v>
      </c>
      <c r="I35" s="39">
        <f t="shared" si="3"/>
        <v>0</v>
      </c>
      <c r="J35" s="39">
        <f t="shared" si="1"/>
        <v>0</v>
      </c>
      <c r="K35" s="39">
        <f t="shared" si="2"/>
        <v>0</v>
      </c>
      <c r="L35" s="39"/>
    </row>
    <row r="36" spans="8:12">
      <c r="H36" s="9" t="s">
        <v>141</v>
      </c>
      <c r="I36" s="39">
        <f t="shared" si="3"/>
        <v>1.0811350000000002</v>
      </c>
      <c r="J36" s="39">
        <f t="shared" si="1"/>
        <v>0.35468499999999997</v>
      </c>
      <c r="K36" s="39">
        <f t="shared" si="2"/>
        <v>0.78419400000000006</v>
      </c>
      <c r="L36" s="39"/>
    </row>
    <row r="37" spans="8:12">
      <c r="H37" s="9" t="s">
        <v>140</v>
      </c>
      <c r="I37" s="39">
        <f t="shared" si="3"/>
        <v>192.855073</v>
      </c>
      <c r="J37" s="39">
        <f t="shared" si="1"/>
        <v>130.97936900000002</v>
      </c>
      <c r="K37" s="39">
        <f t="shared" si="2"/>
        <v>274.18688299999997</v>
      </c>
      <c r="L37" s="39"/>
    </row>
  </sheetData>
  <mergeCells count="13">
    <mergeCell ref="B2:D2"/>
    <mergeCell ref="E2:G2"/>
    <mergeCell ref="H2:J2"/>
    <mergeCell ref="H3:J3"/>
    <mergeCell ref="K3:M3"/>
    <mergeCell ref="H5:J5"/>
    <mergeCell ref="K5:M5"/>
    <mergeCell ref="A3:A4"/>
    <mergeCell ref="A5:A6"/>
    <mergeCell ref="B5:D5"/>
    <mergeCell ref="B3:D3"/>
    <mergeCell ref="E3:G3"/>
    <mergeCell ref="E5:G5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11" customWidth="1"/>
    <col min="2" max="2" width="10" style="11" customWidth="1"/>
    <col min="3" max="13" width="10.140625" style="11" customWidth="1"/>
    <col min="14" max="14" width="11.7109375" style="11" customWidth="1"/>
    <col min="15" max="16384" width="9.140625" style="11"/>
  </cols>
  <sheetData>
    <row r="1" spans="1:13" s="51" customFormat="1" ht="20.25">
      <c r="A1" s="299" t="s">
        <v>379</v>
      </c>
      <c r="M1" s="209" t="str">
        <f>'3.1'!N1</f>
        <v>IV. čtvrtletí 2024</v>
      </c>
    </row>
    <row r="2" spans="1:13" ht="6" customHeight="1"/>
    <row r="3" spans="1:13">
      <c r="A3" s="558" t="str">
        <f>'3.1'!A4</f>
        <v>2024</v>
      </c>
      <c r="B3" s="560" t="s">
        <v>179</v>
      </c>
      <c r="C3" s="539"/>
      <c r="D3" s="540"/>
      <c r="E3" s="560" t="s">
        <v>181</v>
      </c>
      <c r="F3" s="539"/>
      <c r="G3" s="540"/>
      <c r="H3" s="560" t="s">
        <v>182</v>
      </c>
      <c r="I3" s="539"/>
      <c r="J3" s="540"/>
      <c r="K3" s="539" t="s">
        <v>183</v>
      </c>
      <c r="L3" s="539"/>
      <c r="M3" s="539"/>
    </row>
    <row r="4" spans="1:13">
      <c r="A4" s="559"/>
      <c r="B4" s="374" t="s">
        <v>60</v>
      </c>
      <c r="C4" s="373" t="s">
        <v>61</v>
      </c>
      <c r="D4" s="378" t="s">
        <v>62</v>
      </c>
      <c r="E4" s="374" t="s">
        <v>63</v>
      </c>
      <c r="F4" s="373" t="s">
        <v>64</v>
      </c>
      <c r="G4" s="378" t="s">
        <v>65</v>
      </c>
      <c r="H4" s="374" t="s">
        <v>66</v>
      </c>
      <c r="I4" s="373" t="s">
        <v>67</v>
      </c>
      <c r="J4" s="378" t="s">
        <v>68</v>
      </c>
      <c r="K4" s="373" t="s">
        <v>69</v>
      </c>
      <c r="L4" s="373" t="s">
        <v>70</v>
      </c>
      <c r="M4" s="373" t="s">
        <v>71</v>
      </c>
    </row>
    <row r="5" spans="1:13">
      <c r="A5" s="551" t="s">
        <v>10</v>
      </c>
      <c r="B5" s="561">
        <f>D6</f>
        <v>22284.234480000232</v>
      </c>
      <c r="C5" s="562"/>
      <c r="D5" s="563"/>
      <c r="E5" s="564">
        <f>G6</f>
        <v>22523.611411300371</v>
      </c>
      <c r="F5" s="565"/>
      <c r="G5" s="566"/>
      <c r="H5" s="564">
        <f>J6</f>
        <v>22727.494543800422</v>
      </c>
      <c r="I5" s="565"/>
      <c r="J5" s="566"/>
      <c r="K5" s="565">
        <f>M6</f>
        <v>22928.962986000552</v>
      </c>
      <c r="L5" s="565"/>
      <c r="M5" s="565"/>
    </row>
    <row r="6" spans="1:13">
      <c r="A6" s="552"/>
      <c r="B6" s="311">
        <f>SUM(B7:B14)</f>
        <v>22199.741183000104</v>
      </c>
      <c r="C6" s="304">
        <f t="shared" ref="C6:M6" si="0">SUM(C7:C14)</f>
        <v>22222.327148000175</v>
      </c>
      <c r="D6" s="306">
        <f t="shared" si="0"/>
        <v>22284.234480000232</v>
      </c>
      <c r="E6" s="315">
        <f t="shared" si="0"/>
        <v>22331.877583100297</v>
      </c>
      <c r="F6" s="305">
        <f t="shared" si="0"/>
        <v>22422.720875100411</v>
      </c>
      <c r="G6" s="310">
        <f t="shared" si="0"/>
        <v>22523.611411300371</v>
      </c>
      <c r="H6" s="315">
        <f t="shared" si="0"/>
        <v>22601.831759300381</v>
      </c>
      <c r="I6" s="305">
        <f t="shared" si="0"/>
        <v>22664.528864200416</v>
      </c>
      <c r="J6" s="310">
        <f t="shared" si="0"/>
        <v>22727.494543800422</v>
      </c>
      <c r="K6" s="305">
        <f t="shared" si="0"/>
        <v>22793.538206800444</v>
      </c>
      <c r="L6" s="305">
        <f t="shared" si="0"/>
        <v>22853.685778400493</v>
      </c>
      <c r="M6" s="305">
        <f t="shared" si="0"/>
        <v>22928.962986000552</v>
      </c>
    </row>
    <row r="7" spans="1:13">
      <c r="A7" s="253" t="s">
        <v>0</v>
      </c>
      <c r="B7" s="312">
        <v>4290</v>
      </c>
      <c r="C7" s="300">
        <v>4290</v>
      </c>
      <c r="D7" s="307">
        <v>4290</v>
      </c>
      <c r="E7" s="312">
        <v>4290</v>
      </c>
      <c r="F7" s="300">
        <v>4290</v>
      </c>
      <c r="G7" s="307">
        <v>4290</v>
      </c>
      <c r="H7" s="312">
        <v>4290</v>
      </c>
      <c r="I7" s="300">
        <v>4290</v>
      </c>
      <c r="J7" s="307">
        <v>4290</v>
      </c>
      <c r="K7" s="300">
        <v>4290</v>
      </c>
      <c r="L7" s="300">
        <v>4290</v>
      </c>
      <c r="M7" s="300">
        <v>4290</v>
      </c>
    </row>
    <row r="8" spans="1:13">
      <c r="A8" s="253" t="s">
        <v>15</v>
      </c>
      <c r="B8" s="313">
        <v>9471.4068000000007</v>
      </c>
      <c r="C8" s="301">
        <v>9439.7596000000012</v>
      </c>
      <c r="D8" s="308">
        <v>9439.7596000000012</v>
      </c>
      <c r="E8" s="313">
        <v>9439.6136000000024</v>
      </c>
      <c r="F8" s="301">
        <v>9448.7136000000028</v>
      </c>
      <c r="G8" s="308">
        <v>9448.7136000000028</v>
      </c>
      <c r="H8" s="313">
        <v>9448.5836000000036</v>
      </c>
      <c r="I8" s="301">
        <v>9448.5816000000032</v>
      </c>
      <c r="J8" s="308">
        <v>9448.5816000000032</v>
      </c>
      <c r="K8" s="301">
        <v>9448.4716000000026</v>
      </c>
      <c r="L8" s="301">
        <v>9448.4716000000026</v>
      </c>
      <c r="M8" s="301">
        <v>9448.4716000000026</v>
      </c>
    </row>
    <row r="9" spans="1:13">
      <c r="A9" s="253" t="s">
        <v>16</v>
      </c>
      <c r="B9" s="313">
        <v>1363.4</v>
      </c>
      <c r="C9" s="301">
        <v>1363.4</v>
      </c>
      <c r="D9" s="308">
        <v>1363.4</v>
      </c>
      <c r="E9" s="313">
        <v>1363.4</v>
      </c>
      <c r="F9" s="301">
        <v>1363.4</v>
      </c>
      <c r="G9" s="308">
        <v>1363.4</v>
      </c>
      <c r="H9" s="313">
        <v>1363.4</v>
      </c>
      <c r="I9" s="301">
        <v>1363.4</v>
      </c>
      <c r="J9" s="308">
        <v>1363.4</v>
      </c>
      <c r="K9" s="301">
        <v>1363.4</v>
      </c>
      <c r="L9" s="301">
        <v>1363.4</v>
      </c>
      <c r="M9" s="301">
        <v>1363.4</v>
      </c>
    </row>
    <row r="10" spans="1:13">
      <c r="A10" s="253" t="s">
        <v>17</v>
      </c>
      <c r="B10" s="313">
        <v>1092.0261250000003</v>
      </c>
      <c r="C10" s="301">
        <v>1102.4846250000005</v>
      </c>
      <c r="D10" s="308">
        <v>1102.5875250000006</v>
      </c>
      <c r="E10" s="313">
        <v>1103.0955250000004</v>
      </c>
      <c r="F10" s="301">
        <v>1109.2065250000005</v>
      </c>
      <c r="G10" s="308">
        <v>1164.572525000001</v>
      </c>
      <c r="H10" s="313">
        <v>1172.5115250000013</v>
      </c>
      <c r="I10" s="301">
        <v>1186.9255250000012</v>
      </c>
      <c r="J10" s="308">
        <v>1192.744525000001</v>
      </c>
      <c r="K10" s="301">
        <v>1199.8435250000009</v>
      </c>
      <c r="L10" s="301">
        <v>1203.032525000001</v>
      </c>
      <c r="M10" s="301">
        <v>1239.240780000001</v>
      </c>
    </row>
    <row r="11" spans="1:13">
      <c r="A11" s="253" t="s">
        <v>3</v>
      </c>
      <c r="B11" s="313">
        <v>1117.5994399999968</v>
      </c>
      <c r="C11" s="301">
        <v>1117.6549399999969</v>
      </c>
      <c r="D11" s="308">
        <v>1117.6389399999969</v>
      </c>
      <c r="E11" s="313">
        <v>1117.5284399999969</v>
      </c>
      <c r="F11" s="301">
        <v>1118.8993399999963</v>
      </c>
      <c r="G11" s="308">
        <v>1114.5805899999966</v>
      </c>
      <c r="H11" s="313">
        <v>1114.5203399999968</v>
      </c>
      <c r="I11" s="301">
        <v>1114.4713399999969</v>
      </c>
      <c r="J11" s="308">
        <v>1114.4343399999971</v>
      </c>
      <c r="K11" s="301">
        <v>1113.2559399999973</v>
      </c>
      <c r="L11" s="301">
        <v>1112.839439999997</v>
      </c>
      <c r="M11" s="301">
        <v>1111.7706399999972</v>
      </c>
    </row>
    <row r="12" spans="1:13">
      <c r="A12" s="253" t="s">
        <v>18</v>
      </c>
      <c r="B12" s="313">
        <v>1171.5</v>
      </c>
      <c r="C12" s="301">
        <v>1171.5</v>
      </c>
      <c r="D12" s="308">
        <v>1171.5</v>
      </c>
      <c r="E12" s="313">
        <v>1171.5</v>
      </c>
      <c r="F12" s="301">
        <v>1171.5</v>
      </c>
      <c r="G12" s="308">
        <v>1171.5</v>
      </c>
      <c r="H12" s="313">
        <v>1171.5</v>
      </c>
      <c r="I12" s="301">
        <v>1171.5</v>
      </c>
      <c r="J12" s="308">
        <v>1171.5</v>
      </c>
      <c r="K12" s="301">
        <v>1171.5</v>
      </c>
      <c r="L12" s="301">
        <v>1171.5</v>
      </c>
      <c r="M12" s="301">
        <v>1171.5</v>
      </c>
    </row>
    <row r="13" spans="1:13">
      <c r="A13" s="253" t="s">
        <v>1</v>
      </c>
      <c r="B13" s="313">
        <v>342.50670000000008</v>
      </c>
      <c r="C13" s="301">
        <v>342.49970000000008</v>
      </c>
      <c r="D13" s="308">
        <v>344.77480500000007</v>
      </c>
      <c r="E13" s="313">
        <v>344.9948050000001</v>
      </c>
      <c r="F13" s="301">
        <v>345.00480500000009</v>
      </c>
      <c r="G13" s="308">
        <v>351.7978050000001</v>
      </c>
      <c r="H13" s="313">
        <v>351.7978050000001</v>
      </c>
      <c r="I13" s="301">
        <v>351.7978050000001</v>
      </c>
      <c r="J13" s="308">
        <v>351.79810500000008</v>
      </c>
      <c r="K13" s="301">
        <v>351.84178500000007</v>
      </c>
      <c r="L13" s="301">
        <v>351.83170500000006</v>
      </c>
      <c r="M13" s="301">
        <v>351.61380500000007</v>
      </c>
    </row>
    <row r="14" spans="1:13">
      <c r="A14" s="254" t="s">
        <v>2</v>
      </c>
      <c r="B14" s="314">
        <v>3351.3021180001042</v>
      </c>
      <c r="C14" s="303">
        <v>3395.0282830001729</v>
      </c>
      <c r="D14" s="309">
        <v>3454.5736100002327</v>
      </c>
      <c r="E14" s="314">
        <v>3501.745213100297</v>
      </c>
      <c r="F14" s="303">
        <v>3575.9966051004126</v>
      </c>
      <c r="G14" s="309">
        <v>3619.0468913003697</v>
      </c>
      <c r="H14" s="314">
        <v>3689.5184893003816</v>
      </c>
      <c r="I14" s="303">
        <v>3737.8525942004158</v>
      </c>
      <c r="J14" s="309">
        <v>3795.0359738004172</v>
      </c>
      <c r="K14" s="303">
        <v>3855.2253568004467</v>
      </c>
      <c r="L14" s="303">
        <v>3912.6105084004917</v>
      </c>
      <c r="M14" s="303">
        <v>3952.9661610005483</v>
      </c>
    </row>
    <row r="15" spans="1:13">
      <c r="M15" s="14"/>
    </row>
    <row r="16" spans="1:13" ht="3.75" customHeight="1"/>
    <row r="17" spans="1:10">
      <c r="A17" s="432" t="str">
        <f>'3.1'!A4</f>
        <v>2024</v>
      </c>
      <c r="B17" s="302" t="s">
        <v>7</v>
      </c>
      <c r="C17" s="302" t="s">
        <v>20</v>
      </c>
      <c r="D17" s="302" t="s">
        <v>21</v>
      </c>
      <c r="E17" s="302" t="s">
        <v>22</v>
      </c>
      <c r="F17" s="302" t="s">
        <v>43</v>
      </c>
      <c r="G17" s="302" t="s">
        <v>44</v>
      </c>
      <c r="H17" s="302" t="s">
        <v>45</v>
      </c>
      <c r="I17" s="302" t="s">
        <v>46</v>
      </c>
      <c r="J17" s="302" t="s">
        <v>53</v>
      </c>
    </row>
    <row r="18" spans="1:10">
      <c r="A18" s="425" t="s">
        <v>10</v>
      </c>
      <c r="B18" s="426">
        <f>SUM(B19:B32)</f>
        <v>4290</v>
      </c>
      <c r="C18" s="426">
        <f t="shared" ref="C18:I18" si="1">SUM(C19:C32)</f>
        <v>9448.4716000000008</v>
      </c>
      <c r="D18" s="371">
        <f t="shared" si="1"/>
        <v>1363.4</v>
      </c>
      <c r="E18" s="371">
        <f t="shared" si="1"/>
        <v>1239.2407800000003</v>
      </c>
      <c r="F18" s="371">
        <f t="shared" si="1"/>
        <v>1111.7706399999997</v>
      </c>
      <c r="G18" s="371">
        <f t="shared" si="1"/>
        <v>1171.5</v>
      </c>
      <c r="H18" s="371">
        <f t="shared" si="1"/>
        <v>351.61380500000001</v>
      </c>
      <c r="I18" s="371">
        <f t="shared" si="1"/>
        <v>3952.9661610000517</v>
      </c>
      <c r="J18" s="371">
        <f t="shared" ref="J18:J32" si="2">SUM(B18:I18)</f>
        <v>22928.962986000053</v>
      </c>
    </row>
    <row r="19" spans="1:10">
      <c r="A19" s="423" t="s">
        <v>233</v>
      </c>
      <c r="B19" s="278">
        <v>0</v>
      </c>
      <c r="C19" s="278">
        <v>17.440000000000001</v>
      </c>
      <c r="D19" s="278">
        <v>0</v>
      </c>
      <c r="E19" s="278">
        <v>68.641999999999967</v>
      </c>
      <c r="F19" s="278">
        <v>11.205999999999998</v>
      </c>
      <c r="G19" s="278">
        <v>0</v>
      </c>
      <c r="H19" s="278">
        <v>0</v>
      </c>
      <c r="I19" s="278">
        <v>82.781200000000183</v>
      </c>
      <c r="J19" s="7">
        <f t="shared" si="2"/>
        <v>180.06920000000014</v>
      </c>
    </row>
    <row r="20" spans="1:10">
      <c r="A20" s="423" t="s">
        <v>235</v>
      </c>
      <c r="B20" s="278">
        <v>2250</v>
      </c>
      <c r="C20" s="278">
        <v>215.44069999999999</v>
      </c>
      <c r="D20" s="278">
        <v>0</v>
      </c>
      <c r="E20" s="278">
        <v>61.657000000000011</v>
      </c>
      <c r="F20" s="278">
        <v>175.48465000000007</v>
      </c>
      <c r="G20" s="278">
        <v>0</v>
      </c>
      <c r="H20" s="278">
        <v>0.01</v>
      </c>
      <c r="I20" s="278">
        <v>385.07601900000105</v>
      </c>
      <c r="J20" s="7">
        <f t="shared" si="2"/>
        <v>3087.6683690000013</v>
      </c>
    </row>
    <row r="21" spans="1:10">
      <c r="A21" s="423" t="s">
        <v>236</v>
      </c>
      <c r="B21" s="278">
        <v>0</v>
      </c>
      <c r="C21" s="278">
        <v>226.29999999999998</v>
      </c>
      <c r="D21" s="278">
        <v>118.5</v>
      </c>
      <c r="E21" s="278">
        <v>94.889999999999944</v>
      </c>
      <c r="F21" s="278">
        <v>35.299199999999999</v>
      </c>
      <c r="G21" s="278">
        <v>0</v>
      </c>
      <c r="H21" s="278">
        <v>8.4453049999999994</v>
      </c>
      <c r="I21" s="278">
        <v>670.50384799999654</v>
      </c>
      <c r="J21" s="7">
        <f t="shared" si="2"/>
        <v>1153.9383529999964</v>
      </c>
    </row>
    <row r="22" spans="1:10">
      <c r="A22" s="423" t="s">
        <v>237</v>
      </c>
      <c r="B22" s="278">
        <v>0</v>
      </c>
      <c r="C22" s="278">
        <v>539.35199999999998</v>
      </c>
      <c r="D22" s="278">
        <v>400</v>
      </c>
      <c r="E22" s="278">
        <v>23.95</v>
      </c>
      <c r="F22" s="278">
        <v>7.817999999999997</v>
      </c>
      <c r="G22" s="278">
        <v>0</v>
      </c>
      <c r="H22" s="278">
        <v>67.594999999999999</v>
      </c>
      <c r="I22" s="278">
        <v>46.602952000000087</v>
      </c>
      <c r="J22" s="7">
        <f t="shared" si="2"/>
        <v>1085.3179520000001</v>
      </c>
    </row>
    <row r="23" spans="1:10">
      <c r="A23" s="423" t="s">
        <v>234</v>
      </c>
      <c r="B23" s="278">
        <v>2040</v>
      </c>
      <c r="C23" s="278">
        <v>14.759</v>
      </c>
      <c r="D23" s="278">
        <v>0</v>
      </c>
      <c r="E23" s="278">
        <v>98.303400000000025</v>
      </c>
      <c r="F23" s="278">
        <v>17.395299999999995</v>
      </c>
      <c r="G23" s="278">
        <v>475</v>
      </c>
      <c r="H23" s="278">
        <v>11.899999999999999</v>
      </c>
      <c r="I23" s="278">
        <v>205.05458199999961</v>
      </c>
      <c r="J23" s="7">
        <f t="shared" si="2"/>
        <v>2862.4122820000002</v>
      </c>
    </row>
    <row r="24" spans="1:10">
      <c r="A24" s="423" t="s">
        <v>238</v>
      </c>
      <c r="B24" s="278">
        <v>0</v>
      </c>
      <c r="C24" s="278">
        <v>182.64700000000002</v>
      </c>
      <c r="D24" s="278">
        <v>0</v>
      </c>
      <c r="E24" s="278">
        <v>66.370800000000017</v>
      </c>
      <c r="F24" s="278">
        <v>30.247899999999969</v>
      </c>
      <c r="G24" s="278">
        <v>0</v>
      </c>
      <c r="H24" s="278">
        <v>10.243499999999999</v>
      </c>
      <c r="I24" s="278">
        <v>210.97194699999253</v>
      </c>
      <c r="J24" s="7">
        <f t="shared" si="2"/>
        <v>500.48114699999246</v>
      </c>
    </row>
    <row r="25" spans="1:10">
      <c r="A25" s="423" t="s">
        <v>239</v>
      </c>
      <c r="B25" s="278">
        <v>0</v>
      </c>
      <c r="C25" s="278">
        <v>4.835</v>
      </c>
      <c r="D25" s="278">
        <v>0</v>
      </c>
      <c r="E25" s="278">
        <v>47.51600000000002</v>
      </c>
      <c r="F25" s="278">
        <v>24.495149999999981</v>
      </c>
      <c r="G25" s="278">
        <v>0</v>
      </c>
      <c r="H25" s="278">
        <v>48.832399999999993</v>
      </c>
      <c r="I25" s="278">
        <v>177.73415099999804</v>
      </c>
      <c r="J25" s="7">
        <f t="shared" si="2"/>
        <v>303.41270099999804</v>
      </c>
    </row>
    <row r="26" spans="1:10">
      <c r="A26" s="423" t="s">
        <v>240</v>
      </c>
      <c r="B26" s="278">
        <v>0</v>
      </c>
      <c r="C26" s="278">
        <v>1345.7720000000002</v>
      </c>
      <c r="D26" s="278">
        <v>0</v>
      </c>
      <c r="E26" s="278">
        <v>127.6499</v>
      </c>
      <c r="F26" s="278">
        <v>17.919399999999992</v>
      </c>
      <c r="G26" s="278">
        <v>0</v>
      </c>
      <c r="H26" s="278">
        <v>37.484199999999987</v>
      </c>
      <c r="I26" s="278">
        <v>240.45699300001849</v>
      </c>
      <c r="J26" s="7">
        <f t="shared" si="2"/>
        <v>1769.2824930000188</v>
      </c>
    </row>
    <row r="27" spans="1:10">
      <c r="A27" s="423" t="s">
        <v>241</v>
      </c>
      <c r="B27" s="278">
        <v>0</v>
      </c>
      <c r="C27" s="278">
        <v>18.828199999999999</v>
      </c>
      <c r="D27" s="278">
        <v>0</v>
      </c>
      <c r="E27" s="278">
        <v>130.02431999999993</v>
      </c>
      <c r="F27" s="278">
        <v>12.71873999999999</v>
      </c>
      <c r="G27" s="278">
        <v>650</v>
      </c>
      <c r="H27" s="278">
        <v>45.889999999999993</v>
      </c>
      <c r="I27" s="278">
        <v>222.30063899999226</v>
      </c>
      <c r="J27" s="7">
        <f t="shared" si="2"/>
        <v>1079.7618989999921</v>
      </c>
    </row>
    <row r="28" spans="1:10">
      <c r="A28" s="423" t="s">
        <v>242</v>
      </c>
      <c r="B28" s="278">
        <v>0</v>
      </c>
      <c r="C28" s="278">
        <v>1293.7099999999998</v>
      </c>
      <c r="D28" s="278">
        <v>0</v>
      </c>
      <c r="E28" s="278">
        <v>80.791500000000028</v>
      </c>
      <c r="F28" s="278">
        <v>30.005800000000018</v>
      </c>
      <c r="G28" s="278">
        <v>0</v>
      </c>
      <c r="H28" s="278">
        <v>22.9864</v>
      </c>
      <c r="I28" s="278">
        <v>205.64279699999173</v>
      </c>
      <c r="J28" s="7">
        <f t="shared" si="2"/>
        <v>1633.1364969999916</v>
      </c>
    </row>
    <row r="29" spans="1:10">
      <c r="A29" s="423" t="s">
        <v>243</v>
      </c>
      <c r="B29" s="278">
        <v>0</v>
      </c>
      <c r="C29" s="278">
        <v>262.08500000000004</v>
      </c>
      <c r="D29" s="278">
        <v>0</v>
      </c>
      <c r="E29" s="278">
        <v>72.324500000000015</v>
      </c>
      <c r="F29" s="278">
        <v>18.674799999999991</v>
      </c>
      <c r="G29" s="278">
        <v>1.5</v>
      </c>
      <c r="H29" s="278">
        <v>5.3199999999999994</v>
      </c>
      <c r="I29" s="278">
        <v>344.72825499999112</v>
      </c>
      <c r="J29" s="7">
        <f t="shared" si="2"/>
        <v>704.63255499999116</v>
      </c>
    </row>
    <row r="30" spans="1:10">
      <c r="A30" s="423" t="s">
        <v>244</v>
      </c>
      <c r="B30" s="278">
        <v>0</v>
      </c>
      <c r="C30" s="278">
        <v>1151.7282</v>
      </c>
      <c r="D30" s="278">
        <v>0</v>
      </c>
      <c r="E30" s="278">
        <v>269.24896000000001</v>
      </c>
      <c r="F30" s="278">
        <v>645.29555999999991</v>
      </c>
      <c r="G30" s="278">
        <v>45</v>
      </c>
      <c r="H30" s="278">
        <v>6.0569999999999995</v>
      </c>
      <c r="I30" s="278">
        <v>583.12832700007584</v>
      </c>
      <c r="J30" s="7">
        <f t="shared" si="2"/>
        <v>2700.4580470000756</v>
      </c>
    </row>
    <row r="31" spans="1:10">
      <c r="A31" s="423" t="s">
        <v>245</v>
      </c>
      <c r="B31" s="278">
        <v>0</v>
      </c>
      <c r="C31" s="278">
        <v>4043.9124999999995</v>
      </c>
      <c r="D31" s="278">
        <v>844.9</v>
      </c>
      <c r="E31" s="278">
        <v>57.083000000000027</v>
      </c>
      <c r="F31" s="278">
        <v>77.416639999999987</v>
      </c>
      <c r="G31" s="278">
        <v>0</v>
      </c>
      <c r="H31" s="278">
        <v>86.8</v>
      </c>
      <c r="I31" s="278">
        <v>300.43712399999384</v>
      </c>
      <c r="J31" s="7">
        <f t="shared" si="2"/>
        <v>5410.5492639999929</v>
      </c>
    </row>
    <row r="32" spans="1:10">
      <c r="A32" s="424" t="s">
        <v>246</v>
      </c>
      <c r="B32" s="279">
        <v>0</v>
      </c>
      <c r="C32" s="279">
        <v>131.66200000000001</v>
      </c>
      <c r="D32" s="279">
        <v>0</v>
      </c>
      <c r="E32" s="279">
        <v>40.789400000000022</v>
      </c>
      <c r="F32" s="279">
        <v>7.793499999999999</v>
      </c>
      <c r="G32" s="279">
        <v>0</v>
      </c>
      <c r="H32" s="279">
        <v>0.05</v>
      </c>
      <c r="I32" s="279">
        <v>277.54732700000068</v>
      </c>
      <c r="J32" s="256">
        <f t="shared" si="2"/>
        <v>457.84222700000072</v>
      </c>
    </row>
    <row r="33" spans="10:10">
      <c r="J33" s="14"/>
    </row>
  </sheetData>
  <sortState ref="A19:J32">
    <sortCondition ref="A18"/>
  </sortState>
  <mergeCells count="10">
    <mergeCell ref="A5:A6"/>
    <mergeCell ref="B5:D5"/>
    <mergeCell ref="E5:G5"/>
    <mergeCell ref="H5:J5"/>
    <mergeCell ref="K5:M5"/>
    <mergeCell ref="A3:A4"/>
    <mergeCell ref="B3:D3"/>
    <mergeCell ref="E3:G3"/>
    <mergeCell ref="H3:J3"/>
    <mergeCell ref="K3:M3"/>
  </mergeCells>
  <conditionalFormatting sqref="B5:D14">
    <cfRule type="expression" dxfId="27" priority="4">
      <formula>SEARCH($B$3,$M$1)</formula>
    </cfRule>
  </conditionalFormatting>
  <conditionalFormatting sqref="B5:G14">
    <cfRule type="expression" dxfId="26" priority="3">
      <formula>SEARCH($E$3,$M$1)</formula>
    </cfRule>
  </conditionalFormatting>
  <conditionalFormatting sqref="B5:J14">
    <cfRule type="expression" dxfId="25" priority="2">
      <formula>SEARCH($H$3,$M$1)</formula>
    </cfRule>
  </conditionalFormatting>
  <conditionalFormatting sqref="B5:M14">
    <cfRule type="expression" dxfId="24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11" customWidth="1"/>
    <col min="2" max="9" width="13.7109375" style="11" customWidth="1"/>
    <col min="10" max="10" width="15.7109375" style="11" customWidth="1"/>
    <col min="11" max="16384" width="9.140625" style="11"/>
  </cols>
  <sheetData>
    <row r="1" spans="1:10" s="22" customFormat="1" ht="20.25">
      <c r="A1" s="299" t="s">
        <v>380</v>
      </c>
      <c r="J1" s="209" t="str">
        <f>'3.1'!N1</f>
        <v>IV. čtvrtletí 2024</v>
      </c>
    </row>
    <row r="2" spans="1:10" s="51" customFormat="1" ht="18">
      <c r="A2" s="266" t="str">
        <f>"6.1 Výroba elektřiny v krajích ČR podle technologie elektráren za "&amp;LEFT(J1,SEARCH(" ",J1)-1)&amp;" čtvrtletí [MWh]"</f>
        <v>6.1 Výroba elektřiny v krajích ČR podle technologie elektráren za IV. čtvrtletí [MWh]</v>
      </c>
    </row>
    <row r="3" spans="1:10" ht="6" customHeight="1"/>
    <row r="4" spans="1:10">
      <c r="A4" s="433" t="str">
        <f>'3.1'!A4</f>
        <v>2024</v>
      </c>
      <c r="B4" s="317" t="s">
        <v>7</v>
      </c>
      <c r="C4" s="317" t="s">
        <v>20</v>
      </c>
      <c r="D4" s="317" t="s">
        <v>21</v>
      </c>
      <c r="E4" s="317" t="s">
        <v>22</v>
      </c>
      <c r="F4" s="317" t="s">
        <v>43</v>
      </c>
      <c r="G4" s="317" t="s">
        <v>44</v>
      </c>
      <c r="H4" s="317" t="s">
        <v>45</v>
      </c>
      <c r="I4" s="317" t="s">
        <v>46</v>
      </c>
      <c r="J4" s="317" t="s">
        <v>53</v>
      </c>
    </row>
    <row r="5" spans="1:10">
      <c r="A5" s="319" t="s">
        <v>10</v>
      </c>
      <c r="B5" s="320">
        <f>SUM(B6:B19)</f>
        <v>7399969.5</v>
      </c>
      <c r="C5" s="321">
        <f t="shared" ref="C5:I5" si="0">SUM(C6:C19)</f>
        <v>9452137.3249999993</v>
      </c>
      <c r="D5" s="321">
        <f t="shared" si="0"/>
        <v>827508.49899999995</v>
      </c>
      <c r="E5" s="321">
        <f t="shared" si="0"/>
        <v>1042604.8559999998</v>
      </c>
      <c r="F5" s="321">
        <f t="shared" si="0"/>
        <v>732423.84056096827</v>
      </c>
      <c r="G5" s="321">
        <f t="shared" si="0"/>
        <v>166415.04499999998</v>
      </c>
      <c r="H5" s="321">
        <f t="shared" si="0"/>
        <v>199716.5853851042</v>
      </c>
      <c r="I5" s="321">
        <f t="shared" si="0"/>
        <v>429610.69835519011</v>
      </c>
      <c r="J5" s="321">
        <f t="shared" ref="J5:J19" si="1">SUM(B5:I5)</f>
        <v>20250386.349301264</v>
      </c>
    </row>
    <row r="6" spans="1:10">
      <c r="A6" s="421" t="s">
        <v>233</v>
      </c>
      <c r="B6" s="275">
        <v>0</v>
      </c>
      <c r="C6" s="275">
        <v>28380.596000000001</v>
      </c>
      <c r="D6" s="275">
        <v>0</v>
      </c>
      <c r="E6" s="275">
        <v>22871.059999999994</v>
      </c>
      <c r="F6" s="275">
        <v>13895.117450000003</v>
      </c>
      <c r="G6" s="275">
        <v>0</v>
      </c>
      <c r="H6" s="275">
        <v>0</v>
      </c>
      <c r="I6" s="275">
        <v>7639.2714956326627</v>
      </c>
      <c r="J6" s="23">
        <f t="shared" si="1"/>
        <v>72786.044945632661</v>
      </c>
    </row>
    <row r="7" spans="1:10">
      <c r="A7" s="421" t="s">
        <v>235</v>
      </c>
      <c r="B7" s="275">
        <v>3342450.97</v>
      </c>
      <c r="C7" s="275">
        <v>106001.94200000001</v>
      </c>
      <c r="D7" s="275">
        <v>0</v>
      </c>
      <c r="E7" s="275">
        <v>78865.889000000068</v>
      </c>
      <c r="F7" s="275">
        <v>85004.986640910167</v>
      </c>
      <c r="G7" s="275">
        <v>0</v>
      </c>
      <c r="H7" s="275">
        <v>0</v>
      </c>
      <c r="I7" s="275">
        <v>47683.547384224948</v>
      </c>
      <c r="J7" s="23">
        <f t="shared" si="1"/>
        <v>3660007.335025135</v>
      </c>
    </row>
    <row r="8" spans="1:10">
      <c r="A8" s="421" t="s">
        <v>236</v>
      </c>
      <c r="B8" s="275">
        <v>0</v>
      </c>
      <c r="C8" s="275">
        <v>109815.61099999999</v>
      </c>
      <c r="D8" s="275">
        <v>139103.14899999998</v>
      </c>
      <c r="E8" s="275">
        <v>93727.534999999974</v>
      </c>
      <c r="F8" s="275">
        <v>20764.550543930971</v>
      </c>
      <c r="G8" s="275">
        <v>0</v>
      </c>
      <c r="H8" s="275">
        <v>3209.9595663205851</v>
      </c>
      <c r="I8" s="275">
        <v>85758.825088227924</v>
      </c>
      <c r="J8" s="23">
        <f t="shared" si="1"/>
        <v>452379.6301984794</v>
      </c>
    </row>
    <row r="9" spans="1:10">
      <c r="A9" s="421" t="s">
        <v>237</v>
      </c>
      <c r="B9" s="275">
        <v>0</v>
      </c>
      <c r="C9" s="275">
        <v>308743.29499999998</v>
      </c>
      <c r="D9" s="275">
        <v>53149.16</v>
      </c>
      <c r="E9" s="275">
        <v>22384.140999999996</v>
      </c>
      <c r="F9" s="275">
        <v>6326.7438557466076</v>
      </c>
      <c r="G9" s="275">
        <v>0</v>
      </c>
      <c r="H9" s="275">
        <v>34093.516000000003</v>
      </c>
      <c r="I9" s="275">
        <v>3852.7715096012362</v>
      </c>
      <c r="J9" s="23">
        <f t="shared" si="1"/>
        <v>428549.62736534775</v>
      </c>
    </row>
    <row r="10" spans="1:10">
      <c r="A10" s="421" t="s">
        <v>234</v>
      </c>
      <c r="B10" s="275">
        <v>4057518.53</v>
      </c>
      <c r="C10" s="275">
        <v>17530.021000000004</v>
      </c>
      <c r="D10" s="275">
        <v>0</v>
      </c>
      <c r="E10" s="275">
        <v>128224.63900000002</v>
      </c>
      <c r="F10" s="275">
        <v>20548.791606992028</v>
      </c>
      <c r="G10" s="275">
        <v>98371.06</v>
      </c>
      <c r="H10" s="275">
        <v>6256.7928530912732</v>
      </c>
      <c r="I10" s="275">
        <v>24239.944203016123</v>
      </c>
      <c r="J10" s="23">
        <f t="shared" si="1"/>
        <v>4352689.7786630997</v>
      </c>
    </row>
    <row r="11" spans="1:10">
      <c r="A11" s="421" t="s">
        <v>238</v>
      </c>
      <c r="B11" s="275">
        <v>0</v>
      </c>
      <c r="C11" s="275">
        <v>134691.073</v>
      </c>
      <c r="D11" s="275">
        <v>0</v>
      </c>
      <c r="E11" s="275">
        <v>93388.736000000034</v>
      </c>
      <c r="F11" s="275">
        <v>24386.963820945239</v>
      </c>
      <c r="G11" s="275">
        <v>0</v>
      </c>
      <c r="H11" s="275">
        <v>5332.5419662866343</v>
      </c>
      <c r="I11" s="275">
        <v>20650.181576740441</v>
      </c>
      <c r="J11" s="23">
        <f t="shared" si="1"/>
        <v>278449.49636397237</v>
      </c>
    </row>
    <row r="12" spans="1:10">
      <c r="A12" s="421" t="s">
        <v>239</v>
      </c>
      <c r="B12" s="275">
        <v>0</v>
      </c>
      <c r="C12" s="275">
        <v>6432.1220000000003</v>
      </c>
      <c r="D12" s="275">
        <v>0</v>
      </c>
      <c r="E12" s="275">
        <v>35392.75499999999</v>
      </c>
      <c r="F12" s="275">
        <v>12809.812691950296</v>
      </c>
      <c r="G12" s="275">
        <v>0</v>
      </c>
      <c r="H12" s="275">
        <v>38390.31242325122</v>
      </c>
      <c r="I12" s="275">
        <v>16171.098708363719</v>
      </c>
      <c r="J12" s="23">
        <f t="shared" si="1"/>
        <v>109196.10082356523</v>
      </c>
    </row>
    <row r="13" spans="1:10">
      <c r="A13" s="421" t="s">
        <v>240</v>
      </c>
      <c r="B13" s="275">
        <v>0</v>
      </c>
      <c r="C13" s="275">
        <v>810287.10800000001</v>
      </c>
      <c r="D13" s="275">
        <v>0</v>
      </c>
      <c r="E13" s="275">
        <v>132206.70999999988</v>
      </c>
      <c r="F13" s="275">
        <v>16473.306272637346</v>
      </c>
      <c r="G13" s="275">
        <v>0</v>
      </c>
      <c r="H13" s="275">
        <v>29550.640728003746</v>
      </c>
      <c r="I13" s="275">
        <v>26938.655876898192</v>
      </c>
      <c r="J13" s="23">
        <f t="shared" si="1"/>
        <v>1015456.4208775391</v>
      </c>
    </row>
    <row r="14" spans="1:10">
      <c r="A14" s="421" t="s">
        <v>241</v>
      </c>
      <c r="B14" s="275">
        <v>0</v>
      </c>
      <c r="C14" s="275">
        <v>20695.576000000001</v>
      </c>
      <c r="D14" s="275">
        <v>0</v>
      </c>
      <c r="E14" s="275">
        <v>80076.314999999959</v>
      </c>
      <c r="F14" s="275">
        <v>8118.8927090143088</v>
      </c>
      <c r="G14" s="275">
        <v>52236.41</v>
      </c>
      <c r="H14" s="275">
        <v>24869.503779999999</v>
      </c>
      <c r="I14" s="275">
        <v>24153.17374516774</v>
      </c>
      <c r="J14" s="23">
        <f t="shared" si="1"/>
        <v>210149.87123418201</v>
      </c>
    </row>
    <row r="15" spans="1:10">
      <c r="A15" s="421" t="s">
        <v>242</v>
      </c>
      <c r="B15" s="275">
        <v>0</v>
      </c>
      <c r="C15" s="275">
        <v>1120456.834</v>
      </c>
      <c r="D15" s="275">
        <v>0</v>
      </c>
      <c r="E15" s="275">
        <v>89548.981999999989</v>
      </c>
      <c r="F15" s="275">
        <v>18551.893797828918</v>
      </c>
      <c r="G15" s="275">
        <v>0</v>
      </c>
      <c r="H15" s="275">
        <v>5913.5523374648683</v>
      </c>
      <c r="I15" s="275">
        <v>20574.829717137665</v>
      </c>
      <c r="J15" s="23">
        <f t="shared" si="1"/>
        <v>1255046.0918524314</v>
      </c>
    </row>
    <row r="16" spans="1:10">
      <c r="A16" s="421" t="s">
        <v>243</v>
      </c>
      <c r="B16" s="275">
        <v>0</v>
      </c>
      <c r="C16" s="275">
        <v>211944.70600000001</v>
      </c>
      <c r="D16" s="275">
        <v>0</v>
      </c>
      <c r="E16" s="275">
        <v>69314.536999999997</v>
      </c>
      <c r="F16" s="275">
        <v>22661.067404972517</v>
      </c>
      <c r="G16" s="275">
        <v>2.5249999999999999</v>
      </c>
      <c r="H16" s="275">
        <v>2294.3525</v>
      </c>
      <c r="I16" s="275">
        <v>32642.785159274779</v>
      </c>
      <c r="J16" s="23">
        <f t="shared" si="1"/>
        <v>338859.97306424729</v>
      </c>
    </row>
    <row r="17" spans="1:10">
      <c r="A17" s="421" t="s">
        <v>244</v>
      </c>
      <c r="B17" s="275">
        <v>0</v>
      </c>
      <c r="C17" s="275">
        <v>1139671.602</v>
      </c>
      <c r="D17" s="275">
        <v>0</v>
      </c>
      <c r="E17" s="275">
        <v>109086.842</v>
      </c>
      <c r="F17" s="275">
        <v>379368.25691751397</v>
      </c>
      <c r="G17" s="275">
        <v>15805.05</v>
      </c>
      <c r="H17" s="275">
        <v>1890.2759906858846</v>
      </c>
      <c r="I17" s="275">
        <v>60729.982265160499</v>
      </c>
      <c r="J17" s="23">
        <f t="shared" si="1"/>
        <v>1706552.0091733602</v>
      </c>
    </row>
    <row r="18" spans="1:10">
      <c r="A18" s="421" t="s">
        <v>245</v>
      </c>
      <c r="B18" s="275">
        <v>0</v>
      </c>
      <c r="C18" s="275">
        <v>5368728.2799999993</v>
      </c>
      <c r="D18" s="275">
        <v>635256.18999999994</v>
      </c>
      <c r="E18" s="275">
        <v>48438.916000000019</v>
      </c>
      <c r="F18" s="275">
        <v>95692.506589209312</v>
      </c>
      <c r="G18" s="275">
        <v>0</v>
      </c>
      <c r="H18" s="275">
        <v>47905.944239999968</v>
      </c>
      <c r="I18" s="275">
        <v>25348.982519646379</v>
      </c>
      <c r="J18" s="23">
        <f t="shared" si="1"/>
        <v>6221370.8193488549</v>
      </c>
    </row>
    <row r="19" spans="1:10">
      <c r="A19" s="422" t="s">
        <v>246</v>
      </c>
      <c r="B19" s="277">
        <v>0</v>
      </c>
      <c r="C19" s="277">
        <v>68758.558999999994</v>
      </c>
      <c r="D19" s="277">
        <v>0</v>
      </c>
      <c r="E19" s="277">
        <v>39077.799000000014</v>
      </c>
      <c r="F19" s="277">
        <v>7820.9502593166299</v>
      </c>
      <c r="G19" s="277">
        <v>0</v>
      </c>
      <c r="H19" s="277">
        <v>9.1929999999999996</v>
      </c>
      <c r="I19" s="277">
        <v>33226.649106097873</v>
      </c>
      <c r="J19" s="242">
        <f t="shared" si="1"/>
        <v>148893.15036541451</v>
      </c>
    </row>
    <row r="20" spans="1:10">
      <c r="J20" s="14"/>
    </row>
    <row r="21" spans="1:10" ht="11.25" customHeight="1"/>
    <row r="22" spans="1:10" s="51" customFormat="1" ht="18">
      <c r="A22" s="266" t="str">
        <f>"6.2 Spotřeba elektřiny netto v krajích ČR podle kategorie spotřeb za "&amp;LEFT(J1,SEARCH(" ",J1)-1)&amp;" čtvrtletí [MWh]"</f>
        <v>6.2 Spotřeba elektřiny netto v krajích ČR podle kategorie spotřeb za IV. čtvrtletí [MWh]</v>
      </c>
      <c r="H22" s="58"/>
    </row>
    <row r="23" spans="1:10" ht="7.5" customHeight="1"/>
    <row r="24" spans="1:10">
      <c r="A24" s="433" t="str">
        <f>'3.1'!A4</f>
        <v>2024</v>
      </c>
      <c r="B24" s="316" t="s">
        <v>8</v>
      </c>
      <c r="C24" s="316" t="s">
        <v>9</v>
      </c>
      <c r="D24" s="316" t="s">
        <v>132</v>
      </c>
      <c r="E24" s="316" t="s">
        <v>130</v>
      </c>
      <c r="F24" s="316" t="s">
        <v>53</v>
      </c>
    </row>
    <row r="25" spans="1:10">
      <c r="A25" s="322" t="s">
        <v>10</v>
      </c>
      <c r="B25" s="321">
        <f>SUM(B26:B39)</f>
        <v>1876731.0300000003</v>
      </c>
      <c r="C25" s="321">
        <f>SUM(C26:C39)</f>
        <v>5526226.9070000034</v>
      </c>
      <c r="D25" s="321">
        <f>SUM(D26:D39)</f>
        <v>2084956.8730225754</v>
      </c>
      <c r="E25" s="321">
        <f>SUM(E26:E39)</f>
        <v>4701449.4412846807</v>
      </c>
      <c r="F25" s="321">
        <f t="shared" ref="F25:F39" si="2">SUM(B25:E25)</f>
        <v>14189364.25130726</v>
      </c>
    </row>
    <row r="26" spans="1:10" ht="13.5" customHeight="1">
      <c r="A26" s="71" t="s">
        <v>233</v>
      </c>
      <c r="B26" s="23">
        <v>39807.039000000004</v>
      </c>
      <c r="C26" s="23">
        <v>771108.53700000001</v>
      </c>
      <c r="D26" s="23">
        <v>302575.96114630229</v>
      </c>
      <c r="E26" s="23">
        <v>476599.55435533042</v>
      </c>
      <c r="F26" s="23">
        <f t="shared" si="2"/>
        <v>1590091.0915016327</v>
      </c>
    </row>
    <row r="27" spans="1:10">
      <c r="A27" s="71" t="s">
        <v>235</v>
      </c>
      <c r="B27" s="23">
        <v>38841.691999999995</v>
      </c>
      <c r="C27" s="23">
        <v>264850.94</v>
      </c>
      <c r="D27" s="23">
        <v>138637.2407951706</v>
      </c>
      <c r="E27" s="23">
        <v>337559.03721260064</v>
      </c>
      <c r="F27" s="23">
        <f t="shared" si="2"/>
        <v>779888.91000777122</v>
      </c>
    </row>
    <row r="28" spans="1:10">
      <c r="A28" s="71" t="s">
        <v>236</v>
      </c>
      <c r="B28" s="23">
        <v>132219.666</v>
      </c>
      <c r="C28" s="23">
        <v>587057.67900000396</v>
      </c>
      <c r="D28" s="23">
        <v>197757.18023611847</v>
      </c>
      <c r="E28" s="23">
        <v>464135.76870501088</v>
      </c>
      <c r="F28" s="23">
        <f t="shared" si="2"/>
        <v>1381170.2939411332</v>
      </c>
    </row>
    <row r="29" spans="1:10">
      <c r="A29" s="71" t="s">
        <v>237</v>
      </c>
      <c r="B29" s="23">
        <v>39178.659</v>
      </c>
      <c r="C29" s="23">
        <v>118998.83900000001</v>
      </c>
      <c r="D29" s="23">
        <v>63638.932881055487</v>
      </c>
      <c r="E29" s="23">
        <v>115392.03514429236</v>
      </c>
      <c r="F29" s="23">
        <f t="shared" si="2"/>
        <v>337208.46602534788</v>
      </c>
    </row>
    <row r="30" spans="1:10">
      <c r="A30" s="71" t="s">
        <v>234</v>
      </c>
      <c r="B30" s="23">
        <v>68368</v>
      </c>
      <c r="C30" s="23">
        <v>281509.54300000001</v>
      </c>
      <c r="D30" s="23">
        <v>120345.5245177906</v>
      </c>
      <c r="E30" s="23">
        <v>219706.91065791377</v>
      </c>
      <c r="F30" s="23">
        <f t="shared" si="2"/>
        <v>689929.97817570437</v>
      </c>
    </row>
    <row r="31" spans="1:10">
      <c r="A31" s="71" t="s">
        <v>238</v>
      </c>
      <c r="B31" s="23">
        <v>137405.93900000001</v>
      </c>
      <c r="C31" s="23">
        <v>306779.321</v>
      </c>
      <c r="D31" s="23">
        <v>128710.79534394226</v>
      </c>
      <c r="E31" s="23">
        <v>285514.90154003032</v>
      </c>
      <c r="F31" s="23">
        <f t="shared" si="2"/>
        <v>858410.95688397251</v>
      </c>
    </row>
    <row r="32" spans="1:10">
      <c r="A32" s="71" t="s">
        <v>239</v>
      </c>
      <c r="B32" s="23">
        <v>12986.105</v>
      </c>
      <c r="C32" s="23">
        <v>308246.734</v>
      </c>
      <c r="D32" s="23">
        <v>90032.187886066502</v>
      </c>
      <c r="E32" s="23">
        <v>222319.60535749883</v>
      </c>
      <c r="F32" s="23">
        <f t="shared" si="2"/>
        <v>633584.63224356528</v>
      </c>
    </row>
    <row r="33" spans="1:6">
      <c r="A33" s="71" t="s">
        <v>240</v>
      </c>
      <c r="B33" s="23">
        <v>351584.13500000001</v>
      </c>
      <c r="C33" s="23">
        <v>586726.755</v>
      </c>
      <c r="D33" s="23">
        <v>179381.4814519888</v>
      </c>
      <c r="E33" s="23">
        <v>419771.19222554978</v>
      </c>
      <c r="F33" s="23">
        <f t="shared" si="2"/>
        <v>1537463.5636775387</v>
      </c>
    </row>
    <row r="34" spans="1:6">
      <c r="A34" s="71" t="s">
        <v>241</v>
      </c>
      <c r="B34" s="23">
        <v>92620.282000000007</v>
      </c>
      <c r="C34" s="23">
        <v>370364.42499999999</v>
      </c>
      <c r="D34" s="23">
        <v>108286.78780986468</v>
      </c>
      <c r="E34" s="23">
        <v>244916.8649305056</v>
      </c>
      <c r="F34" s="23">
        <f t="shared" si="2"/>
        <v>816188.3597403703</v>
      </c>
    </row>
    <row r="35" spans="1:6">
      <c r="A35" s="71" t="s">
        <v>242</v>
      </c>
      <c r="B35" s="23">
        <v>64385.847999999998</v>
      </c>
      <c r="C35" s="23">
        <v>238253.905</v>
      </c>
      <c r="D35" s="23">
        <v>104990.75537698384</v>
      </c>
      <c r="E35" s="23">
        <v>222450.96357544776</v>
      </c>
      <c r="F35" s="23">
        <f t="shared" si="2"/>
        <v>630081.4719524316</v>
      </c>
    </row>
    <row r="36" spans="1:6">
      <c r="A36" s="71" t="s">
        <v>243</v>
      </c>
      <c r="B36" s="23">
        <v>39857.684999999998</v>
      </c>
      <c r="C36" s="23">
        <v>358447.92</v>
      </c>
      <c r="D36" s="23">
        <v>121790.23186591755</v>
      </c>
      <c r="E36" s="23">
        <v>274042.6733583298</v>
      </c>
      <c r="F36" s="23">
        <f t="shared" si="2"/>
        <v>794138.51022424735</v>
      </c>
    </row>
    <row r="37" spans="1:6">
      <c r="A37" s="71" t="s">
        <v>244</v>
      </c>
      <c r="B37" s="23">
        <v>192368.71400000001</v>
      </c>
      <c r="C37" s="23">
        <v>714532.32400000002</v>
      </c>
      <c r="D37" s="23">
        <v>278969.75026608648</v>
      </c>
      <c r="E37" s="23">
        <v>869884.57214727206</v>
      </c>
      <c r="F37" s="23">
        <f t="shared" si="2"/>
        <v>2055755.3604133585</v>
      </c>
    </row>
    <row r="38" spans="1:6">
      <c r="A38" s="71" t="s">
        <v>245</v>
      </c>
      <c r="B38" s="23">
        <v>543172.70000000007</v>
      </c>
      <c r="C38" s="23">
        <v>382615.98199999996</v>
      </c>
      <c r="D38" s="23">
        <v>143067.17264402157</v>
      </c>
      <c r="E38" s="23">
        <v>323336.07445483434</v>
      </c>
      <c r="F38" s="23">
        <f t="shared" si="2"/>
        <v>1392191.9290988557</v>
      </c>
    </row>
    <row r="39" spans="1:6">
      <c r="A39" s="420" t="s">
        <v>246</v>
      </c>
      <c r="B39" s="242">
        <v>123934.56600000001</v>
      </c>
      <c r="C39" s="242">
        <v>236734.003</v>
      </c>
      <c r="D39" s="242">
        <v>106772.87080126624</v>
      </c>
      <c r="E39" s="242">
        <v>225819.28762006527</v>
      </c>
      <c r="F39" s="242">
        <f t="shared" si="2"/>
        <v>693260.72742133145</v>
      </c>
    </row>
    <row r="40" spans="1:6">
      <c r="A40" s="567"/>
      <c r="B40" s="567"/>
      <c r="C40" s="567"/>
      <c r="D40" s="567"/>
      <c r="F40" s="14"/>
    </row>
    <row r="41" spans="1:6">
      <c r="A41" s="567"/>
      <c r="B41" s="567"/>
      <c r="C41" s="567"/>
      <c r="D41" s="567"/>
    </row>
  </sheetData>
  <sortState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11" customWidth="1"/>
    <col min="2" max="4" width="13.28515625" style="11" customWidth="1"/>
    <col min="5" max="7" width="13.5703125" style="11" customWidth="1"/>
    <col min="8" max="8" width="16.5703125" style="11" customWidth="1"/>
    <col min="9" max="9" width="13.5703125" style="11" customWidth="1"/>
    <col min="10" max="10" width="14.140625" style="11" customWidth="1"/>
    <col min="11" max="11" width="9.140625" style="11" bestFit="1" customWidth="1"/>
    <col min="12" max="13" width="9.140625" style="11" customWidth="1"/>
    <col min="14" max="14" width="10.5703125" style="11" customWidth="1"/>
    <col min="15" max="15" width="12.7109375" style="11" customWidth="1"/>
    <col min="16" max="16384" width="9.140625" style="11"/>
  </cols>
  <sheetData>
    <row r="1" spans="1:10" s="51" customFormat="1" ht="18">
      <c r="A1" s="266" t="str">
        <f>"6.3 Spotřeba elektřiny v krajích ČR podle sektorů národního hospodářství za "&amp;LEFT(J1,SEARCH(" ",J1)-1)&amp;" čtvrtletí [MWh]"</f>
        <v>6.3 Spotřeba elektřiny v krajích ČR podle sektorů národního hospodářství za IV. čtvrtletí [MWh]</v>
      </c>
      <c r="B1" s="59"/>
      <c r="J1" s="209" t="str">
        <f>'3.1'!N1</f>
        <v>IV. čtvrtletí 2024</v>
      </c>
    </row>
    <row r="2" spans="1:10" ht="6" customHeight="1">
      <c r="A2" s="20"/>
      <c r="B2" s="568"/>
      <c r="C2" s="568"/>
      <c r="D2" s="568"/>
      <c r="E2" s="568"/>
      <c r="F2" s="568"/>
      <c r="G2" s="568"/>
      <c r="H2" s="568"/>
      <c r="I2" s="568"/>
      <c r="J2" s="568"/>
    </row>
    <row r="3" spans="1:10" ht="36">
      <c r="A3" s="433" t="str">
        <f>'3.1'!A4</f>
        <v>2024</v>
      </c>
      <c r="B3" s="325" t="s">
        <v>95</v>
      </c>
      <c r="C3" s="325" t="s">
        <v>11</v>
      </c>
      <c r="D3" s="325" t="s">
        <v>12</v>
      </c>
      <c r="E3" s="325" t="s">
        <v>13</v>
      </c>
      <c r="F3" s="325" t="s">
        <v>296</v>
      </c>
      <c r="G3" s="325" t="s">
        <v>94</v>
      </c>
      <c r="H3" s="325" t="s">
        <v>47</v>
      </c>
      <c r="I3" s="325" t="s">
        <v>14</v>
      </c>
      <c r="J3" s="325" t="s">
        <v>53</v>
      </c>
    </row>
    <row r="4" spans="1:10">
      <c r="A4" s="319" t="s">
        <v>10</v>
      </c>
      <c r="B4" s="321">
        <f>SUM(B5:B18)</f>
        <v>5074948.9629622949</v>
      </c>
      <c r="C4" s="321">
        <f t="shared" ref="C4:I4" si="0">SUM(C5:C18)</f>
        <v>1002378.849797842</v>
      </c>
      <c r="D4" s="321">
        <f t="shared" si="0"/>
        <v>193892.23706831498</v>
      </c>
      <c r="E4" s="321">
        <f t="shared" si="0"/>
        <v>122626.22919157399</v>
      </c>
      <c r="F4" s="321">
        <f t="shared" si="0"/>
        <v>237520.90664923302</v>
      </c>
      <c r="G4" s="321">
        <f t="shared" si="0"/>
        <v>4701904.0362846814</v>
      </c>
      <c r="H4" s="321">
        <f t="shared" si="0"/>
        <v>3572070.595565083</v>
      </c>
      <c r="I4" s="321">
        <f t="shared" si="0"/>
        <v>64647.882788236355</v>
      </c>
      <c r="J4" s="321">
        <f t="shared" ref="J4:J18" si="1">SUM(B4:I4)</f>
        <v>14969989.700307259</v>
      </c>
    </row>
    <row r="5" spans="1:10">
      <c r="A5" s="421" t="s">
        <v>233</v>
      </c>
      <c r="B5" s="323">
        <v>80153.367162230992</v>
      </c>
      <c r="C5" s="323">
        <v>75372.577964675002</v>
      </c>
      <c r="D5" s="323">
        <v>99345.120992374999</v>
      </c>
      <c r="E5" s="323">
        <v>18440.918423833999</v>
      </c>
      <c r="F5" s="323">
        <v>2182.0443512420002</v>
      </c>
      <c r="G5" s="323">
        <v>476599.55435533042</v>
      </c>
      <c r="H5" s="323">
        <v>813963.88583155011</v>
      </c>
      <c r="I5" s="323">
        <v>25341.356420394295</v>
      </c>
      <c r="J5" s="23">
        <f t="shared" si="1"/>
        <v>1591398.8255016317</v>
      </c>
    </row>
    <row r="6" spans="1:10">
      <c r="A6" s="421" t="s">
        <v>235</v>
      </c>
      <c r="B6" s="323">
        <v>223582.95384242502</v>
      </c>
      <c r="C6" s="323">
        <v>23139.070742840999</v>
      </c>
      <c r="D6" s="323">
        <v>4220.5046937509996</v>
      </c>
      <c r="E6" s="323">
        <v>4778.5575368979999</v>
      </c>
      <c r="F6" s="323">
        <v>25940.159524138002</v>
      </c>
      <c r="G6" s="323">
        <v>337559.03721260064</v>
      </c>
      <c r="H6" s="323">
        <v>153140.42425690402</v>
      </c>
      <c r="I6" s="323">
        <v>9463.6041982135885</v>
      </c>
      <c r="J6" s="23">
        <f t="shared" si="1"/>
        <v>781824.31200777122</v>
      </c>
    </row>
    <row r="7" spans="1:10">
      <c r="A7" s="421" t="s">
        <v>236</v>
      </c>
      <c r="B7" s="323">
        <v>431612.14000617299</v>
      </c>
      <c r="C7" s="323">
        <v>75373.961384605995</v>
      </c>
      <c r="D7" s="323">
        <v>16270.994023577001</v>
      </c>
      <c r="E7" s="323">
        <v>16786.346621662</v>
      </c>
      <c r="F7" s="323">
        <v>33068.236363333999</v>
      </c>
      <c r="G7" s="323">
        <v>464314.30870501086</v>
      </c>
      <c r="H7" s="323">
        <v>340830.05034334998</v>
      </c>
      <c r="I7" s="323">
        <v>9011.2794934224657</v>
      </c>
      <c r="J7" s="23">
        <f t="shared" si="1"/>
        <v>1387267.3169411353</v>
      </c>
    </row>
    <row r="8" spans="1:10">
      <c r="A8" s="421" t="s">
        <v>237</v>
      </c>
      <c r="B8" s="323">
        <v>108422.314</v>
      </c>
      <c r="C8" s="323">
        <v>81470.276000000013</v>
      </c>
      <c r="D8" s="323">
        <v>1533.5329999999999</v>
      </c>
      <c r="E8" s="323">
        <v>4294.0129999999999</v>
      </c>
      <c r="F8" s="323">
        <v>3129.7930000000001</v>
      </c>
      <c r="G8" s="323">
        <v>115392.03814429235</v>
      </c>
      <c r="H8" s="323">
        <v>88261.039000000004</v>
      </c>
      <c r="I8" s="323">
        <v>427.63388105548597</v>
      </c>
      <c r="J8" s="23">
        <f t="shared" si="1"/>
        <v>402930.64002534782</v>
      </c>
    </row>
    <row r="9" spans="1:10">
      <c r="A9" s="421" t="s">
        <v>234</v>
      </c>
      <c r="B9" s="323">
        <v>300624.85800724401</v>
      </c>
      <c r="C9" s="323">
        <v>20233.998095973999</v>
      </c>
      <c r="D9" s="323">
        <v>2548.141912997</v>
      </c>
      <c r="E9" s="323">
        <v>6457.3803086839998</v>
      </c>
      <c r="F9" s="323">
        <v>29469.048197602002</v>
      </c>
      <c r="G9" s="323">
        <v>219712.93765791378</v>
      </c>
      <c r="H9" s="323">
        <v>109724.91923709301</v>
      </c>
      <c r="I9" s="323">
        <v>5988.0997581976117</v>
      </c>
      <c r="J9" s="23">
        <f t="shared" si="1"/>
        <v>694759.38317570533</v>
      </c>
    </row>
    <row r="10" spans="1:10">
      <c r="A10" s="421" t="s">
        <v>238</v>
      </c>
      <c r="B10" s="323">
        <v>301568.815</v>
      </c>
      <c r="C10" s="323">
        <v>73002.334999999992</v>
      </c>
      <c r="D10" s="323">
        <v>7746.3029999999999</v>
      </c>
      <c r="E10" s="323">
        <v>5556.7669999999998</v>
      </c>
      <c r="F10" s="323">
        <v>18271.880999999998</v>
      </c>
      <c r="G10" s="323">
        <v>285524.21754003031</v>
      </c>
      <c r="H10" s="323">
        <v>210560.13799999998</v>
      </c>
      <c r="I10" s="323">
        <v>1460.1403439422404</v>
      </c>
      <c r="J10" s="23">
        <f t="shared" si="1"/>
        <v>903690.59688397264</v>
      </c>
    </row>
    <row r="11" spans="1:10">
      <c r="A11" s="421" t="s">
        <v>239</v>
      </c>
      <c r="B11" s="323">
        <v>258104.853</v>
      </c>
      <c r="C11" s="323">
        <v>25769.784</v>
      </c>
      <c r="D11" s="323">
        <v>5234.0280000000002</v>
      </c>
      <c r="E11" s="323">
        <v>5009.915</v>
      </c>
      <c r="F11" s="323">
        <v>4827.366</v>
      </c>
      <c r="G11" s="323">
        <v>222319.60535749883</v>
      </c>
      <c r="H11" s="323">
        <v>117444.46800000001</v>
      </c>
      <c r="I11" s="323">
        <v>412.46988606650802</v>
      </c>
      <c r="J11" s="23">
        <f t="shared" si="1"/>
        <v>639122.48924356524</v>
      </c>
    </row>
    <row r="12" spans="1:10">
      <c r="A12" s="421" t="s">
        <v>240</v>
      </c>
      <c r="B12" s="323">
        <v>660323.03599999996</v>
      </c>
      <c r="C12" s="323">
        <v>252900.00099999999</v>
      </c>
      <c r="D12" s="323">
        <v>14919.288999999999</v>
      </c>
      <c r="E12" s="323">
        <v>10842.937</v>
      </c>
      <c r="F12" s="323">
        <v>10811.271000000001</v>
      </c>
      <c r="G12" s="323">
        <v>419781.1462255498</v>
      </c>
      <c r="H12" s="323">
        <v>380418.36</v>
      </c>
      <c r="I12" s="323">
        <v>1786.7324519887954</v>
      </c>
      <c r="J12" s="23">
        <f t="shared" si="1"/>
        <v>1751782.7726775385</v>
      </c>
    </row>
    <row r="13" spans="1:10">
      <c r="A13" s="421" t="s">
        <v>241</v>
      </c>
      <c r="B13" s="323">
        <v>356536.87339862494</v>
      </c>
      <c r="C13" s="323">
        <v>17610.602032890001</v>
      </c>
      <c r="D13" s="323">
        <v>4313.2576142549997</v>
      </c>
      <c r="E13" s="323">
        <v>8610.6859959560006</v>
      </c>
      <c r="F13" s="323">
        <v>15880.926169220002</v>
      </c>
      <c r="G13" s="323">
        <v>245121.5199305056</v>
      </c>
      <c r="H13" s="323">
        <v>167621.31553433399</v>
      </c>
      <c r="I13" s="323">
        <v>1516.4570645826561</v>
      </c>
      <c r="J13" s="23">
        <f t="shared" si="1"/>
        <v>817211.63774036814</v>
      </c>
    </row>
    <row r="14" spans="1:10">
      <c r="A14" s="421" t="s">
        <v>242</v>
      </c>
      <c r="B14" s="323">
        <v>231048.95799999998</v>
      </c>
      <c r="C14" s="323">
        <v>29102.257999999994</v>
      </c>
      <c r="D14" s="323">
        <v>4930.1000000000004</v>
      </c>
      <c r="E14" s="323">
        <v>5516.3359999999993</v>
      </c>
      <c r="F14" s="323">
        <v>18421.082999999999</v>
      </c>
      <c r="G14" s="323">
        <v>222456.56657544777</v>
      </c>
      <c r="H14" s="323">
        <v>124737.32399999998</v>
      </c>
      <c r="I14" s="323">
        <v>2249.4313769838318</v>
      </c>
      <c r="J14" s="23">
        <f t="shared" si="1"/>
        <v>638462.05695243168</v>
      </c>
    </row>
    <row r="15" spans="1:10">
      <c r="A15" s="421" t="s">
        <v>243</v>
      </c>
      <c r="B15" s="323">
        <v>287283.98599999998</v>
      </c>
      <c r="C15" s="323">
        <v>14589.558999999999</v>
      </c>
      <c r="D15" s="323">
        <v>8641.2389999999996</v>
      </c>
      <c r="E15" s="323">
        <v>4965.4260000000004</v>
      </c>
      <c r="F15" s="323">
        <v>18071.167999999998</v>
      </c>
      <c r="G15" s="323">
        <v>274042.6733583298</v>
      </c>
      <c r="H15" s="323">
        <v>186452.514</v>
      </c>
      <c r="I15" s="323">
        <v>1008.8188659175487</v>
      </c>
      <c r="J15" s="23">
        <f t="shared" si="1"/>
        <v>795055.3842242473</v>
      </c>
    </row>
    <row r="16" spans="1:10">
      <c r="A16" s="421" t="s">
        <v>244</v>
      </c>
      <c r="B16" s="323">
        <v>717863.80499999993</v>
      </c>
      <c r="C16" s="323">
        <v>97821.66399999999</v>
      </c>
      <c r="D16" s="323">
        <v>11071.534</v>
      </c>
      <c r="E16" s="323">
        <v>18523.992000000002</v>
      </c>
      <c r="F16" s="323">
        <v>34493.561999999998</v>
      </c>
      <c r="G16" s="323">
        <v>869925.06914727204</v>
      </c>
      <c r="H16" s="323">
        <v>472791.72899999999</v>
      </c>
      <c r="I16" s="323">
        <v>2330.4942660865049</v>
      </c>
      <c r="J16" s="23">
        <f t="shared" si="1"/>
        <v>2224821.8494133586</v>
      </c>
    </row>
    <row r="17" spans="1:10">
      <c r="A17" s="421" t="s">
        <v>245</v>
      </c>
      <c r="B17" s="323">
        <v>845397.29300000006</v>
      </c>
      <c r="C17" s="323">
        <v>72244.436999999991</v>
      </c>
      <c r="D17" s="323">
        <v>9007.8179999999993</v>
      </c>
      <c r="E17" s="323">
        <v>8959.8089999999993</v>
      </c>
      <c r="F17" s="323">
        <v>8661.1660000000011</v>
      </c>
      <c r="G17" s="323">
        <v>323336.07445483434</v>
      </c>
      <c r="H17" s="323">
        <v>290714.43700000003</v>
      </c>
      <c r="I17" s="323">
        <v>1428.1336440215655</v>
      </c>
      <c r="J17" s="23">
        <f t="shared" si="1"/>
        <v>1559749.1680988558</v>
      </c>
    </row>
    <row r="18" spans="1:10">
      <c r="A18" s="422" t="s">
        <v>246</v>
      </c>
      <c r="B18" s="324">
        <v>272425.71054559696</v>
      </c>
      <c r="C18" s="324">
        <v>143748.325576856</v>
      </c>
      <c r="D18" s="324">
        <v>4110.3738313599997</v>
      </c>
      <c r="E18" s="324">
        <v>3883.1453045400003</v>
      </c>
      <c r="F18" s="324">
        <v>14293.202043697001</v>
      </c>
      <c r="G18" s="324">
        <v>225819.28762006527</v>
      </c>
      <c r="H18" s="324">
        <v>115409.99136185199</v>
      </c>
      <c r="I18" s="324">
        <v>2223.2311373632506</v>
      </c>
      <c r="J18" s="242">
        <f t="shared" si="1"/>
        <v>781913.26742133056</v>
      </c>
    </row>
    <row r="19" spans="1:10">
      <c r="A19" s="567"/>
      <c r="B19" s="567"/>
      <c r="C19" s="567"/>
      <c r="D19" s="567"/>
      <c r="E19" s="567"/>
      <c r="F19" s="567"/>
      <c r="G19" s="567"/>
      <c r="H19" s="567"/>
      <c r="J19" s="14"/>
    </row>
  </sheetData>
  <sortState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11" customWidth="1"/>
    <col min="2" max="13" width="9.5703125" style="11" customWidth="1"/>
    <col min="14" max="14" width="11" style="11" customWidth="1"/>
    <col min="15" max="15" width="12.7109375" style="11" customWidth="1"/>
    <col min="16" max="16384" width="9.140625" style="11"/>
  </cols>
  <sheetData>
    <row r="1" spans="1:14" s="51" customFormat="1" ht="18">
      <c r="A1" s="266" t="s">
        <v>387</v>
      </c>
      <c r="B1" s="59"/>
      <c r="N1" s="326" t="str">
        <f>'3.1'!N1</f>
        <v>IV. čtvrtletí 2024</v>
      </c>
    </row>
    <row r="2" spans="1:14" ht="6" customHeight="1"/>
    <row r="3" spans="1:14" ht="12.75" customHeight="1">
      <c r="A3" s="500" t="str">
        <f>'3.1'!A4</f>
        <v>2024</v>
      </c>
      <c r="B3" s="575" t="s">
        <v>179</v>
      </c>
      <c r="C3" s="571"/>
      <c r="D3" s="576"/>
      <c r="E3" s="575" t="s">
        <v>181</v>
      </c>
      <c r="F3" s="571"/>
      <c r="G3" s="576"/>
      <c r="H3" s="575" t="s">
        <v>182</v>
      </c>
      <c r="I3" s="571"/>
      <c r="J3" s="576"/>
      <c r="K3" s="575" t="s">
        <v>183</v>
      </c>
      <c r="L3" s="571"/>
      <c r="M3" s="576"/>
      <c r="N3" s="571" t="s">
        <v>53</v>
      </c>
    </row>
    <row r="4" spans="1:14">
      <c r="A4" s="501"/>
      <c r="B4" s="428" t="s">
        <v>60</v>
      </c>
      <c r="C4" s="429" t="s">
        <v>61</v>
      </c>
      <c r="D4" s="430" t="s">
        <v>62</v>
      </c>
      <c r="E4" s="428" t="s">
        <v>63</v>
      </c>
      <c r="F4" s="429" t="s">
        <v>64</v>
      </c>
      <c r="G4" s="430" t="s">
        <v>65</v>
      </c>
      <c r="H4" s="428" t="s">
        <v>66</v>
      </c>
      <c r="I4" s="429" t="s">
        <v>67</v>
      </c>
      <c r="J4" s="430" t="s">
        <v>68</v>
      </c>
      <c r="K4" s="428" t="s">
        <v>69</v>
      </c>
      <c r="L4" s="429" t="s">
        <v>70</v>
      </c>
      <c r="M4" s="430" t="s">
        <v>71</v>
      </c>
      <c r="N4" s="572"/>
    </row>
    <row r="5" spans="1:14" ht="12.75" customHeight="1">
      <c r="A5" s="569" t="s">
        <v>86</v>
      </c>
      <c r="B5" s="487">
        <f>SUM(B6:D6)</f>
        <v>14456700.896964295</v>
      </c>
      <c r="C5" s="488"/>
      <c r="D5" s="489"/>
      <c r="E5" s="487">
        <f>SUM(E6:G6)</f>
        <v>12171377.539563328</v>
      </c>
      <c r="F5" s="488"/>
      <c r="G5" s="489"/>
      <c r="H5" s="487">
        <f>SUM(H6:J6)</f>
        <v>12066778.809270807</v>
      </c>
      <c r="I5" s="488"/>
      <c r="J5" s="489"/>
      <c r="K5" s="487">
        <f>SUM(K6:M6)</f>
        <v>14189364.251307262</v>
      </c>
      <c r="L5" s="488"/>
      <c r="M5" s="489"/>
      <c r="N5" s="573">
        <f>SUM(B6:M6)</f>
        <v>52884221.497105688</v>
      </c>
    </row>
    <row r="6" spans="1:14">
      <c r="A6" s="570"/>
      <c r="B6" s="220">
        <f t="shared" ref="B6:M6" si="0">SUM(B7:B10)</f>
        <v>5350514.3751918897</v>
      </c>
      <c r="C6" s="216">
        <f t="shared" si="0"/>
        <v>4560497.1870166045</v>
      </c>
      <c r="D6" s="219">
        <f t="shared" si="0"/>
        <v>4545689.3347558007</v>
      </c>
      <c r="E6" s="220">
        <f t="shared" si="0"/>
        <v>4176914.6129849339</v>
      </c>
      <c r="F6" s="216">
        <f t="shared" si="0"/>
        <v>4029337.6219425113</v>
      </c>
      <c r="G6" s="219">
        <f t="shared" si="0"/>
        <v>3965125.3046358814</v>
      </c>
      <c r="H6" s="220">
        <f t="shared" si="0"/>
        <v>3989266.396041696</v>
      </c>
      <c r="I6" s="216">
        <f t="shared" si="0"/>
        <v>4014265.5728181889</v>
      </c>
      <c r="J6" s="219">
        <f t="shared" si="0"/>
        <v>4063246.8404109217</v>
      </c>
      <c r="K6" s="220">
        <f t="shared" si="0"/>
        <v>4485544.7645220365</v>
      </c>
      <c r="L6" s="216">
        <f t="shared" si="0"/>
        <v>4860439.0626962632</v>
      </c>
      <c r="M6" s="219">
        <f t="shared" si="0"/>
        <v>4843380.4240889624</v>
      </c>
      <c r="N6" s="574"/>
    </row>
    <row r="7" spans="1:14">
      <c r="A7" s="214" t="s">
        <v>8</v>
      </c>
      <c r="B7" s="332">
        <v>632376.1889999999</v>
      </c>
      <c r="C7" s="327">
        <v>603722.68900000001</v>
      </c>
      <c r="D7" s="336">
        <v>616524.72100000002</v>
      </c>
      <c r="E7" s="332">
        <v>594622.23499999999</v>
      </c>
      <c r="F7" s="327">
        <v>623152.20700000005</v>
      </c>
      <c r="G7" s="336">
        <v>686055.67699999991</v>
      </c>
      <c r="H7" s="332">
        <v>664563.20699999994</v>
      </c>
      <c r="I7" s="327">
        <v>640809.32900000003</v>
      </c>
      <c r="J7" s="336">
        <v>669289.73900000006</v>
      </c>
      <c r="K7" s="332">
        <v>677877.19700000004</v>
      </c>
      <c r="L7" s="327">
        <v>654520.64500000014</v>
      </c>
      <c r="M7" s="336">
        <v>544333.18799999997</v>
      </c>
      <c r="N7" s="275">
        <f>SUM(B7:M7)</f>
        <v>7607847.0229999991</v>
      </c>
    </row>
    <row r="8" spans="1:14">
      <c r="A8" s="214" t="s">
        <v>9</v>
      </c>
      <c r="B8" s="332">
        <v>2011031.5379999999</v>
      </c>
      <c r="C8" s="327">
        <v>1844554.11</v>
      </c>
      <c r="D8" s="336">
        <v>1855039.4629999998</v>
      </c>
      <c r="E8" s="332">
        <v>1815311.4069999997</v>
      </c>
      <c r="F8" s="327">
        <v>1806813.6660000002</v>
      </c>
      <c r="G8" s="336">
        <v>1789363.2339999999</v>
      </c>
      <c r="H8" s="332">
        <v>1794194.6609999998</v>
      </c>
      <c r="I8" s="327">
        <v>1825250.3</v>
      </c>
      <c r="J8" s="336">
        <v>1819537.672</v>
      </c>
      <c r="K8" s="332">
        <v>1911506.9720000001</v>
      </c>
      <c r="L8" s="327">
        <v>1936470.5050000001</v>
      </c>
      <c r="M8" s="336">
        <v>1678249.4300000041</v>
      </c>
      <c r="N8" s="275">
        <f t="shared" ref="N8:N30" si="1">SUM(B8:M8)</f>
        <v>22087322.958000004</v>
      </c>
    </row>
    <row r="9" spans="1:14">
      <c r="A9" s="214" t="s">
        <v>132</v>
      </c>
      <c r="B9" s="332">
        <v>833673.42984601634</v>
      </c>
      <c r="C9" s="327">
        <v>681473.95938037673</v>
      </c>
      <c r="D9" s="336">
        <v>668182.65164136665</v>
      </c>
      <c r="E9" s="332">
        <v>577657.15903219057</v>
      </c>
      <c r="F9" s="327">
        <v>546184.34968328779</v>
      </c>
      <c r="G9" s="336">
        <v>520291.43346538412</v>
      </c>
      <c r="H9" s="332">
        <v>539549.06038530916</v>
      </c>
      <c r="I9" s="327">
        <v>545727.46791230503</v>
      </c>
      <c r="J9" s="336">
        <v>550338.53654892079</v>
      </c>
      <c r="K9" s="332">
        <v>633227.70653681224</v>
      </c>
      <c r="L9" s="327">
        <v>712589.24098360632</v>
      </c>
      <c r="M9" s="336">
        <v>739139.92550215684</v>
      </c>
      <c r="N9" s="275">
        <f t="shared" si="1"/>
        <v>7548034.9209177336</v>
      </c>
    </row>
    <row r="10" spans="1:14">
      <c r="A10" s="214" t="s">
        <v>130</v>
      </c>
      <c r="B10" s="332">
        <v>1873433.2183458735</v>
      </c>
      <c r="C10" s="327">
        <v>1430746.4286362275</v>
      </c>
      <c r="D10" s="336">
        <v>1405942.499114434</v>
      </c>
      <c r="E10" s="332">
        <v>1189323.8119527439</v>
      </c>
      <c r="F10" s="327">
        <v>1053187.3992592231</v>
      </c>
      <c r="G10" s="336">
        <v>969414.96017049765</v>
      </c>
      <c r="H10" s="332">
        <v>990959.46765638702</v>
      </c>
      <c r="I10" s="327">
        <v>1002478.4759058835</v>
      </c>
      <c r="J10" s="336">
        <v>1024080.8928620006</v>
      </c>
      <c r="K10" s="332">
        <v>1262932.8889852245</v>
      </c>
      <c r="L10" s="327">
        <v>1556858.6717126565</v>
      </c>
      <c r="M10" s="336">
        <v>1881657.8805868011</v>
      </c>
      <c r="N10" s="275">
        <f t="shared" si="1"/>
        <v>15641016.595187953</v>
      </c>
    </row>
    <row r="11" spans="1:14">
      <c r="A11" s="322" t="s">
        <v>293</v>
      </c>
      <c r="B11" s="333">
        <f>SUM(B12:B15)</f>
        <v>3489320.4749332941</v>
      </c>
      <c r="C11" s="331">
        <f t="shared" ref="C11:M11" si="2">SUM(C12:C15)</f>
        <v>2972332.1933990004</v>
      </c>
      <c r="D11" s="337">
        <f t="shared" si="2"/>
        <v>2947563.8281800803</v>
      </c>
      <c r="E11" s="333">
        <f t="shared" si="2"/>
        <v>2691758.988670784</v>
      </c>
      <c r="F11" s="331">
        <f t="shared" si="2"/>
        <v>2588794.9628237481</v>
      </c>
      <c r="G11" s="337">
        <f t="shared" si="2"/>
        <v>2550990.052009074</v>
      </c>
      <c r="H11" s="333">
        <f t="shared" si="2"/>
        <v>2559194.7723046499</v>
      </c>
      <c r="I11" s="331">
        <f t="shared" si="2"/>
        <v>2551819.9412576109</v>
      </c>
      <c r="J11" s="337">
        <f t="shared" si="2"/>
        <v>2620239.2436090256</v>
      </c>
      <c r="K11" s="333">
        <f t="shared" si="2"/>
        <v>2914878.309745674</v>
      </c>
      <c r="L11" s="331">
        <f t="shared" si="2"/>
        <v>3162117.1623451244</v>
      </c>
      <c r="M11" s="337">
        <f t="shared" si="2"/>
        <v>3124701.9866380366</v>
      </c>
      <c r="N11" s="320">
        <f t="shared" si="1"/>
        <v>34173711.915916108</v>
      </c>
    </row>
    <row r="12" spans="1:14" ht="13.5" customHeight="1">
      <c r="A12" s="214" t="s">
        <v>8</v>
      </c>
      <c r="B12" s="334">
        <v>511901.53699999995</v>
      </c>
      <c r="C12" s="328">
        <v>484181.80800000002</v>
      </c>
      <c r="D12" s="338">
        <v>493238.71099999995</v>
      </c>
      <c r="E12" s="334">
        <v>465630.799</v>
      </c>
      <c r="F12" s="328">
        <v>493298.48300000007</v>
      </c>
      <c r="G12" s="338">
        <v>537680.45399999991</v>
      </c>
      <c r="H12" s="334">
        <v>536697.527</v>
      </c>
      <c r="I12" s="328">
        <v>497861.05099999998</v>
      </c>
      <c r="J12" s="338">
        <v>539413.31000000006</v>
      </c>
      <c r="K12" s="334">
        <v>545812.44000000006</v>
      </c>
      <c r="L12" s="328">
        <v>528908.62800000003</v>
      </c>
      <c r="M12" s="338">
        <v>442355.89799999999</v>
      </c>
      <c r="N12" s="329">
        <f t="shared" si="1"/>
        <v>6076980.6459999997</v>
      </c>
    </row>
    <row r="13" spans="1:14">
      <c r="A13" s="214" t="s">
        <v>9</v>
      </c>
      <c r="B13" s="332">
        <v>1246980.9469999999</v>
      </c>
      <c r="C13" s="327">
        <v>1146888.1850000001</v>
      </c>
      <c r="D13" s="336">
        <v>1149916.7349999999</v>
      </c>
      <c r="E13" s="332">
        <v>1123074.8629999999</v>
      </c>
      <c r="F13" s="327">
        <v>1115126.6040000001</v>
      </c>
      <c r="G13" s="336">
        <v>1098594.5929999999</v>
      </c>
      <c r="H13" s="332">
        <v>1085810.2929999998</v>
      </c>
      <c r="I13" s="327">
        <v>1106870.226</v>
      </c>
      <c r="J13" s="336">
        <v>1116830.2960000001</v>
      </c>
      <c r="K13" s="332">
        <v>1186760.2280000001</v>
      </c>
      <c r="L13" s="327">
        <v>1197996.3810000001</v>
      </c>
      <c r="M13" s="336">
        <v>1020920.0510000001</v>
      </c>
      <c r="N13" s="275">
        <f t="shared" si="1"/>
        <v>13595769.402000001</v>
      </c>
    </row>
    <row r="14" spans="1:14">
      <c r="A14" s="214" t="s">
        <v>132</v>
      </c>
      <c r="B14" s="332">
        <v>491110.15047981072</v>
      </c>
      <c r="C14" s="327">
        <v>403015.00462786539</v>
      </c>
      <c r="D14" s="336">
        <v>384708.79685423535</v>
      </c>
      <c r="E14" s="332">
        <v>339663.29664159229</v>
      </c>
      <c r="F14" s="327">
        <v>319611.36936067767</v>
      </c>
      <c r="G14" s="336">
        <v>308695.72783489147</v>
      </c>
      <c r="H14" s="332">
        <v>318818.25505598437</v>
      </c>
      <c r="I14" s="327">
        <v>327196.74008890789</v>
      </c>
      <c r="J14" s="336">
        <v>325422.80702143727</v>
      </c>
      <c r="K14" s="332">
        <v>377440.0906090191</v>
      </c>
      <c r="L14" s="327">
        <v>424579.88609091466</v>
      </c>
      <c r="M14" s="336">
        <v>441732.66840279702</v>
      </c>
      <c r="N14" s="275">
        <f t="shared" si="1"/>
        <v>4461994.7930681333</v>
      </c>
    </row>
    <row r="15" spans="1:14">
      <c r="A15" s="214" t="s">
        <v>130</v>
      </c>
      <c r="B15" s="332">
        <v>1239327.8404534836</v>
      </c>
      <c r="C15" s="327">
        <v>938247.19577113504</v>
      </c>
      <c r="D15" s="336">
        <v>919699.58532584482</v>
      </c>
      <c r="E15" s="332">
        <v>763390.03002919164</v>
      </c>
      <c r="F15" s="327">
        <v>660758.50646307028</v>
      </c>
      <c r="G15" s="336">
        <v>606019.27717418259</v>
      </c>
      <c r="H15" s="332">
        <v>617868.69724866573</v>
      </c>
      <c r="I15" s="327">
        <v>619891.92416870326</v>
      </c>
      <c r="J15" s="336">
        <v>638572.83058758825</v>
      </c>
      <c r="K15" s="332">
        <v>804865.55113665469</v>
      </c>
      <c r="L15" s="327">
        <v>1010632.2672542095</v>
      </c>
      <c r="M15" s="336">
        <v>1219693.3692352395</v>
      </c>
      <c r="N15" s="275">
        <f t="shared" si="1"/>
        <v>10038967.074847968</v>
      </c>
    </row>
    <row r="16" spans="1:14">
      <c r="A16" s="322" t="s">
        <v>295</v>
      </c>
      <c r="B16" s="333">
        <f>SUM(B17:B20)</f>
        <v>1278279.3559970581</v>
      </c>
      <c r="C16" s="331">
        <f t="shared" ref="C16:M16" si="3">SUM(C17:C20)</f>
        <v>1092717.5259215639</v>
      </c>
      <c r="D16" s="337">
        <f t="shared" si="3"/>
        <v>1093872.6860967432</v>
      </c>
      <c r="E16" s="333">
        <f t="shared" si="3"/>
        <v>1020355.578379135</v>
      </c>
      <c r="F16" s="331">
        <f t="shared" si="3"/>
        <v>982660.83571222646</v>
      </c>
      <c r="G16" s="337">
        <f t="shared" si="3"/>
        <v>964577.24318672344</v>
      </c>
      <c r="H16" s="333">
        <f t="shared" si="3"/>
        <v>968757.58498652349</v>
      </c>
      <c r="I16" s="331">
        <f t="shared" si="3"/>
        <v>990994.38523642195</v>
      </c>
      <c r="J16" s="337">
        <f t="shared" si="3"/>
        <v>983393.71975919558</v>
      </c>
      <c r="K16" s="333">
        <f t="shared" si="3"/>
        <v>1076282.0126243215</v>
      </c>
      <c r="L16" s="331">
        <f t="shared" si="3"/>
        <v>1155575.2221677289</v>
      </c>
      <c r="M16" s="337">
        <f t="shared" si="3"/>
        <v>1151174.1232955579</v>
      </c>
      <c r="N16" s="320">
        <f t="shared" si="1"/>
        <v>12758640.273363201</v>
      </c>
    </row>
    <row r="17" spans="1:14">
      <c r="A17" s="214" t="s">
        <v>8</v>
      </c>
      <c r="B17" s="332">
        <v>111786.85400000001</v>
      </c>
      <c r="C17" s="327">
        <v>110448.391</v>
      </c>
      <c r="D17" s="336">
        <v>112730.215</v>
      </c>
      <c r="E17" s="332">
        <v>118243.01300000001</v>
      </c>
      <c r="F17" s="327">
        <v>119015.08100000001</v>
      </c>
      <c r="G17" s="336">
        <v>137713.55799999999</v>
      </c>
      <c r="H17" s="332">
        <v>118079.012</v>
      </c>
      <c r="I17" s="327">
        <v>133037.20500000002</v>
      </c>
      <c r="J17" s="336">
        <v>119740.204</v>
      </c>
      <c r="K17" s="332">
        <v>119663.30900000001</v>
      </c>
      <c r="L17" s="327">
        <v>112184.49900000001</v>
      </c>
      <c r="M17" s="336">
        <v>87999.217000000004</v>
      </c>
      <c r="N17" s="275">
        <f t="shared" si="1"/>
        <v>1400640.5579999997</v>
      </c>
    </row>
    <row r="18" spans="1:14">
      <c r="A18" s="214" t="s">
        <v>9</v>
      </c>
      <c r="B18" s="332">
        <v>487067.71200000006</v>
      </c>
      <c r="C18" s="327">
        <v>453224.42100000003</v>
      </c>
      <c r="D18" s="336">
        <v>451499.72600000002</v>
      </c>
      <c r="E18" s="332">
        <v>446529.38</v>
      </c>
      <c r="F18" s="327">
        <v>439995.08100000001</v>
      </c>
      <c r="G18" s="336">
        <v>438517.12400000001</v>
      </c>
      <c r="H18" s="332">
        <v>442996.049</v>
      </c>
      <c r="I18" s="327">
        <v>448328.38400000002</v>
      </c>
      <c r="J18" s="336">
        <v>449446.45999999996</v>
      </c>
      <c r="K18" s="332">
        <v>468532.07000000007</v>
      </c>
      <c r="L18" s="327">
        <v>474333.652</v>
      </c>
      <c r="M18" s="336">
        <v>392461.55800000398</v>
      </c>
      <c r="N18" s="275">
        <f t="shared" si="1"/>
        <v>5392931.6170000043</v>
      </c>
    </row>
    <row r="19" spans="1:14">
      <c r="A19" s="214" t="s">
        <v>132</v>
      </c>
      <c r="B19" s="332">
        <v>219671.98784842435</v>
      </c>
      <c r="C19" s="327">
        <v>170388.96214839348</v>
      </c>
      <c r="D19" s="336">
        <v>167351.73959952098</v>
      </c>
      <c r="E19" s="332">
        <v>148550.40628135909</v>
      </c>
      <c r="F19" s="327">
        <v>146028.84842057381</v>
      </c>
      <c r="G19" s="336">
        <v>137939.09095319995</v>
      </c>
      <c r="H19" s="332">
        <v>148000.42186843741</v>
      </c>
      <c r="I19" s="327">
        <v>147302.13628457882</v>
      </c>
      <c r="J19" s="336">
        <v>148354.64343018574</v>
      </c>
      <c r="K19" s="332">
        <v>163946.43062956689</v>
      </c>
      <c r="L19" s="327">
        <v>184777.42048887495</v>
      </c>
      <c r="M19" s="336">
        <v>189612.75888768866</v>
      </c>
      <c r="N19" s="275">
        <f t="shared" si="1"/>
        <v>1971924.846840804</v>
      </c>
    </row>
    <row r="20" spans="1:14">
      <c r="A20" s="214" t="s">
        <v>130</v>
      </c>
      <c r="B20" s="332">
        <v>459752.80214863358</v>
      </c>
      <c r="C20" s="327">
        <v>358655.75177317031</v>
      </c>
      <c r="D20" s="336">
        <v>362291.00549722224</v>
      </c>
      <c r="E20" s="332">
        <v>307032.77909777581</v>
      </c>
      <c r="F20" s="327">
        <v>277621.82529165258</v>
      </c>
      <c r="G20" s="336">
        <v>250407.47023352352</v>
      </c>
      <c r="H20" s="332">
        <v>259682.10211808607</v>
      </c>
      <c r="I20" s="327">
        <v>262326.65995184309</v>
      </c>
      <c r="J20" s="336">
        <v>265852.41232900991</v>
      </c>
      <c r="K20" s="332">
        <v>324140.20299475465</v>
      </c>
      <c r="L20" s="327">
        <v>384279.65067885397</v>
      </c>
      <c r="M20" s="336">
        <v>481100.58940786525</v>
      </c>
      <c r="N20" s="275">
        <f t="shared" si="1"/>
        <v>3993143.2515223911</v>
      </c>
    </row>
    <row r="21" spans="1:14">
      <c r="A21" s="322" t="s">
        <v>56</v>
      </c>
      <c r="B21" s="333">
        <f>SUM(B22:B25)</f>
        <v>577487.97426153766</v>
      </c>
      <c r="C21" s="331">
        <f t="shared" ref="C21:M21" si="4">SUM(C22:C25)</f>
        <v>490428.56369603984</v>
      </c>
      <c r="D21" s="337">
        <f t="shared" si="4"/>
        <v>498945.75047897734</v>
      </c>
      <c r="E21" s="333">
        <f t="shared" si="4"/>
        <v>459877.99593501556</v>
      </c>
      <c r="F21" s="331">
        <f t="shared" si="4"/>
        <v>452887.63340653683</v>
      </c>
      <c r="G21" s="337">
        <f t="shared" si="4"/>
        <v>444758.32944008429</v>
      </c>
      <c r="H21" s="333">
        <f t="shared" si="4"/>
        <v>458253.67875052249</v>
      </c>
      <c r="I21" s="331">
        <f t="shared" si="4"/>
        <v>467102.76632415544</v>
      </c>
      <c r="J21" s="337">
        <f t="shared" si="4"/>
        <v>454933.40704270022</v>
      </c>
      <c r="K21" s="333">
        <f t="shared" si="4"/>
        <v>489400.41215204133</v>
      </c>
      <c r="L21" s="331">
        <f t="shared" si="4"/>
        <v>537784.5381834096</v>
      </c>
      <c r="M21" s="337">
        <f t="shared" si="4"/>
        <v>563049.96415536758</v>
      </c>
      <c r="N21" s="320">
        <f t="shared" si="1"/>
        <v>5894911.0138263889</v>
      </c>
    </row>
    <row r="22" spans="1:14">
      <c r="A22" s="214" t="s">
        <v>8</v>
      </c>
      <c r="B22" s="332">
        <v>8687.7980000000007</v>
      </c>
      <c r="C22" s="327">
        <v>9092.49</v>
      </c>
      <c r="D22" s="336">
        <v>10555.795</v>
      </c>
      <c r="E22" s="332">
        <v>10748.423000000001</v>
      </c>
      <c r="F22" s="327">
        <v>10838.643</v>
      </c>
      <c r="G22" s="336">
        <v>10661.665000000001</v>
      </c>
      <c r="H22" s="332">
        <v>9786.6679999999997</v>
      </c>
      <c r="I22" s="327">
        <v>9911.0730000000003</v>
      </c>
      <c r="J22" s="336">
        <v>10136.225</v>
      </c>
      <c r="K22" s="332">
        <v>12401.448</v>
      </c>
      <c r="L22" s="327">
        <v>13427.518</v>
      </c>
      <c r="M22" s="336">
        <v>13978.073</v>
      </c>
      <c r="N22" s="275">
        <f t="shared" si="1"/>
        <v>130225.81900000002</v>
      </c>
    </row>
    <row r="23" spans="1:14">
      <c r="A23" s="214" t="s">
        <v>9</v>
      </c>
      <c r="B23" s="332">
        <v>271661.63900000002</v>
      </c>
      <c r="C23" s="327">
        <v>239507.48</v>
      </c>
      <c r="D23" s="336">
        <v>248400.622</v>
      </c>
      <c r="E23" s="332">
        <v>240866.774</v>
      </c>
      <c r="F23" s="327">
        <v>246770.611</v>
      </c>
      <c r="G23" s="336">
        <v>247520.29699999999</v>
      </c>
      <c r="H23" s="332">
        <v>262400.46899999998</v>
      </c>
      <c r="I23" s="327">
        <v>265775.27</v>
      </c>
      <c r="J23" s="336">
        <v>248657.39600000001</v>
      </c>
      <c r="K23" s="332">
        <v>251321.79399999999</v>
      </c>
      <c r="L23" s="327">
        <v>259275.182</v>
      </c>
      <c r="M23" s="336">
        <v>260511.56099999999</v>
      </c>
      <c r="N23" s="275">
        <f t="shared" si="1"/>
        <v>3042669.0949999997</v>
      </c>
    </row>
    <row r="24" spans="1:14">
      <c r="A24" s="214" t="s">
        <v>132</v>
      </c>
      <c r="B24" s="332">
        <v>122785.96151778124</v>
      </c>
      <c r="C24" s="327">
        <v>107985.11260411794</v>
      </c>
      <c r="D24" s="336">
        <v>116037.42518761041</v>
      </c>
      <c r="E24" s="332">
        <v>89361.796109239149</v>
      </c>
      <c r="F24" s="327">
        <v>80471.311902036352</v>
      </c>
      <c r="G24" s="336">
        <v>73588.154677292681</v>
      </c>
      <c r="H24" s="332">
        <v>72657.873460887364</v>
      </c>
      <c r="I24" s="327">
        <v>71156.531538818337</v>
      </c>
      <c r="J24" s="336">
        <v>76484.1360972978</v>
      </c>
      <c r="K24" s="332">
        <v>91750.035298226227</v>
      </c>
      <c r="L24" s="327">
        <v>103135.08440381674</v>
      </c>
      <c r="M24" s="336">
        <v>107696.40821167111</v>
      </c>
      <c r="N24" s="275">
        <f t="shared" si="1"/>
        <v>1113109.8310087954</v>
      </c>
    </row>
    <row r="25" spans="1:14">
      <c r="A25" s="214" t="s">
        <v>130</v>
      </c>
      <c r="B25" s="332">
        <v>174352.5757437564</v>
      </c>
      <c r="C25" s="327">
        <v>133843.48109192189</v>
      </c>
      <c r="D25" s="336">
        <v>123951.90829136691</v>
      </c>
      <c r="E25" s="332">
        <v>118901.00282577642</v>
      </c>
      <c r="F25" s="327">
        <v>114807.06750450043</v>
      </c>
      <c r="G25" s="336">
        <v>112988.21276279163</v>
      </c>
      <c r="H25" s="332">
        <v>113408.66828963517</v>
      </c>
      <c r="I25" s="327">
        <v>120259.89178533711</v>
      </c>
      <c r="J25" s="336">
        <v>119655.64994540239</v>
      </c>
      <c r="K25" s="332">
        <v>133927.13485381514</v>
      </c>
      <c r="L25" s="327">
        <v>161946.75377959289</v>
      </c>
      <c r="M25" s="336">
        <v>180863.92194369645</v>
      </c>
      <c r="N25" s="275">
        <f t="shared" si="1"/>
        <v>1608906.2688175929</v>
      </c>
    </row>
    <row r="26" spans="1:14">
      <c r="A26" s="322" t="s">
        <v>254</v>
      </c>
      <c r="B26" s="333">
        <f>SUM(B27:B30)</f>
        <v>5426.57</v>
      </c>
      <c r="C26" s="331">
        <f t="shared" ref="C26:M26" si="5">SUM(C27:C30)</f>
        <v>5018.9040000000005</v>
      </c>
      <c r="D26" s="337">
        <f t="shared" si="5"/>
        <v>5307.07</v>
      </c>
      <c r="E26" s="333">
        <f t="shared" si="5"/>
        <v>4922.05</v>
      </c>
      <c r="F26" s="331">
        <f t="shared" si="5"/>
        <v>4994.1899999999996</v>
      </c>
      <c r="G26" s="337">
        <f t="shared" si="5"/>
        <v>4799.68</v>
      </c>
      <c r="H26" s="333">
        <f t="shared" si="5"/>
        <v>3060.36</v>
      </c>
      <c r="I26" s="331">
        <f t="shared" si="5"/>
        <v>4348.4800000000005</v>
      </c>
      <c r="J26" s="337">
        <f t="shared" si="5"/>
        <v>4680.47</v>
      </c>
      <c r="K26" s="333">
        <f t="shared" si="5"/>
        <v>4984.03</v>
      </c>
      <c r="L26" s="331">
        <f t="shared" si="5"/>
        <v>4962.1400000000003</v>
      </c>
      <c r="M26" s="337">
        <f t="shared" si="5"/>
        <v>4454.3500000000004</v>
      </c>
      <c r="N26" s="320">
        <f t="shared" si="1"/>
        <v>56958.294000000002</v>
      </c>
    </row>
    <row r="27" spans="1:14">
      <c r="A27" s="214" t="s">
        <v>8</v>
      </c>
      <c r="B27" s="332">
        <v>0</v>
      </c>
      <c r="C27" s="327">
        <v>0</v>
      </c>
      <c r="D27" s="336">
        <v>0</v>
      </c>
      <c r="E27" s="332">
        <v>0</v>
      </c>
      <c r="F27" s="327">
        <v>0</v>
      </c>
      <c r="G27" s="336">
        <v>0</v>
      </c>
      <c r="H27" s="332">
        <v>0</v>
      </c>
      <c r="I27" s="327">
        <v>0</v>
      </c>
      <c r="J27" s="336">
        <v>0</v>
      </c>
      <c r="K27" s="332">
        <v>0</v>
      </c>
      <c r="L27" s="327">
        <v>0</v>
      </c>
      <c r="M27" s="336">
        <v>0</v>
      </c>
      <c r="N27" s="275">
        <f t="shared" si="1"/>
        <v>0</v>
      </c>
    </row>
    <row r="28" spans="1:14">
      <c r="A28" s="214" t="s">
        <v>9</v>
      </c>
      <c r="B28" s="332">
        <v>5321.24</v>
      </c>
      <c r="C28" s="327">
        <v>4934.0240000000003</v>
      </c>
      <c r="D28" s="336">
        <v>5222.38</v>
      </c>
      <c r="E28" s="332">
        <v>4840.3900000000003</v>
      </c>
      <c r="F28" s="327">
        <v>4921.37</v>
      </c>
      <c r="G28" s="336">
        <v>4731.22</v>
      </c>
      <c r="H28" s="332">
        <v>2987.85</v>
      </c>
      <c r="I28" s="327">
        <v>4276.42</v>
      </c>
      <c r="J28" s="336">
        <v>4603.5200000000004</v>
      </c>
      <c r="K28" s="332">
        <v>4892.88</v>
      </c>
      <c r="L28" s="327">
        <v>4865.29</v>
      </c>
      <c r="M28" s="336">
        <v>4356.26</v>
      </c>
      <c r="N28" s="275">
        <f t="shared" si="1"/>
        <v>55952.844000000005</v>
      </c>
    </row>
    <row r="29" spans="1:14">
      <c r="A29" s="214" t="s">
        <v>132</v>
      </c>
      <c r="B29" s="332">
        <v>105.33</v>
      </c>
      <c r="C29" s="327">
        <v>84.88</v>
      </c>
      <c r="D29" s="336">
        <v>84.69</v>
      </c>
      <c r="E29" s="332">
        <v>81.66</v>
      </c>
      <c r="F29" s="327">
        <v>72.819999999999993</v>
      </c>
      <c r="G29" s="336">
        <v>68.459999999999994</v>
      </c>
      <c r="H29" s="332">
        <v>72.510000000000005</v>
      </c>
      <c r="I29" s="327">
        <v>72.06</v>
      </c>
      <c r="J29" s="336">
        <v>76.95</v>
      </c>
      <c r="K29" s="332">
        <v>91.15</v>
      </c>
      <c r="L29" s="327">
        <v>96.85</v>
      </c>
      <c r="M29" s="336">
        <v>98.09</v>
      </c>
      <c r="N29" s="275">
        <f t="shared" si="1"/>
        <v>1005.4499999999999</v>
      </c>
    </row>
    <row r="30" spans="1:14">
      <c r="A30" s="218" t="s">
        <v>130</v>
      </c>
      <c r="B30" s="335">
        <v>0</v>
      </c>
      <c r="C30" s="330">
        <v>0</v>
      </c>
      <c r="D30" s="339">
        <v>0</v>
      </c>
      <c r="E30" s="335">
        <v>0</v>
      </c>
      <c r="F30" s="330">
        <v>0</v>
      </c>
      <c r="G30" s="339">
        <v>0</v>
      </c>
      <c r="H30" s="335">
        <v>0</v>
      </c>
      <c r="I30" s="330">
        <v>0</v>
      </c>
      <c r="J30" s="339">
        <v>0</v>
      </c>
      <c r="K30" s="335">
        <v>0</v>
      </c>
      <c r="L30" s="330">
        <v>0</v>
      </c>
      <c r="M30" s="339">
        <v>0</v>
      </c>
      <c r="N30" s="277">
        <f t="shared" si="1"/>
        <v>0</v>
      </c>
    </row>
    <row r="31" spans="1:14">
      <c r="A31" s="20"/>
      <c r="B31" s="19"/>
      <c r="N31" s="340" t="s">
        <v>298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3" priority="4">
      <formula>SEARCH($B$3,$N$1)</formula>
    </cfRule>
  </conditionalFormatting>
  <conditionalFormatting sqref="B5:G30">
    <cfRule type="expression" dxfId="22" priority="3">
      <formula>SEARCH($E$3,$N$1)</formula>
    </cfRule>
  </conditionalFormatting>
  <conditionalFormatting sqref="B5:J30">
    <cfRule type="expression" dxfId="21" priority="2">
      <formula>SEARCH($H$3,$N$1)</formula>
    </cfRule>
  </conditionalFormatting>
  <conditionalFormatting sqref="B5:M30">
    <cfRule type="expression" dxfId="2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11" customWidth="1"/>
    <col min="2" max="2" width="7.85546875" style="11" customWidth="1"/>
    <col min="3" max="13" width="7.85546875" style="21" customWidth="1"/>
    <col min="14" max="14" width="10" style="21" customWidth="1"/>
    <col min="15" max="20" width="9.140625" style="9"/>
    <col min="21" max="16384" width="9.140625" style="11"/>
  </cols>
  <sheetData>
    <row r="1" spans="1:20" s="51" customFormat="1" ht="18">
      <c r="A1" s="266" t="s">
        <v>388</v>
      </c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326" t="str">
        <f>'3.1'!N1</f>
        <v>IV. čtvrtletí 2024</v>
      </c>
      <c r="O1" s="9"/>
      <c r="P1" s="9"/>
      <c r="Q1" s="9"/>
      <c r="R1" s="9"/>
      <c r="S1" s="9"/>
      <c r="T1" s="9"/>
    </row>
    <row r="2" spans="1:20" ht="6" customHeight="1"/>
    <row r="3" spans="1:20">
      <c r="A3" s="500" t="str">
        <f>'3.1'!A4</f>
        <v>2024</v>
      </c>
      <c r="B3" s="575" t="s">
        <v>179</v>
      </c>
      <c r="C3" s="571"/>
      <c r="D3" s="576"/>
      <c r="E3" s="575" t="s">
        <v>181</v>
      </c>
      <c r="F3" s="571"/>
      <c r="G3" s="576"/>
      <c r="H3" s="575" t="s">
        <v>182</v>
      </c>
      <c r="I3" s="571"/>
      <c r="J3" s="576"/>
      <c r="K3" s="575" t="s">
        <v>183</v>
      </c>
      <c r="L3" s="571"/>
      <c r="M3" s="576"/>
      <c r="N3" s="571" t="s">
        <v>53</v>
      </c>
    </row>
    <row r="4" spans="1:20">
      <c r="A4" s="577"/>
      <c r="B4" s="428" t="s">
        <v>60</v>
      </c>
      <c r="C4" s="429" t="s">
        <v>61</v>
      </c>
      <c r="D4" s="430" t="s">
        <v>62</v>
      </c>
      <c r="E4" s="428" t="s">
        <v>63</v>
      </c>
      <c r="F4" s="429" t="s">
        <v>64</v>
      </c>
      <c r="G4" s="430" t="s">
        <v>65</v>
      </c>
      <c r="H4" s="428" t="s">
        <v>66</v>
      </c>
      <c r="I4" s="429" t="s">
        <v>67</v>
      </c>
      <c r="J4" s="430" t="s">
        <v>68</v>
      </c>
      <c r="K4" s="428" t="s">
        <v>69</v>
      </c>
      <c r="L4" s="429" t="s">
        <v>70</v>
      </c>
      <c r="M4" s="430" t="s">
        <v>71</v>
      </c>
      <c r="N4" s="568" t="s">
        <v>53</v>
      </c>
    </row>
    <row r="5" spans="1:20" ht="12.75" customHeight="1">
      <c r="A5" s="569" t="s">
        <v>96</v>
      </c>
      <c r="B5" s="487">
        <f>SUM(B6:D6)</f>
        <v>16816.766552119181</v>
      </c>
      <c r="C5" s="488"/>
      <c r="D5" s="489"/>
      <c r="E5" s="487">
        <f>SUM(E6:G6)</f>
        <v>13801.20702835142</v>
      </c>
      <c r="F5" s="488"/>
      <c r="G5" s="489"/>
      <c r="H5" s="487">
        <f>SUM(H6:J6)</f>
        <v>15257.071361400955</v>
      </c>
      <c r="I5" s="488"/>
      <c r="J5" s="489"/>
      <c r="K5" s="487">
        <f>SUM(K6:M6)</f>
        <v>17692.176626</v>
      </c>
      <c r="L5" s="488"/>
      <c r="M5" s="489"/>
      <c r="N5" s="573">
        <f>SUM(N7:N9)</f>
        <v>63567.221567871558</v>
      </c>
    </row>
    <row r="6" spans="1:20">
      <c r="A6" s="570"/>
      <c r="B6" s="220">
        <f>SUM(B7:B9)</f>
        <v>6196.3860543313358</v>
      </c>
      <c r="C6" s="216">
        <f t="shared" ref="C6:M6" si="0">SUM(C7:C9)</f>
        <v>5320.6877450136199</v>
      </c>
      <c r="D6" s="219">
        <f t="shared" si="0"/>
        <v>5299.6927527742246</v>
      </c>
      <c r="E6" s="220">
        <f t="shared" si="0"/>
        <v>4601.7335414396257</v>
      </c>
      <c r="F6" s="216">
        <f t="shared" si="0"/>
        <v>4636.0325824814045</v>
      </c>
      <c r="G6" s="219">
        <f t="shared" si="0"/>
        <v>4563.4409044303902</v>
      </c>
      <c r="H6" s="220">
        <f t="shared" si="0"/>
        <v>4909.2549324509309</v>
      </c>
      <c r="I6" s="216">
        <f t="shared" si="0"/>
        <v>5121.0595781985876</v>
      </c>
      <c r="J6" s="219">
        <f t="shared" si="0"/>
        <v>5226.756850751437</v>
      </c>
      <c r="K6" s="220">
        <f t="shared" si="0"/>
        <v>5188.6521510000002</v>
      </c>
      <c r="L6" s="216">
        <f t="shared" si="0"/>
        <v>6064.7916909999994</v>
      </c>
      <c r="M6" s="219">
        <f t="shared" si="0"/>
        <v>6438.7327839999998</v>
      </c>
      <c r="N6" s="574"/>
    </row>
    <row r="7" spans="1:20">
      <c r="A7" s="71" t="s">
        <v>25</v>
      </c>
      <c r="B7" s="344">
        <v>4683.9888514404302</v>
      </c>
      <c r="C7" s="341">
        <v>4019.3021995849599</v>
      </c>
      <c r="D7" s="343">
        <v>4146.0149454879802</v>
      </c>
      <c r="E7" s="344">
        <v>3372.6117005310098</v>
      </c>
      <c r="F7" s="341">
        <v>3297.3235030441301</v>
      </c>
      <c r="G7" s="343">
        <v>3383.78</v>
      </c>
      <c r="H7" s="344">
        <v>3846.8031787269701</v>
      </c>
      <c r="I7" s="341">
        <v>3891.4416463873099</v>
      </c>
      <c r="J7" s="343">
        <v>4133.74777663636</v>
      </c>
      <c r="K7" s="344">
        <v>4043.9339500000001</v>
      </c>
      <c r="L7" s="341">
        <v>4388.6839499999996</v>
      </c>
      <c r="M7" s="343">
        <v>4591.9117999999999</v>
      </c>
      <c r="N7" s="275">
        <f>SUM(B7:M7)</f>
        <v>47799.543501839151</v>
      </c>
    </row>
    <row r="8" spans="1:20">
      <c r="A8" s="71" t="s">
        <v>37</v>
      </c>
      <c r="B8" s="344">
        <v>28.354115030795299</v>
      </c>
      <c r="C8" s="327">
        <v>4.71195399799943</v>
      </c>
      <c r="D8" s="336">
        <v>16.6882279405445</v>
      </c>
      <c r="E8" s="332">
        <v>12.2538139615953</v>
      </c>
      <c r="F8" s="327">
        <v>7.3508769836649304</v>
      </c>
      <c r="G8" s="336">
        <v>12.66</v>
      </c>
      <c r="H8" s="332">
        <v>21.692021000720398</v>
      </c>
      <c r="I8" s="327">
        <v>59.348387017197801</v>
      </c>
      <c r="J8" s="336">
        <v>45.141588042536597</v>
      </c>
      <c r="K8" s="332">
        <v>49.306272999999898</v>
      </c>
      <c r="L8" s="327">
        <v>94.899415000000104</v>
      </c>
      <c r="M8" s="336">
        <v>85.425726999999796</v>
      </c>
      <c r="N8" s="275">
        <f>SUM(B8:M8)</f>
        <v>437.83239897505405</v>
      </c>
    </row>
    <row r="9" spans="1:20">
      <c r="A9" s="71" t="s">
        <v>40</v>
      </c>
      <c r="B9" s="344">
        <v>1484.0430878601101</v>
      </c>
      <c r="C9" s="327">
        <v>1296.6735914306601</v>
      </c>
      <c r="D9" s="336">
        <v>1136.9895793456999</v>
      </c>
      <c r="E9" s="332">
        <v>1216.8680269470201</v>
      </c>
      <c r="F9" s="327">
        <v>1331.3582024536099</v>
      </c>
      <c r="G9" s="336">
        <v>1167.0009044303899</v>
      </c>
      <c r="H9" s="332">
        <v>1040.7597327232399</v>
      </c>
      <c r="I9" s="327">
        <v>1170.26954479408</v>
      </c>
      <c r="J9" s="336">
        <v>1047.86748607254</v>
      </c>
      <c r="K9" s="332">
        <v>1095.411928</v>
      </c>
      <c r="L9" s="327">
        <v>1581.2083259999999</v>
      </c>
      <c r="M9" s="336">
        <v>1761.3952569999999</v>
      </c>
      <c r="N9" s="275">
        <f>SUM(B9:M9)</f>
        <v>15329.845667057351</v>
      </c>
    </row>
    <row r="10" spans="1:20" ht="12.75" customHeight="1">
      <c r="A10" s="569" t="s">
        <v>97</v>
      </c>
      <c r="B10" s="487">
        <f>SUM(B11:D11)</f>
        <v>-16816.766558168252</v>
      </c>
      <c r="C10" s="488"/>
      <c r="D10" s="489"/>
      <c r="E10" s="487">
        <f>SUM(E11:G11)</f>
        <v>-13801.210594948087</v>
      </c>
      <c r="F10" s="488"/>
      <c r="G10" s="489"/>
      <c r="H10" s="487">
        <f>SUM(H11:J11)</f>
        <v>-15257.072164910289</v>
      </c>
      <c r="I10" s="488"/>
      <c r="J10" s="489"/>
      <c r="K10" s="487">
        <f>SUM(K11:M11)</f>
        <v>-17692.176626</v>
      </c>
      <c r="L10" s="488"/>
      <c r="M10" s="489"/>
      <c r="N10" s="573">
        <f>SUM(N12:N17)</f>
        <v>-63567.225944026628</v>
      </c>
    </row>
    <row r="11" spans="1:20">
      <c r="A11" s="570"/>
      <c r="B11" s="220">
        <f>SUM(B12:B17)</f>
        <v>-6196.3860562073787</v>
      </c>
      <c r="C11" s="216">
        <f t="shared" ref="C11:M11" si="1">SUM(C12:C17)</f>
        <v>-5320.6877420433984</v>
      </c>
      <c r="D11" s="219">
        <f t="shared" si="1"/>
        <v>-5299.6927599174751</v>
      </c>
      <c r="E11" s="220">
        <f t="shared" si="1"/>
        <v>-4601.7335433061389</v>
      </c>
      <c r="F11" s="216">
        <f t="shared" si="1"/>
        <v>-4636.0325795417748</v>
      </c>
      <c r="G11" s="219">
        <f t="shared" si="1"/>
        <v>-4563.4444721001728</v>
      </c>
      <c r="H11" s="220">
        <f t="shared" si="1"/>
        <v>-4909.2549308046555</v>
      </c>
      <c r="I11" s="216">
        <f t="shared" si="1"/>
        <v>-5121.059582079557</v>
      </c>
      <c r="J11" s="219">
        <f t="shared" si="1"/>
        <v>-5226.7576520260773</v>
      </c>
      <c r="K11" s="220">
        <f t="shared" si="1"/>
        <v>-5188.6521510000002</v>
      </c>
      <c r="L11" s="216">
        <f t="shared" si="1"/>
        <v>-6064.7916910000004</v>
      </c>
      <c r="M11" s="219">
        <f t="shared" si="1"/>
        <v>-6438.7327839999998</v>
      </c>
      <c r="N11" s="574"/>
    </row>
    <row r="12" spans="1:20">
      <c r="A12" s="71" t="s">
        <v>38</v>
      </c>
      <c r="B12" s="344">
        <v>-3864.2361547851601</v>
      </c>
      <c r="C12" s="327">
        <v>-3435.4966450195302</v>
      </c>
      <c r="D12" s="336">
        <v>-3324.36358862305</v>
      </c>
      <c r="E12" s="332">
        <v>-3097.8938508300798</v>
      </c>
      <c r="F12" s="327">
        <v>-3042.5895830078098</v>
      </c>
      <c r="G12" s="336">
        <v>-2969.79</v>
      </c>
      <c r="H12" s="332">
        <v>-3064.81702844238</v>
      </c>
      <c r="I12" s="327">
        <v>-3084.31732373047</v>
      </c>
      <c r="J12" s="336">
        <v>-3126.5201492309602</v>
      </c>
      <c r="K12" s="332">
        <v>-3387.7356599999998</v>
      </c>
      <c r="L12" s="327">
        <v>-3629.1312917499999</v>
      </c>
      <c r="M12" s="336">
        <v>-3509.1875850000001</v>
      </c>
      <c r="N12" s="275">
        <f t="shared" ref="N12:N17" si="2">SUM(B12:M12)</f>
        <v>-39536.078860419439</v>
      </c>
    </row>
    <row r="13" spans="1:20">
      <c r="A13" s="71" t="s">
        <v>39</v>
      </c>
      <c r="B13" s="344">
        <v>-2123.8813342895501</v>
      </c>
      <c r="C13" s="327">
        <v>-1696.19182687378</v>
      </c>
      <c r="D13" s="336">
        <v>-1755.5983146972701</v>
      </c>
      <c r="E13" s="332">
        <v>-1320.86538687134</v>
      </c>
      <c r="F13" s="327">
        <v>-1393.6158795929</v>
      </c>
      <c r="G13" s="336">
        <v>-1388.4117506904599</v>
      </c>
      <c r="H13" s="332">
        <v>-1635.59994667053</v>
      </c>
      <c r="I13" s="327">
        <v>-1848.9846763382</v>
      </c>
      <c r="J13" s="336">
        <v>-1962.4813838501</v>
      </c>
      <c r="K13" s="332">
        <v>-1660.2982199999999</v>
      </c>
      <c r="L13" s="327">
        <v>-2272.368516</v>
      </c>
      <c r="M13" s="336">
        <v>-2722.2599730000002</v>
      </c>
      <c r="N13" s="275">
        <f t="shared" si="2"/>
        <v>-21780.557208874128</v>
      </c>
    </row>
    <row r="14" spans="1:20">
      <c r="A14" s="71" t="s">
        <v>41</v>
      </c>
      <c r="B14" s="344">
        <v>0</v>
      </c>
      <c r="C14" s="327">
        <v>0</v>
      </c>
      <c r="D14" s="336">
        <v>0</v>
      </c>
      <c r="E14" s="332">
        <v>0</v>
      </c>
      <c r="F14" s="327">
        <v>0</v>
      </c>
      <c r="G14" s="336">
        <v>0</v>
      </c>
      <c r="H14" s="332">
        <v>0</v>
      </c>
      <c r="I14" s="327">
        <v>0</v>
      </c>
      <c r="J14" s="336">
        <v>0</v>
      </c>
      <c r="K14" s="332">
        <v>0</v>
      </c>
      <c r="L14" s="327">
        <v>0</v>
      </c>
      <c r="M14" s="336">
        <v>0</v>
      </c>
      <c r="N14" s="275">
        <f t="shared" si="2"/>
        <v>0</v>
      </c>
    </row>
    <row r="15" spans="1:20">
      <c r="A15" s="71" t="s">
        <v>31</v>
      </c>
      <c r="B15" s="344">
        <v>-106.990925005289</v>
      </c>
      <c r="C15" s="327">
        <v>-106.323974984618</v>
      </c>
      <c r="D15" s="336">
        <v>-127.334699908771</v>
      </c>
      <c r="E15" s="332">
        <v>-105.08807508568501</v>
      </c>
      <c r="F15" s="327">
        <v>-116.49662507606099</v>
      </c>
      <c r="G15" s="336">
        <v>-114.35194991484801</v>
      </c>
      <c r="H15" s="332">
        <v>-116.63079997846501</v>
      </c>
      <c r="I15" s="327">
        <v>-95.992674983274199</v>
      </c>
      <c r="J15" s="336">
        <v>-46.985575027002</v>
      </c>
      <c r="K15" s="332">
        <v>-44.4933750000001</v>
      </c>
      <c r="L15" s="327">
        <v>-62.331825000000002</v>
      </c>
      <c r="M15" s="336">
        <v>-86.725224999999696</v>
      </c>
      <c r="N15" s="275">
        <f t="shared" si="2"/>
        <v>-1129.7457249640131</v>
      </c>
    </row>
    <row r="16" spans="1:20">
      <c r="A16" s="71" t="s">
        <v>206</v>
      </c>
      <c r="B16" s="344">
        <v>-16.145199969634401</v>
      </c>
      <c r="C16" s="327">
        <v>-7.8879001764562</v>
      </c>
      <c r="D16" s="336">
        <v>-18.642074531249701</v>
      </c>
      <c r="E16" s="332">
        <v>-15.8495495917574</v>
      </c>
      <c r="F16" s="327">
        <v>-16.650824869001301</v>
      </c>
      <c r="G16" s="336">
        <v>-20.43</v>
      </c>
      <c r="H16" s="332">
        <v>-15.3399999610987</v>
      </c>
      <c r="I16" s="327">
        <v>-17.231950018297901</v>
      </c>
      <c r="J16" s="336">
        <v>-11.7059749206323</v>
      </c>
      <c r="K16" s="332">
        <v>-19.882075</v>
      </c>
      <c r="L16" s="327">
        <v>-19.320350000000001</v>
      </c>
      <c r="M16" s="336">
        <v>-26.264299999999999</v>
      </c>
      <c r="N16" s="275">
        <f t="shared" si="2"/>
        <v>-205.3501990381279</v>
      </c>
    </row>
    <row r="17" spans="1:14">
      <c r="A17" s="420" t="s">
        <v>93</v>
      </c>
      <c r="B17" s="345">
        <v>-85.132442157745402</v>
      </c>
      <c r="C17" s="330">
        <v>-74.787394989013706</v>
      </c>
      <c r="D17" s="339">
        <v>-73.754082157135002</v>
      </c>
      <c r="E17" s="335">
        <v>-62.036680927276599</v>
      </c>
      <c r="F17" s="330">
        <v>-66.679666996002197</v>
      </c>
      <c r="G17" s="339">
        <v>-70.460771494865398</v>
      </c>
      <c r="H17" s="335">
        <v>-76.867155752182001</v>
      </c>
      <c r="I17" s="330">
        <v>-74.532957009315496</v>
      </c>
      <c r="J17" s="339">
        <v>-79.064568997383105</v>
      </c>
      <c r="K17" s="335">
        <v>-76.242820999999907</v>
      </c>
      <c r="L17" s="330">
        <v>-81.639708249999899</v>
      </c>
      <c r="M17" s="339">
        <v>-94.295700999999994</v>
      </c>
      <c r="N17" s="277">
        <f t="shared" si="2"/>
        <v>-915.49395073091864</v>
      </c>
    </row>
    <row r="18" spans="1:14">
      <c r="B18" s="21"/>
      <c r="N18" s="340" t="s">
        <v>275</v>
      </c>
    </row>
    <row r="19" spans="1:14" ht="11.25" customHeight="1">
      <c r="B19" s="21"/>
      <c r="N19" s="16"/>
    </row>
    <row r="20" spans="1:14" ht="11.25" customHeight="1">
      <c r="B20" s="21"/>
      <c r="N20" s="16"/>
    </row>
    <row r="21" spans="1:14">
      <c r="A21" s="500" t="str">
        <f>'3.1'!A4</f>
        <v>2024</v>
      </c>
      <c r="B21" s="575" t="s">
        <v>179</v>
      </c>
      <c r="C21" s="571"/>
      <c r="D21" s="576"/>
      <c r="E21" s="575" t="s">
        <v>181</v>
      </c>
      <c r="F21" s="571"/>
      <c r="G21" s="576"/>
      <c r="H21" s="575" t="s">
        <v>182</v>
      </c>
      <c r="I21" s="571"/>
      <c r="J21" s="576"/>
      <c r="K21" s="575" t="s">
        <v>183</v>
      </c>
      <c r="L21" s="571"/>
      <c r="M21" s="576"/>
      <c r="N21" s="571" t="s">
        <v>53</v>
      </c>
    </row>
    <row r="22" spans="1:14">
      <c r="A22" s="577"/>
      <c r="B22" s="428" t="s">
        <v>60</v>
      </c>
      <c r="C22" s="429" t="s">
        <v>61</v>
      </c>
      <c r="D22" s="430" t="s">
        <v>62</v>
      </c>
      <c r="E22" s="428" t="s">
        <v>63</v>
      </c>
      <c r="F22" s="429" t="s">
        <v>64</v>
      </c>
      <c r="G22" s="430" t="s">
        <v>65</v>
      </c>
      <c r="H22" s="428" t="s">
        <v>66</v>
      </c>
      <c r="I22" s="429" t="s">
        <v>67</v>
      </c>
      <c r="J22" s="430" t="s">
        <v>68</v>
      </c>
      <c r="K22" s="428" t="s">
        <v>69</v>
      </c>
      <c r="L22" s="429" t="s">
        <v>70</v>
      </c>
      <c r="M22" s="430" t="s">
        <v>71</v>
      </c>
      <c r="N22" s="568" t="s">
        <v>53</v>
      </c>
    </row>
    <row r="23" spans="1:14" ht="12.75" customHeight="1">
      <c r="A23" s="569" t="s">
        <v>98</v>
      </c>
      <c r="B23" s="487">
        <f>SUM(B24:D24)</f>
        <v>16698.061864000003</v>
      </c>
      <c r="C23" s="488"/>
      <c r="D23" s="489"/>
      <c r="E23" s="487">
        <f>SUM(E24:G24)</f>
        <v>13908.684987000001</v>
      </c>
      <c r="F23" s="488"/>
      <c r="G23" s="489"/>
      <c r="H23" s="487">
        <f>SUM(H24:J24)</f>
        <v>13885.31560932</v>
      </c>
      <c r="I23" s="488"/>
      <c r="J23" s="489"/>
      <c r="K23" s="487">
        <f>SUM(K24:M24)</f>
        <v>16682.463619459999</v>
      </c>
      <c r="L23" s="488"/>
      <c r="M23" s="489"/>
      <c r="N23" s="573">
        <f>SUM(N25:N29)</f>
        <v>61174.52607978</v>
      </c>
    </row>
    <row r="24" spans="1:14">
      <c r="A24" s="570"/>
      <c r="B24" s="220">
        <f>SUM(B25:B29)</f>
        <v>6181.9362750000009</v>
      </c>
      <c r="C24" s="216">
        <f t="shared" ref="C24:M24" si="3">SUM(C25:C29)</f>
        <v>5277.5743960000009</v>
      </c>
      <c r="D24" s="219">
        <f t="shared" si="3"/>
        <v>5238.5511929999993</v>
      </c>
      <c r="E24" s="220">
        <f t="shared" si="3"/>
        <v>4776.5973809999996</v>
      </c>
      <c r="F24" s="216">
        <f t="shared" si="3"/>
        <v>4622.5409200000004</v>
      </c>
      <c r="G24" s="219">
        <f t="shared" si="3"/>
        <v>4509.5466860000015</v>
      </c>
      <c r="H24" s="220">
        <f t="shared" si="3"/>
        <v>4522.6526474300008</v>
      </c>
      <c r="I24" s="216">
        <f t="shared" si="3"/>
        <v>4653.6894218899988</v>
      </c>
      <c r="J24" s="219">
        <f t="shared" si="3"/>
        <v>4708.9735400000009</v>
      </c>
      <c r="K24" s="220">
        <f t="shared" si="3"/>
        <v>5191.2739854399997</v>
      </c>
      <c r="L24" s="216">
        <f t="shared" si="3"/>
        <v>5735.5503472199989</v>
      </c>
      <c r="M24" s="219">
        <f t="shared" si="3"/>
        <v>5755.6392868000003</v>
      </c>
      <c r="N24" s="574">
        <f>SUM(N25:N29)</f>
        <v>61174.52607978</v>
      </c>
    </row>
    <row r="25" spans="1:14">
      <c r="A25" s="71" t="s">
        <v>23</v>
      </c>
      <c r="B25" s="346">
        <v>3864.2361540000002</v>
      </c>
      <c r="C25" s="342">
        <v>3435.4966519999998</v>
      </c>
      <c r="D25" s="347">
        <v>3324.3635879999997</v>
      </c>
      <c r="E25" s="346">
        <v>3097.8938540000004</v>
      </c>
      <c r="F25" s="342">
        <v>3042.5895800000003</v>
      </c>
      <c r="G25" s="347">
        <v>2969.7911450000006</v>
      </c>
      <c r="H25" s="346">
        <v>3064.8191020000004</v>
      </c>
      <c r="I25" s="342">
        <v>3084.3546730000003</v>
      </c>
      <c r="J25" s="347">
        <v>3126.5193540000005</v>
      </c>
      <c r="K25" s="346">
        <v>3387.7403400000012</v>
      </c>
      <c r="L25" s="342">
        <v>3629.1312619999994</v>
      </c>
      <c r="M25" s="347">
        <v>3509.1875849999997</v>
      </c>
      <c r="N25" s="275">
        <f>SUM(B25:M25)</f>
        <v>39536.123289000003</v>
      </c>
    </row>
    <row r="26" spans="1:14">
      <c r="A26" s="71" t="s">
        <v>24</v>
      </c>
      <c r="B26" s="346">
        <v>588.12917900000002</v>
      </c>
      <c r="C26" s="342">
        <v>535.32526399999995</v>
      </c>
      <c r="D26" s="347">
        <v>529.89340300000003</v>
      </c>
      <c r="E26" s="346">
        <v>475.71949800000004</v>
      </c>
      <c r="F26" s="342">
        <v>473.729581</v>
      </c>
      <c r="G26" s="347">
        <v>420.89909699999993</v>
      </c>
      <c r="H26" s="346">
        <v>416.22012399999977</v>
      </c>
      <c r="I26" s="342">
        <v>494.80549399999944</v>
      </c>
      <c r="J26" s="347">
        <v>472.04947900000008</v>
      </c>
      <c r="K26" s="346">
        <v>490.99766599999919</v>
      </c>
      <c r="L26" s="342">
        <v>585.50461399999995</v>
      </c>
      <c r="M26" s="347">
        <v>634.23425199999997</v>
      </c>
      <c r="N26" s="275">
        <f>SUM(B26:M26)</f>
        <v>6117.5076509999981</v>
      </c>
    </row>
    <row r="27" spans="1:14">
      <c r="A27" s="71" t="s">
        <v>25</v>
      </c>
      <c r="B27" s="346">
        <v>1543.9499170000006</v>
      </c>
      <c r="C27" s="342">
        <v>1128.217856</v>
      </c>
      <c r="D27" s="347">
        <v>1195.313261</v>
      </c>
      <c r="E27" s="346">
        <v>1066.4358279999999</v>
      </c>
      <c r="F27" s="342">
        <v>982.60703400000011</v>
      </c>
      <c r="G27" s="347">
        <v>965.75514000000032</v>
      </c>
      <c r="H27" s="346">
        <v>920.02704273000018</v>
      </c>
      <c r="I27" s="342">
        <v>1005.2659629799998</v>
      </c>
      <c r="J27" s="347">
        <v>1004.9169630200001</v>
      </c>
      <c r="K27" s="346">
        <v>1141.7753102099998</v>
      </c>
      <c r="L27" s="342">
        <v>1416.0317395699999</v>
      </c>
      <c r="M27" s="347">
        <v>1479.5427703599994</v>
      </c>
      <c r="N27" s="275">
        <f>SUM(B27:M27)</f>
        <v>13849.838824869999</v>
      </c>
    </row>
    <row r="28" spans="1:14">
      <c r="A28" s="71" t="s">
        <v>26</v>
      </c>
      <c r="B28" s="346">
        <v>185.47086699999997</v>
      </c>
      <c r="C28" s="342">
        <v>178.42154300000001</v>
      </c>
      <c r="D28" s="347">
        <v>188.85773800000001</v>
      </c>
      <c r="E28" s="346">
        <v>136.30802099999997</v>
      </c>
      <c r="F28" s="342">
        <v>123.452575</v>
      </c>
      <c r="G28" s="347">
        <v>153.00789400000002</v>
      </c>
      <c r="H28" s="346">
        <v>121.51538670000001</v>
      </c>
      <c r="I28" s="342">
        <v>69.18640791</v>
      </c>
      <c r="J28" s="347">
        <v>105.41754198</v>
      </c>
      <c r="K28" s="346">
        <v>170.63454123</v>
      </c>
      <c r="L28" s="342">
        <v>104.76593464999999</v>
      </c>
      <c r="M28" s="347">
        <v>132.52729744000001</v>
      </c>
      <c r="N28" s="275">
        <f>SUM(B28:M28)</f>
        <v>1669.5657479099998</v>
      </c>
    </row>
    <row r="29" spans="1:14">
      <c r="A29" s="71" t="s">
        <v>40</v>
      </c>
      <c r="B29" s="346">
        <v>0.15015799999999999</v>
      </c>
      <c r="C29" s="342">
        <v>0.11308099999999999</v>
      </c>
      <c r="D29" s="347">
        <v>0.12320300000000001</v>
      </c>
      <c r="E29" s="346">
        <v>0.24018</v>
      </c>
      <c r="F29" s="342">
        <v>0.16215000000000002</v>
      </c>
      <c r="G29" s="347">
        <v>9.3409999999999993E-2</v>
      </c>
      <c r="H29" s="346">
        <v>7.0991999999999986E-2</v>
      </c>
      <c r="I29" s="342">
        <v>7.688399999999998E-2</v>
      </c>
      <c r="J29" s="347">
        <v>7.0201999999999987E-2</v>
      </c>
      <c r="K29" s="346">
        <v>0.12612799999999999</v>
      </c>
      <c r="L29" s="342">
        <v>0.11679700000000001</v>
      </c>
      <c r="M29" s="347">
        <v>0.14738200000000001</v>
      </c>
      <c r="N29" s="275">
        <f>SUM(B29:M29)</f>
        <v>1.490567</v>
      </c>
    </row>
    <row r="30" spans="1:14" ht="12.75" customHeight="1">
      <c r="A30" s="569" t="s">
        <v>99</v>
      </c>
      <c r="B30" s="487">
        <f>SUM(B31:D31)</f>
        <v>-16698.061873999999</v>
      </c>
      <c r="C30" s="488"/>
      <c r="D30" s="489"/>
      <c r="E30" s="487">
        <f>SUM(E31:G31)</f>
        <v>-13908.684986999999</v>
      </c>
      <c r="F30" s="488"/>
      <c r="G30" s="489"/>
      <c r="H30" s="487">
        <f>SUM(H31:J31)</f>
        <v>-13885.315608569997</v>
      </c>
      <c r="I30" s="488"/>
      <c r="J30" s="489"/>
      <c r="K30" s="487">
        <f>SUM(K31:M31)</f>
        <v>-16682.463618310001</v>
      </c>
      <c r="L30" s="488"/>
      <c r="M30" s="489"/>
      <c r="N30" s="573">
        <f>SUM(N32:N43)</f>
        <v>-61174.526087879996</v>
      </c>
    </row>
    <row r="31" spans="1:14">
      <c r="A31" s="570"/>
      <c r="B31" s="220">
        <f>SUM(B32:B43)</f>
        <v>-6181.9362849999989</v>
      </c>
      <c r="C31" s="216">
        <f t="shared" ref="C31:M31" si="4">SUM(C32:C43)</f>
        <v>-5277.5743959999991</v>
      </c>
      <c r="D31" s="219">
        <f t="shared" si="4"/>
        <v>-5238.5511930000002</v>
      </c>
      <c r="E31" s="220">
        <f t="shared" si="4"/>
        <v>-4776.5973810000005</v>
      </c>
      <c r="F31" s="216">
        <f t="shared" si="4"/>
        <v>-4622.5409199999995</v>
      </c>
      <c r="G31" s="219">
        <f t="shared" si="4"/>
        <v>-4509.5466859999997</v>
      </c>
      <c r="H31" s="220">
        <f t="shared" si="4"/>
        <v>-4522.6526465699999</v>
      </c>
      <c r="I31" s="216">
        <f t="shared" si="4"/>
        <v>-4653.6894219999986</v>
      </c>
      <c r="J31" s="219">
        <f t="shared" si="4"/>
        <v>-4708.973539999999</v>
      </c>
      <c r="K31" s="220">
        <f t="shared" si="4"/>
        <v>-5191.2739845100004</v>
      </c>
      <c r="L31" s="216">
        <f t="shared" si="4"/>
        <v>-5735.5503469999994</v>
      </c>
      <c r="M31" s="219">
        <f t="shared" si="4"/>
        <v>-5755.6392867999994</v>
      </c>
      <c r="N31" s="574"/>
    </row>
    <row r="32" spans="1:14" ht="12" customHeight="1">
      <c r="A32" s="71" t="s">
        <v>27</v>
      </c>
      <c r="B32" s="346">
        <v>-28.354120000000009</v>
      </c>
      <c r="C32" s="342">
        <v>-4.7119540000000013</v>
      </c>
      <c r="D32" s="347">
        <v>-16.688227999999999</v>
      </c>
      <c r="E32" s="346">
        <v>-12.253819</v>
      </c>
      <c r="F32" s="342">
        <v>-7.3508770000000005</v>
      </c>
      <c r="G32" s="347">
        <v>-12.657711000000001</v>
      </c>
      <c r="H32" s="346">
        <v>-21.692021000000004</v>
      </c>
      <c r="I32" s="342">
        <v>-59.348386999999995</v>
      </c>
      <c r="J32" s="347">
        <v>-45.141587999999999</v>
      </c>
      <c r="K32" s="346">
        <v>-49.306273000000004</v>
      </c>
      <c r="L32" s="342">
        <v>-94.899414999999991</v>
      </c>
      <c r="M32" s="347">
        <v>-85.425732000000011</v>
      </c>
      <c r="N32" s="275">
        <f t="shared" ref="N32:N43" si="5">SUM(B32:M32)</f>
        <v>-437.83012500000007</v>
      </c>
    </row>
    <row r="33" spans="1:14">
      <c r="A33" s="71" t="s">
        <v>28</v>
      </c>
      <c r="B33" s="346">
        <v>-588.12917900000002</v>
      </c>
      <c r="C33" s="342">
        <v>-535.32526399999995</v>
      </c>
      <c r="D33" s="347">
        <v>-528.46272399999998</v>
      </c>
      <c r="E33" s="346">
        <v>-477.32460699999996</v>
      </c>
      <c r="F33" s="342">
        <v>-473.23957599999994</v>
      </c>
      <c r="G33" s="347">
        <v>-420.89909699999993</v>
      </c>
      <c r="H33" s="346">
        <v>-416.22012500000005</v>
      </c>
      <c r="I33" s="342">
        <v>-494.80550100000005</v>
      </c>
      <c r="J33" s="347">
        <v>-472.049485</v>
      </c>
      <c r="K33" s="346">
        <v>-490.99766899999997</v>
      </c>
      <c r="L33" s="342">
        <v>-585.50461199999995</v>
      </c>
      <c r="M33" s="347">
        <v>-634.54982700000005</v>
      </c>
      <c r="N33" s="275">
        <f t="shared" si="5"/>
        <v>-6117.5076659999995</v>
      </c>
    </row>
    <row r="34" spans="1:14">
      <c r="A34" s="71" t="s">
        <v>39</v>
      </c>
      <c r="B34" s="346">
        <v>-7.4941710000000006</v>
      </c>
      <c r="C34" s="342">
        <v>-16.586323000000004</v>
      </c>
      <c r="D34" s="347">
        <v>-22.228444000000003</v>
      </c>
      <c r="E34" s="346">
        <v>-23.363091000000001</v>
      </c>
      <c r="F34" s="342">
        <v>-24.061900999999999</v>
      </c>
      <c r="G34" s="347">
        <v>-26.450474</v>
      </c>
      <c r="H34" s="346">
        <v>-20.326046000000002</v>
      </c>
      <c r="I34" s="342">
        <v>-19.961949000000001</v>
      </c>
      <c r="J34" s="347">
        <v>-27.086835000000004</v>
      </c>
      <c r="K34" s="346">
        <v>-33.232409999999994</v>
      </c>
      <c r="L34" s="342">
        <v>-6.4439500000000001</v>
      </c>
      <c r="M34" s="347">
        <v>-1.616268</v>
      </c>
      <c r="N34" s="275">
        <f t="shared" si="5"/>
        <v>-228.85186200000001</v>
      </c>
    </row>
    <row r="35" spans="1:14">
      <c r="A35" s="71" t="s">
        <v>29</v>
      </c>
      <c r="B35" s="346">
        <v>-629.38873099999989</v>
      </c>
      <c r="C35" s="342">
        <v>-586.48818200000005</v>
      </c>
      <c r="D35" s="347">
        <v>-598.88388899999995</v>
      </c>
      <c r="E35" s="346">
        <v>-571.31127900000001</v>
      </c>
      <c r="F35" s="342">
        <v>-591.16775500000006</v>
      </c>
      <c r="G35" s="347">
        <v>-622.17674399999999</v>
      </c>
      <c r="H35" s="346">
        <v>-619.53322743000001</v>
      </c>
      <c r="I35" s="342">
        <v>-577.73844120000012</v>
      </c>
      <c r="J35" s="347">
        <v>-622.03375689000006</v>
      </c>
      <c r="K35" s="346">
        <v>-642.81467043000009</v>
      </c>
      <c r="L35" s="342">
        <v>-639.51552932000004</v>
      </c>
      <c r="M35" s="347">
        <v>-565.29589295000005</v>
      </c>
      <c r="N35" s="275">
        <f t="shared" si="5"/>
        <v>-7266.3480982199999</v>
      </c>
    </row>
    <row r="36" spans="1:14">
      <c r="A36" s="71" t="s">
        <v>30</v>
      </c>
      <c r="B36" s="346">
        <v>-233.314528</v>
      </c>
      <c r="C36" s="342">
        <v>-347.91001700000021</v>
      </c>
      <c r="D36" s="347">
        <v>-349.42005499999999</v>
      </c>
      <c r="E36" s="346">
        <v>-357.68966500000022</v>
      </c>
      <c r="F36" s="342">
        <v>-371.03540400000048</v>
      </c>
      <c r="G36" s="347">
        <v>-379.90698400000053</v>
      </c>
      <c r="H36" s="346">
        <v>-387.23355425999978</v>
      </c>
      <c r="I36" s="342">
        <v>-409.37194153000019</v>
      </c>
      <c r="J36" s="347">
        <v>-406.25333228499994</v>
      </c>
      <c r="K36" s="346">
        <v>-457.95717028999991</v>
      </c>
      <c r="L36" s="342">
        <v>-465.81839940999993</v>
      </c>
      <c r="M36" s="347">
        <v>-407.29665821999993</v>
      </c>
      <c r="N36" s="275">
        <f t="shared" si="5"/>
        <v>-4573.2077089950008</v>
      </c>
    </row>
    <row r="37" spans="1:14">
      <c r="A37" s="71" t="s">
        <v>31</v>
      </c>
      <c r="B37" s="346">
        <v>-6.5529030000000006</v>
      </c>
      <c r="C37" s="342">
        <v>-6.0113850000000006</v>
      </c>
      <c r="D37" s="347">
        <v>-6.9799700000000007</v>
      </c>
      <c r="E37" s="346">
        <v>-3.6575230000000003</v>
      </c>
      <c r="F37" s="342">
        <v>-0.17829800000000001</v>
      </c>
      <c r="G37" s="347">
        <v>-0.161055</v>
      </c>
      <c r="H37" s="346">
        <v>-3.2843079999999998</v>
      </c>
      <c r="I37" s="342">
        <v>-7.494066000000001</v>
      </c>
      <c r="J37" s="347">
        <v>-8.7388280000000016</v>
      </c>
      <c r="K37" s="346">
        <v>-9.8324459999999991</v>
      </c>
      <c r="L37" s="342">
        <v>-5.783906</v>
      </c>
      <c r="M37" s="347">
        <v>-5.9718749999999998</v>
      </c>
      <c r="N37" s="275">
        <f t="shared" si="5"/>
        <v>-64.646563000000015</v>
      </c>
    </row>
    <row r="38" spans="1:14">
      <c r="A38" s="71" t="s">
        <v>32</v>
      </c>
      <c r="B38" s="346">
        <v>-148.22625799999997</v>
      </c>
      <c r="C38" s="342">
        <v>-107.02538599999998</v>
      </c>
      <c r="D38" s="347">
        <v>-103.417928</v>
      </c>
      <c r="E38" s="346">
        <v>-110.43685300000001</v>
      </c>
      <c r="F38" s="342">
        <v>-112.99104100000002</v>
      </c>
      <c r="G38" s="347">
        <v>-131.80588900000001</v>
      </c>
      <c r="H38" s="346">
        <v>-107.96350545000001</v>
      </c>
      <c r="I38" s="342">
        <v>-126.38154759</v>
      </c>
      <c r="J38" s="347">
        <v>-113.07901281999996</v>
      </c>
      <c r="K38" s="346">
        <v>-109.76999415</v>
      </c>
      <c r="L38" s="342">
        <v>-119.19780800000007</v>
      </c>
      <c r="M38" s="347">
        <v>-93.254918949999919</v>
      </c>
      <c r="N38" s="275">
        <f t="shared" si="5"/>
        <v>-1383.5501419599998</v>
      </c>
    </row>
    <row r="39" spans="1:14">
      <c r="A39" s="71" t="s">
        <v>33</v>
      </c>
      <c r="B39" s="346">
        <v>-1629.8257150000002</v>
      </c>
      <c r="C39" s="342">
        <v>-1428.1633789999998</v>
      </c>
      <c r="D39" s="347">
        <v>-1432.0065510000002</v>
      </c>
      <c r="E39" s="346">
        <v>-1384.9778900000003</v>
      </c>
      <c r="F39" s="342">
        <v>-1371.098896</v>
      </c>
      <c r="G39" s="347">
        <v>-1356.5108399999999</v>
      </c>
      <c r="H39" s="346">
        <v>-1353.9425850799998</v>
      </c>
      <c r="I39" s="342">
        <v>-1359.3146435299996</v>
      </c>
      <c r="J39" s="347">
        <v>-1355.1308089850002</v>
      </c>
      <c r="K39" s="346">
        <v>-1395.73923124</v>
      </c>
      <c r="L39" s="342">
        <v>-1398.1884302399999</v>
      </c>
      <c r="M39" s="347">
        <v>-1196.7197493700044</v>
      </c>
      <c r="N39" s="275">
        <f t="shared" si="5"/>
        <v>-16661.618719445007</v>
      </c>
    </row>
    <row r="40" spans="1:14">
      <c r="A40" s="71" t="s">
        <v>34</v>
      </c>
      <c r="B40" s="346">
        <v>-826.90717376559542</v>
      </c>
      <c r="C40" s="342">
        <v>-662.41613799463141</v>
      </c>
      <c r="D40" s="347">
        <v>-648.61317393340596</v>
      </c>
      <c r="E40" s="346">
        <v>-557.91466694859332</v>
      </c>
      <c r="F40" s="342">
        <v>-528.21621206427471</v>
      </c>
      <c r="G40" s="347">
        <v>-502.54102556472469</v>
      </c>
      <c r="H40" s="346">
        <v>-520.25407473939515</v>
      </c>
      <c r="I40" s="342">
        <v>-525.33706918271434</v>
      </c>
      <c r="J40" s="347">
        <v>-532.64877712999976</v>
      </c>
      <c r="K40" s="346">
        <v>-611.32769442391157</v>
      </c>
      <c r="L40" s="342">
        <v>-686.80661781685717</v>
      </c>
      <c r="M40" s="347">
        <v>-710.39251778211792</v>
      </c>
      <c r="N40" s="275">
        <f t="shared" si="5"/>
        <v>-7313.3751413462214</v>
      </c>
    </row>
    <row r="41" spans="1:14">
      <c r="A41" s="71" t="s">
        <v>35</v>
      </c>
      <c r="B41" s="346">
        <v>-1845.8816112344041</v>
      </c>
      <c r="C41" s="342">
        <v>-1382.9565520053684</v>
      </c>
      <c r="D41" s="347">
        <v>-1333.751639066594</v>
      </c>
      <c r="E41" s="346">
        <v>-1098.3202830514065</v>
      </c>
      <c r="F41" s="342">
        <v>-971.02895993572508</v>
      </c>
      <c r="G41" s="347">
        <v>-887.62839243527492</v>
      </c>
      <c r="H41" s="346">
        <v>-904.11425904060502</v>
      </c>
      <c r="I41" s="342">
        <v>-912.50182996728483</v>
      </c>
      <c r="J41" s="347">
        <v>-951.77111989000014</v>
      </c>
      <c r="K41" s="346">
        <v>-1195.419063466089</v>
      </c>
      <c r="L41" s="342">
        <v>-1504.8009852131429</v>
      </c>
      <c r="M41" s="347">
        <v>-1833.956815317877</v>
      </c>
      <c r="N41" s="275">
        <f t="shared" si="5"/>
        <v>-14822.131510623771</v>
      </c>
    </row>
    <row r="42" spans="1:14">
      <c r="A42" s="71" t="s">
        <v>36</v>
      </c>
      <c r="B42" s="346">
        <v>-9.9411820000000013</v>
      </c>
      <c r="C42" s="342">
        <v>-7.5253459999999999</v>
      </c>
      <c r="D42" s="347">
        <v>-6.6021879999999999</v>
      </c>
      <c r="E42" s="346">
        <v>-5.0137470000000013</v>
      </c>
      <c r="F42" s="342">
        <v>-3.8214779999999995</v>
      </c>
      <c r="G42" s="347">
        <v>-3.4579299999999993</v>
      </c>
      <c r="H42" s="346">
        <v>-3.5048615699999996</v>
      </c>
      <c r="I42" s="342">
        <v>-3.500867</v>
      </c>
      <c r="J42" s="347">
        <v>-3.6572649999999998</v>
      </c>
      <c r="K42" s="346">
        <v>-5.0790415099999997</v>
      </c>
      <c r="L42" s="342">
        <v>-7.5765280000000006</v>
      </c>
      <c r="M42" s="347">
        <v>-9.1745319999999992</v>
      </c>
      <c r="N42" s="275">
        <f t="shared" si="5"/>
        <v>-68.854966079999997</v>
      </c>
    </row>
    <row r="43" spans="1:14">
      <c r="A43" s="420" t="s">
        <v>93</v>
      </c>
      <c r="B43" s="345">
        <v>-227.92071300000001</v>
      </c>
      <c r="C43" s="330">
        <v>-192.45447000000001</v>
      </c>
      <c r="D43" s="339">
        <v>-191.49640299999999</v>
      </c>
      <c r="E43" s="335">
        <v>-174.333957</v>
      </c>
      <c r="F43" s="330">
        <v>-168.35052200000001</v>
      </c>
      <c r="G43" s="339">
        <v>-165.35054399999999</v>
      </c>
      <c r="H43" s="335">
        <v>-164.584079</v>
      </c>
      <c r="I43" s="330">
        <v>-157.933179</v>
      </c>
      <c r="J43" s="339">
        <v>-171.38273100000001</v>
      </c>
      <c r="K43" s="335">
        <v>-189.79832099999999</v>
      </c>
      <c r="L43" s="330">
        <v>-221.01416599999996</v>
      </c>
      <c r="M43" s="339">
        <v>-211.98450020999999</v>
      </c>
      <c r="N43" s="277">
        <f t="shared" si="5"/>
        <v>-2236.6035852099999</v>
      </c>
    </row>
    <row r="44" spans="1:14">
      <c r="N44" s="340" t="s">
        <v>298</v>
      </c>
    </row>
  </sheetData>
  <mergeCells count="36">
    <mergeCell ref="A5:A6"/>
    <mergeCell ref="B3:D3"/>
    <mergeCell ref="E3:G3"/>
    <mergeCell ref="H3:J3"/>
    <mergeCell ref="K3:M3"/>
    <mergeCell ref="A3:A4"/>
    <mergeCell ref="N10:N11"/>
    <mergeCell ref="N3:N4"/>
    <mergeCell ref="N5:N6"/>
    <mergeCell ref="B5:D5"/>
    <mergeCell ref="E5:G5"/>
    <mergeCell ref="H5:J5"/>
    <mergeCell ref="K5:M5"/>
    <mergeCell ref="B10:D10"/>
    <mergeCell ref="A30:A31"/>
    <mergeCell ref="E10:G10"/>
    <mergeCell ref="H10:J10"/>
    <mergeCell ref="K10:M10"/>
    <mergeCell ref="A23:A24"/>
    <mergeCell ref="A21:A22"/>
    <mergeCell ref="A10:A11"/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</mergeCells>
  <conditionalFormatting sqref="B5:D17 B23:D43">
    <cfRule type="expression" dxfId="19" priority="4">
      <formula>SEARCH($B$3,$N$1)</formula>
    </cfRule>
  </conditionalFormatting>
  <conditionalFormatting sqref="B5:G17 B23:G43">
    <cfRule type="expression" dxfId="18" priority="3">
      <formula>SEARCH($E$3,$N$1)</formula>
    </cfRule>
  </conditionalFormatting>
  <conditionalFormatting sqref="B5:J17 B23:J43">
    <cfRule type="expression" dxfId="17" priority="2">
      <formula>SEARCH($H$3,$N$1)</formula>
    </cfRule>
  </conditionalFormatting>
  <conditionalFormatting sqref="B5:M17 B23:M43">
    <cfRule type="expression" dxfId="1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349" t="s">
        <v>389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348" t="str">
        <f>'3.1'!N1</f>
        <v>IV. čtvrtletí 2024</v>
      </c>
      <c r="N1" s="68"/>
      <c r="O1" s="68"/>
    </row>
    <row r="2" spans="1:21" ht="18">
      <c r="A2" s="231" t="s">
        <v>390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N2" s="68"/>
      <c r="O2" s="68"/>
    </row>
    <row r="3" spans="1:21" ht="6" customHeight="1">
      <c r="A3" s="350"/>
      <c r="B3" s="68"/>
      <c r="C3" s="68"/>
      <c r="D3" s="68"/>
      <c r="E3" s="68"/>
      <c r="F3" s="68"/>
      <c r="G3" s="68"/>
      <c r="H3" s="68"/>
      <c r="I3" s="68"/>
      <c r="J3" s="68"/>
      <c r="K3" s="68"/>
      <c r="L3" s="68"/>
      <c r="M3" s="68"/>
      <c r="N3" s="68"/>
      <c r="O3" s="68"/>
    </row>
    <row r="4" spans="1:21">
      <c r="A4" s="434" t="str">
        <f>'3.1'!A4</f>
        <v>2024</v>
      </c>
      <c r="B4" s="583" t="s">
        <v>186</v>
      </c>
      <c r="C4" s="583"/>
      <c r="D4" s="583"/>
      <c r="E4" s="583"/>
      <c r="F4" s="583"/>
      <c r="G4" s="586"/>
      <c r="H4" s="583" t="s">
        <v>19</v>
      </c>
      <c r="I4" s="583"/>
      <c r="J4" s="583"/>
      <c r="K4" s="583"/>
      <c r="L4" s="583"/>
      <c r="M4" s="583"/>
      <c r="N4" s="24"/>
    </row>
    <row r="5" spans="1:21" ht="13.5" customHeight="1">
      <c r="A5" s="22"/>
      <c r="B5" s="584" t="s">
        <v>168</v>
      </c>
      <c r="C5" s="584"/>
      <c r="D5" s="584"/>
      <c r="E5" s="584"/>
      <c r="F5" s="584"/>
      <c r="G5" s="587"/>
      <c r="H5" s="584" t="s">
        <v>5</v>
      </c>
      <c r="I5" s="584"/>
      <c r="J5" s="584"/>
      <c r="K5" s="584"/>
      <c r="L5" s="584"/>
      <c r="M5" s="584"/>
      <c r="N5" s="72"/>
    </row>
    <row r="6" spans="1:21">
      <c r="A6" s="22"/>
      <c r="B6" s="585" t="s">
        <v>69</v>
      </c>
      <c r="C6" s="585"/>
      <c r="D6" s="585" t="s">
        <v>70</v>
      </c>
      <c r="E6" s="585"/>
      <c r="F6" s="585" t="s">
        <v>71</v>
      </c>
      <c r="G6" s="588"/>
      <c r="H6" s="589" t="s">
        <v>69</v>
      </c>
      <c r="I6" s="585"/>
      <c r="J6" s="585" t="s">
        <v>70</v>
      </c>
      <c r="K6" s="585"/>
      <c r="L6" s="585" t="s">
        <v>71</v>
      </c>
      <c r="M6" s="585"/>
      <c r="N6" s="84"/>
    </row>
    <row r="7" spans="1:21">
      <c r="A7" s="367"/>
      <c r="B7" s="364" t="s">
        <v>208</v>
      </c>
      <c r="C7" s="364" t="s">
        <v>207</v>
      </c>
      <c r="D7" s="364" t="s">
        <v>208</v>
      </c>
      <c r="E7" s="364" t="s">
        <v>207</v>
      </c>
      <c r="F7" s="364" t="s">
        <v>208</v>
      </c>
      <c r="G7" s="365" t="s">
        <v>207</v>
      </c>
      <c r="H7" s="357" t="s">
        <v>208</v>
      </c>
      <c r="I7" s="357" t="s">
        <v>207</v>
      </c>
      <c r="J7" s="357" t="s">
        <v>208</v>
      </c>
      <c r="K7" s="357" t="s">
        <v>207</v>
      </c>
      <c r="L7" s="357" t="s">
        <v>208</v>
      </c>
      <c r="M7" s="357" t="s">
        <v>207</v>
      </c>
      <c r="N7" s="84"/>
    </row>
    <row r="8" spans="1:21">
      <c r="A8" s="581" t="s">
        <v>53</v>
      </c>
      <c r="B8" s="514">
        <f>F9</f>
        <v>180.06920000000014</v>
      </c>
      <c r="C8" s="511"/>
      <c r="D8" s="511"/>
      <c r="E8" s="511"/>
      <c r="F8" s="511"/>
      <c r="G8" s="515"/>
      <c r="H8" s="511">
        <f>SUM(H9,J9,L9)</f>
        <v>72786.044945632661</v>
      </c>
      <c r="I8" s="511"/>
      <c r="J8" s="511"/>
      <c r="K8" s="511"/>
      <c r="L8" s="511"/>
      <c r="M8" s="511"/>
      <c r="N8" s="73"/>
    </row>
    <row r="9" spans="1:21">
      <c r="A9" s="582"/>
      <c r="B9" s="358">
        <f>SUM(B10:B17)</f>
        <v>162.16145980000007</v>
      </c>
      <c r="C9" s="353">
        <v>7.1143610232315803E-3</v>
      </c>
      <c r="D9" s="318">
        <f>SUM(D10:D17)</f>
        <v>163.78931630000005</v>
      </c>
      <c r="E9" s="353">
        <v>7.1668665565885071E-3</v>
      </c>
      <c r="F9" s="318">
        <f>SUM(F10:F17)</f>
        <v>180.06920000000014</v>
      </c>
      <c r="G9" s="359">
        <v>7.8533512444476268E-3</v>
      </c>
      <c r="H9" s="318">
        <f>SUM(H10:H17)</f>
        <v>25813.287019587289</v>
      </c>
      <c r="I9" s="353">
        <v>4.1570618101732142E-3</v>
      </c>
      <c r="J9" s="318">
        <f>SUM(J10:J17)</f>
        <v>24434.060278765588</v>
      </c>
      <c r="K9" s="353">
        <v>3.561195775284888E-3</v>
      </c>
      <c r="L9" s="318">
        <f>SUM(L10:L17)</f>
        <v>22538.69764727978</v>
      </c>
      <c r="M9" s="353">
        <v>3.1392307595362262E-3</v>
      </c>
      <c r="N9" s="10"/>
    </row>
    <row r="10" spans="1:21">
      <c r="A10" s="56" t="s">
        <v>7</v>
      </c>
      <c r="B10" s="247">
        <v>0</v>
      </c>
      <c r="C10" s="352">
        <v>0</v>
      </c>
      <c r="D10" s="23">
        <v>0</v>
      </c>
      <c r="E10" s="352">
        <v>0</v>
      </c>
      <c r="F10" s="23">
        <v>0</v>
      </c>
      <c r="G10" s="360">
        <v>0</v>
      </c>
      <c r="H10" s="23">
        <v>0</v>
      </c>
      <c r="I10" s="352">
        <v>0</v>
      </c>
      <c r="J10" s="23">
        <v>0</v>
      </c>
      <c r="K10" s="352">
        <v>0</v>
      </c>
      <c r="L10" s="23">
        <v>0</v>
      </c>
      <c r="M10" s="352">
        <v>0</v>
      </c>
      <c r="N10" s="76"/>
      <c r="O10" s="85"/>
    </row>
    <row r="11" spans="1:21">
      <c r="A11" s="56" t="s">
        <v>20</v>
      </c>
      <c r="B11" s="247">
        <v>17.440000000000001</v>
      </c>
      <c r="C11" s="352">
        <v>1.8458011769861271E-3</v>
      </c>
      <c r="D11" s="23">
        <v>17.440000000000001</v>
      </c>
      <c r="E11" s="352">
        <v>1.8458011769861271E-3</v>
      </c>
      <c r="F11" s="23">
        <v>17.440000000000001</v>
      </c>
      <c r="G11" s="360">
        <v>1.8458011769861271E-3</v>
      </c>
      <c r="H11" s="23">
        <v>10351.030000000001</v>
      </c>
      <c r="I11" s="352">
        <v>3.6766124434028098E-3</v>
      </c>
      <c r="J11" s="23">
        <v>9618.1669999999995</v>
      </c>
      <c r="K11" s="352">
        <v>2.8038888813432159E-3</v>
      </c>
      <c r="L11" s="23">
        <v>8411.3990000000013</v>
      </c>
      <c r="M11" s="352">
        <v>2.6232579255442891E-3</v>
      </c>
      <c r="N11" s="76"/>
      <c r="O11" s="85"/>
    </row>
    <row r="12" spans="1:21">
      <c r="A12" s="56" t="s">
        <v>21</v>
      </c>
      <c r="B12" s="247">
        <v>0</v>
      </c>
      <c r="C12" s="352">
        <v>0</v>
      </c>
      <c r="D12" s="23">
        <v>0</v>
      </c>
      <c r="E12" s="352">
        <v>0</v>
      </c>
      <c r="F12" s="23">
        <v>0</v>
      </c>
      <c r="G12" s="360">
        <v>0</v>
      </c>
      <c r="H12" s="23">
        <v>0</v>
      </c>
      <c r="I12" s="352">
        <v>0</v>
      </c>
      <c r="J12" s="23">
        <v>0</v>
      </c>
      <c r="K12" s="352">
        <v>0</v>
      </c>
      <c r="L12" s="23">
        <v>0</v>
      </c>
      <c r="M12" s="352">
        <v>0</v>
      </c>
      <c r="N12" s="76"/>
      <c r="O12" s="85"/>
    </row>
    <row r="13" spans="1:21">
      <c r="A13" s="56" t="s">
        <v>22</v>
      </c>
      <c r="B13" s="247">
        <v>52.636999999999979</v>
      </c>
      <c r="C13" s="352">
        <v>4.3869887117155497E-2</v>
      </c>
      <c r="D13" s="23">
        <v>52.636999999999979</v>
      </c>
      <c r="E13" s="352">
        <v>4.3753596769962586E-2</v>
      </c>
      <c r="F13" s="23">
        <v>68.641999999999967</v>
      </c>
      <c r="G13" s="360">
        <v>5.5390365704395164E-2</v>
      </c>
      <c r="H13" s="23">
        <v>5760.723</v>
      </c>
      <c r="I13" s="352">
        <v>1.8132021355820632E-2</v>
      </c>
      <c r="J13" s="23">
        <v>8869.3820000000014</v>
      </c>
      <c r="K13" s="352">
        <v>2.4890386130444985E-2</v>
      </c>
      <c r="L13" s="23">
        <v>8240.9549999999981</v>
      </c>
      <c r="M13" s="352">
        <v>2.2360038762713114E-2</v>
      </c>
      <c r="N13" s="76"/>
      <c r="O13" s="85"/>
    </row>
    <row r="14" spans="1:21">
      <c r="A14" s="56" t="s">
        <v>43</v>
      </c>
      <c r="B14" s="247">
        <v>11.205999999999998</v>
      </c>
      <c r="C14" s="352">
        <v>1.0065969196625163E-2</v>
      </c>
      <c r="D14" s="23">
        <v>11.205999999999998</v>
      </c>
      <c r="E14" s="352">
        <v>1.0069736565051999E-2</v>
      </c>
      <c r="F14" s="23">
        <v>11.205999999999998</v>
      </c>
      <c r="G14" s="360">
        <v>1.0079417099915493E-2</v>
      </c>
      <c r="H14" s="23">
        <v>5484.4520000000002</v>
      </c>
      <c r="I14" s="352">
        <v>1.9684264380603129E-2</v>
      </c>
      <c r="J14" s="23">
        <v>3942.9199199999994</v>
      </c>
      <c r="K14" s="352">
        <v>2.0856830523359855E-2</v>
      </c>
      <c r="L14" s="23">
        <v>4467.7455300000001</v>
      </c>
      <c r="M14" s="352">
        <v>1.6874969251804109E-2</v>
      </c>
      <c r="N14" s="76"/>
      <c r="O14" s="85"/>
    </row>
    <row r="15" spans="1:21">
      <c r="A15" s="56" t="s">
        <v>44</v>
      </c>
      <c r="B15" s="247">
        <v>0</v>
      </c>
      <c r="C15" s="352">
        <v>0</v>
      </c>
      <c r="D15" s="23">
        <v>0</v>
      </c>
      <c r="E15" s="352">
        <v>0</v>
      </c>
      <c r="F15" s="23">
        <v>0</v>
      </c>
      <c r="G15" s="360">
        <v>0</v>
      </c>
      <c r="H15" s="23">
        <v>0</v>
      </c>
      <c r="I15" s="352">
        <v>0</v>
      </c>
      <c r="J15" s="23">
        <v>0</v>
      </c>
      <c r="K15" s="352">
        <v>0</v>
      </c>
      <c r="L15" s="23">
        <v>0</v>
      </c>
      <c r="M15" s="352">
        <v>0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56" t="s">
        <v>45</v>
      </c>
      <c r="B16" s="247">
        <v>0</v>
      </c>
      <c r="C16" s="352">
        <v>0</v>
      </c>
      <c r="D16" s="23">
        <v>0</v>
      </c>
      <c r="E16" s="74">
        <v>0</v>
      </c>
      <c r="F16" s="23">
        <v>0</v>
      </c>
      <c r="G16" s="361">
        <v>0</v>
      </c>
      <c r="H16" s="23">
        <v>0</v>
      </c>
      <c r="I16" s="352">
        <v>0</v>
      </c>
      <c r="J16" s="23">
        <v>0</v>
      </c>
      <c r="K16" s="74">
        <v>0</v>
      </c>
      <c r="L16" s="23">
        <v>0</v>
      </c>
      <c r="M16" s="74">
        <v>0</v>
      </c>
      <c r="N16" s="76"/>
      <c r="O16" s="85"/>
      <c r="P16" s="56"/>
      <c r="Q16" s="71"/>
      <c r="R16" s="48"/>
      <c r="S16" s="48"/>
      <c r="T16" s="48"/>
      <c r="U16" s="48"/>
    </row>
    <row r="17" spans="1:21">
      <c r="A17" s="276" t="s">
        <v>46</v>
      </c>
      <c r="B17" s="248">
        <v>80.878459800000087</v>
      </c>
      <c r="C17" s="353">
        <v>2.097891882178474E-2</v>
      </c>
      <c r="D17" s="242">
        <v>82.50631630000008</v>
      </c>
      <c r="E17" s="354">
        <v>2.1087280761235779E-2</v>
      </c>
      <c r="F17" s="242">
        <v>82.781200000000183</v>
      </c>
      <c r="G17" s="362">
        <v>2.0941540258227143E-2</v>
      </c>
      <c r="H17" s="242">
        <v>4217.0820195872866</v>
      </c>
      <c r="I17" s="353">
        <v>1.9105704323529801E-2</v>
      </c>
      <c r="J17" s="242">
        <v>2003.5913587655891</v>
      </c>
      <c r="K17" s="354">
        <v>1.604867361052632E-2</v>
      </c>
      <c r="L17" s="242">
        <v>1418.598117279781</v>
      </c>
      <c r="M17" s="354">
        <v>1.6879569873508977E-2</v>
      </c>
      <c r="N17" s="76"/>
      <c r="O17" s="85"/>
      <c r="P17" s="56"/>
      <c r="Q17" s="71"/>
      <c r="R17" s="48"/>
      <c r="S17" s="48"/>
      <c r="T17" s="48"/>
      <c r="U17" s="48"/>
    </row>
    <row r="18" spans="1:21">
      <c r="A18" s="214"/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9"/>
      <c r="M18" s="77" t="s">
        <v>297</v>
      </c>
      <c r="N18" s="77"/>
      <c r="O18" s="69"/>
    </row>
    <row r="19" spans="1:21">
      <c r="A19" s="433" t="str">
        <f>'3.1'!A4</f>
        <v>2024</v>
      </c>
      <c r="B19" s="583" t="s">
        <v>231</v>
      </c>
      <c r="C19" s="583"/>
      <c r="D19" s="583"/>
      <c r="E19" s="583"/>
      <c r="F19" s="583"/>
      <c r="G19" s="583"/>
      <c r="H19" s="22"/>
      <c r="I19" s="22"/>
      <c r="J19" s="22"/>
      <c r="K19" s="22"/>
      <c r="L19" s="22"/>
      <c r="M19" s="22"/>
      <c r="N19" s="78"/>
      <c r="O19" s="68"/>
      <c r="P19" s="89"/>
      <c r="Q19" s="71"/>
      <c r="R19" s="23"/>
      <c r="S19" s="23"/>
      <c r="T19" s="23"/>
    </row>
    <row r="20" spans="1:21">
      <c r="A20" s="355"/>
      <c r="B20" s="584" t="s">
        <v>5</v>
      </c>
      <c r="C20" s="584"/>
      <c r="D20" s="584"/>
      <c r="E20" s="584"/>
      <c r="F20" s="584"/>
      <c r="G20" s="584"/>
      <c r="H20" s="78" t="str">
        <f>A25</f>
        <v>VO z vvn</v>
      </c>
      <c r="I20" s="86">
        <f>(B25+D25+F25)/'6.1, 6.2'!B25</f>
        <v>2.1210838614417752E-2</v>
      </c>
      <c r="J20" s="87" t="str">
        <f>A10</f>
        <v>JE</v>
      </c>
      <c r="K20" s="76">
        <f t="shared" ref="K20:K27" si="0">H10+J10+L10</f>
        <v>0</v>
      </c>
      <c r="L20" s="87" t="str">
        <f>A10</f>
        <v>JE</v>
      </c>
      <c r="M20" s="85">
        <f>K20/'6.1, 6.2'!B5</f>
        <v>0</v>
      </c>
      <c r="N20" s="78"/>
      <c r="O20" s="68"/>
      <c r="P20" s="89"/>
      <c r="Q20" s="71"/>
      <c r="R20" s="23"/>
      <c r="S20" s="23"/>
      <c r="T20" s="23"/>
    </row>
    <row r="21" spans="1:21">
      <c r="A21" s="84"/>
      <c r="B21" s="585" t="s">
        <v>69</v>
      </c>
      <c r="C21" s="585"/>
      <c r="D21" s="585" t="s">
        <v>70</v>
      </c>
      <c r="E21" s="585"/>
      <c r="F21" s="585" t="s">
        <v>71</v>
      </c>
      <c r="G21" s="585"/>
      <c r="H21" s="78" t="str">
        <f>A26</f>
        <v>VO z vn</v>
      </c>
      <c r="I21" s="86">
        <f>(B26+D26+F26)/'6.1, 6.2'!C25</f>
        <v>0.13953616997218235</v>
      </c>
      <c r="J21" s="87" t="str">
        <f t="shared" ref="J21:J27" si="1">A11</f>
        <v>PE</v>
      </c>
      <c r="K21" s="76">
        <f t="shared" si="0"/>
        <v>28380.596000000001</v>
      </c>
      <c r="L21" s="87" t="str">
        <f t="shared" ref="L21:L27" si="2">A11</f>
        <v>PE</v>
      </c>
      <c r="M21" s="85">
        <f>K21/'6.1, 6.2'!C5</f>
        <v>3.0025585774061956E-3</v>
      </c>
      <c r="N21" s="78"/>
      <c r="O21" s="68"/>
      <c r="P21" s="89"/>
      <c r="Q21" s="71"/>
      <c r="R21" s="75"/>
      <c r="S21" s="75"/>
      <c r="T21" s="75"/>
    </row>
    <row r="22" spans="1:21">
      <c r="A22" s="84"/>
      <c r="B22" s="356" t="s">
        <v>208</v>
      </c>
      <c r="C22" s="356" t="s">
        <v>207</v>
      </c>
      <c r="D22" s="356" t="s">
        <v>208</v>
      </c>
      <c r="E22" s="356" t="s">
        <v>207</v>
      </c>
      <c r="F22" s="356" t="s">
        <v>208</v>
      </c>
      <c r="G22" s="356" t="s">
        <v>207</v>
      </c>
      <c r="H22" s="78" t="str">
        <f>A27</f>
        <v>MOP</v>
      </c>
      <c r="I22" s="86">
        <f>(B27+D27+F27)/'6.1, 6.2'!D25</f>
        <v>0.14512336684818616</v>
      </c>
      <c r="J22" s="87" t="str">
        <f t="shared" si="1"/>
        <v>PPE</v>
      </c>
      <c r="K22" s="76">
        <f t="shared" si="0"/>
        <v>0</v>
      </c>
      <c r="L22" s="87" t="str">
        <f t="shared" si="2"/>
        <v>PPE</v>
      </c>
      <c r="M22" s="85">
        <f>K22/'6.1, 6.2'!D5</f>
        <v>0</v>
      </c>
      <c r="N22" s="78"/>
      <c r="O22" s="68"/>
      <c r="P22" s="89"/>
      <c r="Q22" s="71"/>
      <c r="R22" s="23"/>
      <c r="S22" s="23"/>
      <c r="T22" s="23"/>
    </row>
    <row r="23" spans="1:21">
      <c r="A23" s="578" t="s">
        <v>53</v>
      </c>
      <c r="B23" s="580">
        <f>SUM(B24,D24,F24)</f>
        <v>1590091.0915016327</v>
      </c>
      <c r="C23" s="580"/>
      <c r="D23" s="580"/>
      <c r="E23" s="580"/>
      <c r="F23" s="580"/>
      <c r="G23" s="580"/>
      <c r="H23" s="78" t="str">
        <f>A28</f>
        <v>MOO</v>
      </c>
      <c r="I23" s="86">
        <f>(B28+D28+F28)/'6.1, 6.2'!E25</f>
        <v>0.10137289793445031</v>
      </c>
      <c r="J23" s="87" t="str">
        <f t="shared" si="1"/>
        <v>PSE</v>
      </c>
      <c r="K23" s="76">
        <f t="shared" si="0"/>
        <v>22871.059999999998</v>
      </c>
      <c r="L23" s="87" t="str">
        <f t="shared" si="2"/>
        <v>PSE</v>
      </c>
      <c r="M23" s="85">
        <f>K23/'6.1, 6.2'!E5</f>
        <v>2.1936460269085876E-2</v>
      </c>
      <c r="N23" s="78"/>
      <c r="O23" s="68"/>
      <c r="P23" s="89"/>
      <c r="Q23" s="71"/>
      <c r="R23" s="23"/>
      <c r="S23" s="23"/>
      <c r="T23" s="23"/>
    </row>
    <row r="24" spans="1:21">
      <c r="A24" s="579"/>
      <c r="B24" s="318">
        <f>SUM(B25:B28)</f>
        <v>489328.50747258728</v>
      </c>
      <c r="C24" s="363">
        <v>0.10986536595227146</v>
      </c>
      <c r="D24" s="318">
        <f>SUM(D25:D28)</f>
        <v>537745.03934176569</v>
      </c>
      <c r="E24" s="363">
        <v>0.11063291529515518</v>
      </c>
      <c r="F24" s="318">
        <f>SUM(F25:F28)</f>
        <v>563017.54468727973</v>
      </c>
      <c r="G24" s="363">
        <v>0.11533853618230858</v>
      </c>
      <c r="H24" s="68"/>
      <c r="I24" s="68"/>
      <c r="J24" s="87" t="str">
        <f t="shared" si="1"/>
        <v>VE</v>
      </c>
      <c r="K24" s="76">
        <f t="shared" si="0"/>
        <v>13895.11745</v>
      </c>
      <c r="L24" s="87" t="str">
        <f t="shared" si="2"/>
        <v>VE</v>
      </c>
      <c r="M24" s="85">
        <f>K24/'6.1, 6.2'!F5</f>
        <v>1.8971416112503435E-2</v>
      </c>
      <c r="N24" s="78"/>
      <c r="O24" s="68"/>
      <c r="P24" s="89"/>
      <c r="Q24" s="71"/>
      <c r="R24" s="74"/>
      <c r="S24" s="75"/>
      <c r="T24" s="75"/>
    </row>
    <row r="25" spans="1:21">
      <c r="A25" s="71" t="s">
        <v>8</v>
      </c>
      <c r="B25" s="23">
        <v>12401.448</v>
      </c>
      <c r="C25" s="352">
        <v>1.8294534843307318E-2</v>
      </c>
      <c r="D25" s="23">
        <v>13427.518</v>
      </c>
      <c r="E25" s="352">
        <v>2.0515041202405462E-2</v>
      </c>
      <c r="F25" s="23">
        <v>13978.073</v>
      </c>
      <c r="G25" s="352">
        <v>2.5679259152576236E-2</v>
      </c>
      <c r="H25" s="68"/>
      <c r="I25" s="68"/>
      <c r="J25" s="87" t="str">
        <f t="shared" si="1"/>
        <v>PVE</v>
      </c>
      <c r="K25" s="76">
        <f t="shared" si="0"/>
        <v>0</v>
      </c>
      <c r="L25" s="87" t="str">
        <f t="shared" si="2"/>
        <v>PVE</v>
      </c>
      <c r="M25" s="85">
        <f>K25/'6.1, 6.2'!G5</f>
        <v>0</v>
      </c>
      <c r="N25" s="78"/>
      <c r="O25" s="86"/>
      <c r="T25" s="69"/>
    </row>
    <row r="26" spans="1:21">
      <c r="A26" s="71" t="s">
        <v>9</v>
      </c>
      <c r="B26" s="23">
        <v>251321.79399999999</v>
      </c>
      <c r="C26" s="352">
        <v>0.13147835591572196</v>
      </c>
      <c r="D26" s="23">
        <v>259275.182</v>
      </c>
      <c r="E26" s="352">
        <v>0.13389059184250265</v>
      </c>
      <c r="F26" s="23">
        <v>260511.56099999999</v>
      </c>
      <c r="G26" s="352">
        <v>0.15522815401760592</v>
      </c>
      <c r="H26" s="68"/>
      <c r="I26" s="68"/>
      <c r="J26" s="87" t="str">
        <f t="shared" si="1"/>
        <v>VTE</v>
      </c>
      <c r="K26" s="76">
        <f t="shared" si="0"/>
        <v>0</v>
      </c>
      <c r="L26" s="87" t="str">
        <f t="shared" si="2"/>
        <v>VTE</v>
      </c>
      <c r="M26" s="85">
        <f>K26/'6.1, 6.2'!H5</f>
        <v>0</v>
      </c>
      <c r="N26" s="78"/>
      <c r="O26" s="86"/>
    </row>
    <row r="27" spans="1:21">
      <c r="A27" s="71" t="s">
        <v>132</v>
      </c>
      <c r="B27" s="23">
        <v>91747.340478158774</v>
      </c>
      <c r="C27" s="352">
        <v>0.14578493536055953</v>
      </c>
      <c r="D27" s="23">
        <v>103133.39937691836</v>
      </c>
      <c r="E27" s="352">
        <v>0.14485062904814663</v>
      </c>
      <c r="F27" s="23">
        <v>107695.22129122516</v>
      </c>
      <c r="G27" s="352">
        <v>0.14507671371266712</v>
      </c>
      <c r="H27" s="68"/>
      <c r="I27" s="68"/>
      <c r="J27" s="87" t="str">
        <f t="shared" si="1"/>
        <v>FVE</v>
      </c>
      <c r="K27" s="76">
        <f t="shared" si="0"/>
        <v>7639.2714956326572</v>
      </c>
      <c r="L27" s="87" t="str">
        <f t="shared" si="2"/>
        <v>FVE</v>
      </c>
      <c r="M27" s="85">
        <f>K27/'6.1, 6.2'!I5</f>
        <v>1.7781846506337979E-2</v>
      </c>
      <c r="N27" s="78"/>
      <c r="O27" s="86"/>
    </row>
    <row r="28" spans="1:21">
      <c r="A28" s="420" t="s">
        <v>130</v>
      </c>
      <c r="B28" s="242">
        <v>133857.92499442853</v>
      </c>
      <c r="C28" s="353">
        <v>0.10837165796661913</v>
      </c>
      <c r="D28" s="242">
        <v>161908.93996484723</v>
      </c>
      <c r="E28" s="353">
        <v>0.10394537310157406</v>
      </c>
      <c r="F28" s="242">
        <v>180832.6893960546</v>
      </c>
      <c r="G28" s="353">
        <v>9.4354746738590303E-2</v>
      </c>
      <c r="H28" s="68"/>
      <c r="I28" s="68"/>
      <c r="J28" s="68"/>
      <c r="K28" s="68"/>
      <c r="L28" s="68"/>
      <c r="M28" s="68"/>
      <c r="N28" s="78"/>
      <c r="O28" s="86"/>
    </row>
    <row r="29" spans="1:21">
      <c r="A29" s="56"/>
      <c r="B29" s="56"/>
      <c r="C29" s="71"/>
      <c r="D29" s="48"/>
      <c r="E29" s="48"/>
      <c r="F29" s="48"/>
      <c r="G29" s="77" t="s">
        <v>298</v>
      </c>
      <c r="H29" s="68"/>
      <c r="I29" s="68"/>
      <c r="J29" s="68"/>
      <c r="K29" s="68"/>
      <c r="L29" s="68"/>
      <c r="M29" s="68"/>
    </row>
    <row r="30" spans="1:21">
      <c r="H30" s="68"/>
      <c r="I30" s="68"/>
      <c r="J30" s="68"/>
      <c r="K30" s="68"/>
      <c r="L30" s="68"/>
      <c r="M30" s="68"/>
    </row>
    <row r="31" spans="1:21">
      <c r="J31" s="87"/>
      <c r="K31" s="87" t="str">
        <f>H6</f>
        <v>Říjen</v>
      </c>
      <c r="L31" s="87" t="str">
        <f>J6</f>
        <v>Listopad</v>
      </c>
      <c r="M31" s="87" t="str">
        <f>L6</f>
        <v>Prosinec</v>
      </c>
    </row>
    <row r="32" spans="1:21">
      <c r="H32" s="87" t="str">
        <f t="shared" ref="H32:H39" si="3">A10</f>
        <v>JE</v>
      </c>
      <c r="I32" s="88">
        <f t="shared" ref="I32:I39" si="4">G10</f>
        <v>0</v>
      </c>
      <c r="J32" s="87" t="str">
        <f t="shared" ref="J32:J39" si="5">A10</f>
        <v>JE</v>
      </c>
      <c r="K32" s="70">
        <f t="shared" ref="K32:K39" si="6">H10</f>
        <v>0</v>
      </c>
      <c r="L32" s="70">
        <f t="shared" ref="L32:L39" si="7">J10</f>
        <v>0</v>
      </c>
      <c r="M32" s="70">
        <f t="shared" ref="M32:M39" si="8">L10</f>
        <v>0</v>
      </c>
    </row>
    <row r="33" spans="8:13" ht="12.75" customHeight="1">
      <c r="H33" s="87" t="str">
        <f t="shared" si="3"/>
        <v>PE</v>
      </c>
      <c r="I33" s="88">
        <f t="shared" si="4"/>
        <v>1.8458011769861271E-3</v>
      </c>
      <c r="J33" s="87" t="str">
        <f t="shared" si="5"/>
        <v>PE</v>
      </c>
      <c r="K33" s="70">
        <f t="shared" si="6"/>
        <v>10351.030000000001</v>
      </c>
      <c r="L33" s="70">
        <f t="shared" si="7"/>
        <v>9618.1669999999995</v>
      </c>
      <c r="M33" s="70">
        <f t="shared" si="8"/>
        <v>8411.3990000000013</v>
      </c>
    </row>
    <row r="34" spans="8:13">
      <c r="H34" s="87" t="str">
        <f t="shared" si="3"/>
        <v>PPE</v>
      </c>
      <c r="I34" s="88">
        <f t="shared" si="4"/>
        <v>0</v>
      </c>
      <c r="J34" s="87" t="str">
        <f t="shared" si="5"/>
        <v>PPE</v>
      </c>
      <c r="K34" s="70">
        <f t="shared" si="6"/>
        <v>0</v>
      </c>
      <c r="L34" s="70">
        <f t="shared" si="7"/>
        <v>0</v>
      </c>
      <c r="M34" s="70">
        <f t="shared" si="8"/>
        <v>0</v>
      </c>
    </row>
    <row r="35" spans="8:13" ht="13.5" customHeight="1">
      <c r="H35" s="87" t="str">
        <f t="shared" si="3"/>
        <v>PSE</v>
      </c>
      <c r="I35" s="88">
        <f t="shared" si="4"/>
        <v>5.5390365704395164E-2</v>
      </c>
      <c r="J35" s="87" t="str">
        <f t="shared" si="5"/>
        <v>PSE</v>
      </c>
      <c r="K35" s="70">
        <f t="shared" si="6"/>
        <v>5760.723</v>
      </c>
      <c r="L35" s="70">
        <f t="shared" si="7"/>
        <v>8869.3820000000014</v>
      </c>
      <c r="M35" s="70">
        <f t="shared" si="8"/>
        <v>8240.9549999999981</v>
      </c>
    </row>
    <row r="36" spans="8:13" ht="12.75" customHeight="1">
      <c r="H36" s="87" t="str">
        <f t="shared" si="3"/>
        <v>VE</v>
      </c>
      <c r="I36" s="88">
        <f t="shared" si="4"/>
        <v>1.0079417099915493E-2</v>
      </c>
      <c r="J36" s="87" t="str">
        <f t="shared" si="5"/>
        <v>VE</v>
      </c>
      <c r="K36" s="70">
        <f t="shared" si="6"/>
        <v>5484.4520000000002</v>
      </c>
      <c r="L36" s="70">
        <f t="shared" si="7"/>
        <v>3942.9199199999994</v>
      </c>
      <c r="M36" s="70">
        <f t="shared" si="8"/>
        <v>4467.7455300000001</v>
      </c>
    </row>
    <row r="37" spans="8:13" ht="12.75" customHeight="1">
      <c r="H37" s="87" t="str">
        <f t="shared" si="3"/>
        <v>PVE</v>
      </c>
      <c r="I37" s="88">
        <f t="shared" si="4"/>
        <v>0</v>
      </c>
      <c r="J37" s="87" t="str">
        <f t="shared" si="5"/>
        <v>PVE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VTE</v>
      </c>
      <c r="I38" s="88">
        <f t="shared" si="4"/>
        <v>0</v>
      </c>
      <c r="J38" s="87" t="str">
        <f t="shared" si="5"/>
        <v>VTE</v>
      </c>
      <c r="K38" s="70">
        <f t="shared" si="6"/>
        <v>0</v>
      </c>
      <c r="L38" s="70">
        <f t="shared" si="7"/>
        <v>0</v>
      </c>
      <c r="M38" s="70">
        <f t="shared" si="8"/>
        <v>0</v>
      </c>
    </row>
    <row r="39" spans="8:13" ht="12.75" customHeight="1">
      <c r="H39" s="87" t="str">
        <f t="shared" si="3"/>
        <v>FVE</v>
      </c>
      <c r="I39" s="88">
        <f t="shared" si="4"/>
        <v>2.0941540258227143E-2</v>
      </c>
      <c r="J39" s="87" t="str">
        <f t="shared" si="5"/>
        <v>FVE</v>
      </c>
      <c r="K39" s="70">
        <f t="shared" si="6"/>
        <v>4217.0820195872866</v>
      </c>
      <c r="L39" s="70">
        <f t="shared" si="7"/>
        <v>2003.5913587655891</v>
      </c>
      <c r="M39" s="70">
        <f t="shared" si="8"/>
        <v>1418.598117279781</v>
      </c>
    </row>
  </sheetData>
  <mergeCells count="20"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108" customWidth="1"/>
    <col min="2" max="2" width="13.7109375" style="108" bestFit="1" customWidth="1"/>
    <col min="3" max="6" width="9.140625" style="108"/>
    <col min="7" max="7" width="9.140625" style="108" customWidth="1"/>
    <col min="8" max="8" width="9.140625" style="193" customWidth="1"/>
    <col min="9" max="9" width="9.140625" style="108" customWidth="1"/>
    <col min="10" max="10" width="12.28515625" style="108" customWidth="1"/>
    <col min="11" max="11" width="3.7109375" style="108" customWidth="1"/>
    <col min="12" max="16384" width="9.140625" style="9"/>
  </cols>
  <sheetData>
    <row r="1" spans="1:13" ht="20.25">
      <c r="A1" s="192" t="s">
        <v>324</v>
      </c>
      <c r="J1" s="194"/>
      <c r="K1" s="194"/>
    </row>
    <row r="2" spans="1:13" ht="6" customHeight="1">
      <c r="A2" s="195"/>
      <c r="B2" s="12"/>
      <c r="C2" s="12"/>
      <c r="D2" s="12"/>
      <c r="E2" s="12"/>
      <c r="F2" s="12"/>
      <c r="G2" s="12"/>
      <c r="H2" s="196"/>
      <c r="I2" s="12"/>
      <c r="J2" s="136"/>
      <c r="K2" s="136"/>
    </row>
    <row r="3" spans="1:13" s="2" customFormat="1" ht="15">
      <c r="A3" s="197">
        <v>1</v>
      </c>
      <c r="B3" s="198" t="s">
        <v>363</v>
      </c>
      <c r="C3" s="199"/>
      <c r="D3" s="199"/>
      <c r="E3" s="199"/>
      <c r="F3" s="199"/>
      <c r="G3" s="199"/>
      <c r="H3" s="200"/>
      <c r="I3" s="201"/>
      <c r="J3" s="202"/>
      <c r="K3" s="187">
        <v>4</v>
      </c>
      <c r="L3" s="190"/>
      <c r="M3" s="188"/>
    </row>
    <row r="4" spans="1:13" s="2" customFormat="1" ht="15">
      <c r="A4" s="197">
        <v>2</v>
      </c>
      <c r="B4" s="198" t="str">
        <f>"STRUČNÝ PŘEHLED ZA "&amp;UPPER('3.1'!N1)</f>
        <v>STRUČNÝ PŘEHLED ZA IV. ČTVRTLETÍ 2024</v>
      </c>
      <c r="C4" s="199"/>
      <c r="D4" s="203"/>
      <c r="E4" s="201"/>
      <c r="F4" s="201"/>
      <c r="G4" s="201"/>
      <c r="H4" s="200"/>
      <c r="I4" s="201"/>
      <c r="J4" s="202"/>
      <c r="K4" s="187">
        <v>6</v>
      </c>
      <c r="L4" s="190"/>
      <c r="M4" s="188"/>
    </row>
    <row r="5" spans="1:13" s="2" customFormat="1" ht="15">
      <c r="A5" s="204">
        <v>3</v>
      </c>
      <c r="B5" s="204" t="s">
        <v>364</v>
      </c>
      <c r="C5" s="199"/>
      <c r="D5" s="203"/>
      <c r="E5" s="201"/>
      <c r="F5" s="201"/>
      <c r="G5" s="201"/>
      <c r="H5" s="200"/>
      <c r="I5" s="201"/>
      <c r="J5" s="202"/>
      <c r="K5" s="187">
        <v>7</v>
      </c>
      <c r="L5" s="190"/>
      <c r="M5" s="188"/>
    </row>
    <row r="6" spans="1:13" s="2" customFormat="1" ht="15">
      <c r="A6" s="197" t="s">
        <v>325</v>
      </c>
      <c r="B6" s="198" t="s">
        <v>255</v>
      </c>
      <c r="C6" s="199"/>
      <c r="D6" s="199"/>
      <c r="E6" s="201"/>
      <c r="F6" s="201"/>
      <c r="G6" s="201"/>
      <c r="H6" s="199"/>
      <c r="I6" s="201"/>
      <c r="J6" s="199"/>
      <c r="K6" s="187">
        <v>7</v>
      </c>
      <c r="L6" s="190"/>
      <c r="M6" s="189"/>
    </row>
    <row r="7" spans="1:13" s="2" customFormat="1" ht="15">
      <c r="A7" s="197" t="s">
        <v>326</v>
      </c>
      <c r="B7" s="198" t="s">
        <v>256</v>
      </c>
      <c r="C7" s="199"/>
      <c r="D7" s="199"/>
      <c r="E7" s="201"/>
      <c r="F7" s="201"/>
      <c r="G7" s="201"/>
      <c r="H7" s="199"/>
      <c r="I7" s="201"/>
      <c r="J7" s="199"/>
      <c r="K7" s="187">
        <v>8</v>
      </c>
      <c r="L7" s="190"/>
      <c r="M7" s="189"/>
    </row>
    <row r="8" spans="1:13" s="2" customFormat="1" ht="15">
      <c r="A8" s="197" t="s">
        <v>327</v>
      </c>
      <c r="B8" s="198" t="s">
        <v>365</v>
      </c>
      <c r="C8" s="199"/>
      <c r="D8" s="199"/>
      <c r="E8" s="201"/>
      <c r="F8" s="201"/>
      <c r="G8" s="201"/>
      <c r="H8" s="199"/>
      <c r="I8" s="201"/>
      <c r="J8" s="199"/>
      <c r="K8" s="187">
        <v>9</v>
      </c>
      <c r="L8" s="190"/>
      <c r="M8" s="189"/>
    </row>
    <row r="9" spans="1:13" s="2" customFormat="1" ht="15">
      <c r="A9" s="197" t="s">
        <v>328</v>
      </c>
      <c r="B9" s="198" t="s">
        <v>283</v>
      </c>
      <c r="C9" s="199"/>
      <c r="D9" s="199"/>
      <c r="E9" s="201"/>
      <c r="F9" s="201"/>
      <c r="G9" s="201"/>
      <c r="H9" s="199"/>
      <c r="I9" s="201"/>
      <c r="J9" s="199"/>
      <c r="K9" s="187">
        <v>9</v>
      </c>
      <c r="L9" s="190"/>
      <c r="M9" s="189"/>
    </row>
    <row r="10" spans="1:13" s="2" customFormat="1" ht="15">
      <c r="A10" s="197" t="s">
        <v>329</v>
      </c>
      <c r="B10" s="198" t="s">
        <v>286</v>
      </c>
      <c r="C10" s="199"/>
      <c r="D10" s="199"/>
      <c r="E10" s="201"/>
      <c r="F10" s="201"/>
      <c r="G10" s="201"/>
      <c r="H10" s="199"/>
      <c r="I10" s="201"/>
      <c r="J10" s="199"/>
      <c r="K10" s="187">
        <v>10</v>
      </c>
      <c r="L10" s="190"/>
      <c r="M10" s="189"/>
    </row>
    <row r="11" spans="1:13" s="2" customFormat="1" ht="15">
      <c r="A11" s="197" t="s">
        <v>330</v>
      </c>
      <c r="B11" s="198" t="s">
        <v>258</v>
      </c>
      <c r="C11" s="199"/>
      <c r="D11" s="199"/>
      <c r="E11" s="201"/>
      <c r="F11" s="201"/>
      <c r="G11" s="201"/>
      <c r="H11" s="199"/>
      <c r="I11" s="201"/>
      <c r="J11" s="199"/>
      <c r="K11" s="187">
        <v>11</v>
      </c>
      <c r="L11" s="190"/>
      <c r="M11" s="189"/>
    </row>
    <row r="12" spans="1:13" s="2" customFormat="1" ht="15">
      <c r="A12" s="197" t="s">
        <v>331</v>
      </c>
      <c r="B12" s="198" t="s">
        <v>285</v>
      </c>
      <c r="C12" s="199"/>
      <c r="D12" s="199"/>
      <c r="E12" s="201"/>
      <c r="F12" s="201"/>
      <c r="G12" s="201"/>
      <c r="H12" s="199"/>
      <c r="I12" s="201"/>
      <c r="J12" s="199"/>
      <c r="K12" s="187">
        <v>12</v>
      </c>
      <c r="L12" s="190"/>
      <c r="M12" s="189"/>
    </row>
    <row r="13" spans="1:13" s="2" customFormat="1" ht="15">
      <c r="A13" s="197" t="s">
        <v>332</v>
      </c>
      <c r="B13" s="198" t="s">
        <v>284</v>
      </c>
      <c r="C13" s="199"/>
      <c r="D13" s="199"/>
      <c r="E13" s="201"/>
      <c r="F13" s="201"/>
      <c r="G13" s="201"/>
      <c r="H13" s="199"/>
      <c r="I13" s="201"/>
      <c r="J13" s="199"/>
      <c r="K13" s="187">
        <v>13</v>
      </c>
      <c r="L13" s="190"/>
      <c r="M13" s="189"/>
    </row>
    <row r="14" spans="1:13" s="2" customFormat="1" ht="15">
      <c r="A14" s="197" t="s">
        <v>333</v>
      </c>
      <c r="B14" s="198" t="s">
        <v>259</v>
      </c>
      <c r="C14" s="199"/>
      <c r="D14" s="199"/>
      <c r="E14" s="201"/>
      <c r="F14" s="201"/>
      <c r="G14" s="201"/>
      <c r="H14" s="199"/>
      <c r="I14" s="201"/>
      <c r="J14" s="199"/>
      <c r="K14" s="187">
        <v>14</v>
      </c>
      <c r="L14" s="190"/>
      <c r="M14" s="189"/>
    </row>
    <row r="15" spans="1:13" s="2" customFormat="1" ht="15">
      <c r="A15" s="197" t="s">
        <v>334</v>
      </c>
      <c r="B15" s="198" t="s">
        <v>366</v>
      </c>
      <c r="C15" s="199"/>
      <c r="D15" s="199"/>
      <c r="E15" s="201"/>
      <c r="F15" s="201"/>
      <c r="G15" s="201"/>
      <c r="H15" s="199"/>
      <c r="I15" s="201"/>
      <c r="J15" s="199"/>
      <c r="K15" s="187">
        <v>15</v>
      </c>
      <c r="L15" s="190"/>
      <c r="M15" s="189"/>
    </row>
    <row r="16" spans="1:13" s="2" customFormat="1" ht="15">
      <c r="A16" s="204" t="s">
        <v>335</v>
      </c>
      <c r="B16" s="204" t="s">
        <v>367</v>
      </c>
      <c r="C16" s="199"/>
      <c r="D16" s="199"/>
      <c r="E16" s="201"/>
      <c r="F16" s="201"/>
      <c r="G16" s="201"/>
      <c r="H16" s="199"/>
      <c r="I16" s="201"/>
      <c r="J16" s="199"/>
      <c r="K16" s="187">
        <v>16</v>
      </c>
      <c r="L16" s="190"/>
      <c r="M16" s="189"/>
    </row>
    <row r="17" spans="1:13" s="2" customFormat="1" ht="15">
      <c r="A17" s="197" t="s">
        <v>336</v>
      </c>
      <c r="B17" s="198" t="str">
        <f>"Výroba elektřiny v krajích ČR podle technologie elektráren za "&amp;LEFT('3.1'!N1,SEARCH(" ",'3.1'!N1)-1)&amp;" čtvrtletí"</f>
        <v>Výroba elektřiny v krajích ČR podle technologie elektráren za IV. čtvrtletí</v>
      </c>
      <c r="C17" s="199"/>
      <c r="D17" s="199"/>
      <c r="E17" s="201"/>
      <c r="F17" s="201"/>
      <c r="G17" s="201"/>
      <c r="H17" s="199"/>
      <c r="I17" s="201"/>
      <c r="J17" s="199"/>
      <c r="K17" s="187">
        <v>16</v>
      </c>
      <c r="L17" s="190"/>
      <c r="M17" s="189"/>
    </row>
    <row r="18" spans="1:13" s="2" customFormat="1" ht="15">
      <c r="A18" s="197" t="s">
        <v>337</v>
      </c>
      <c r="B18" s="198" t="str">
        <f>"Spotřeba elektřiny netto v krajích ČR podle kategorie spotřeb za "&amp;LEFT('3.1'!N1,SEARCH(" ",'3.1'!N1)-1)&amp;" čtvrtletí"</f>
        <v>Spotřeba elektřiny netto v krajích ČR podle kategorie spotřeb za IV. čtvrtletí</v>
      </c>
      <c r="C18" s="199"/>
      <c r="D18" s="199"/>
      <c r="E18" s="201"/>
      <c r="F18" s="201"/>
      <c r="G18" s="201"/>
      <c r="H18" s="199"/>
      <c r="I18" s="201"/>
      <c r="J18" s="199"/>
      <c r="K18" s="187">
        <v>16</v>
      </c>
      <c r="L18" s="190"/>
      <c r="M18" s="189"/>
    </row>
    <row r="19" spans="1:13" s="2" customFormat="1" ht="15">
      <c r="A19" s="197" t="s">
        <v>338</v>
      </c>
      <c r="B19" s="198" t="str">
        <f>"Spotřeba elektřiny v krajích ČR podle sektorů národního hospodářství za "&amp;LEFT('3.1'!N1,SEARCH(" ",'3.1'!N1)-1)&amp;" čtvrtletí"</f>
        <v>Spotřeba elektřiny v krajích ČR podle sektorů národního hospodářství za IV. čtvrtletí</v>
      </c>
      <c r="C19" s="199"/>
      <c r="D19" s="199"/>
      <c r="E19" s="201"/>
      <c r="F19" s="201"/>
      <c r="G19" s="201"/>
      <c r="H19" s="199"/>
      <c r="I19" s="201"/>
      <c r="J19" s="199"/>
      <c r="K19" s="187">
        <v>17</v>
      </c>
      <c r="L19" s="190"/>
      <c r="M19" s="189"/>
    </row>
    <row r="20" spans="1:13" s="2" customFormat="1" ht="15">
      <c r="A20" s="197" t="s">
        <v>339</v>
      </c>
      <c r="B20" s="198" t="s">
        <v>167</v>
      </c>
      <c r="C20" s="199"/>
      <c r="D20" s="199"/>
      <c r="E20" s="201"/>
      <c r="F20" s="201"/>
      <c r="G20" s="201"/>
      <c r="H20" s="199"/>
      <c r="I20" s="201"/>
      <c r="J20" s="199"/>
      <c r="K20" s="187">
        <v>18</v>
      </c>
      <c r="L20" s="190"/>
      <c r="M20" s="189"/>
    </row>
    <row r="21" spans="1:13" s="2" customFormat="1" ht="15">
      <c r="A21" s="197" t="s">
        <v>340</v>
      </c>
      <c r="B21" s="198" t="s">
        <v>232</v>
      </c>
      <c r="C21" s="199"/>
      <c r="D21" s="199"/>
      <c r="E21" s="201"/>
      <c r="F21" s="201"/>
      <c r="G21" s="201"/>
      <c r="H21" s="199"/>
      <c r="I21" s="201"/>
      <c r="J21" s="199"/>
      <c r="K21" s="187">
        <v>19</v>
      </c>
      <c r="L21" s="190"/>
      <c r="M21" s="189"/>
    </row>
    <row r="22" spans="1:13" s="2" customFormat="1" ht="15">
      <c r="A22" s="197" t="s">
        <v>341</v>
      </c>
      <c r="B22" s="198" t="s">
        <v>368</v>
      </c>
      <c r="C22" s="199"/>
      <c r="D22" s="199"/>
      <c r="E22" s="201"/>
      <c r="F22" s="201"/>
      <c r="G22" s="201"/>
      <c r="H22" s="199"/>
      <c r="I22" s="201"/>
      <c r="J22" s="199"/>
      <c r="K22" s="187">
        <v>20</v>
      </c>
      <c r="L22" s="190"/>
      <c r="M22" s="189"/>
    </row>
    <row r="23" spans="1:13" s="2" customFormat="1" ht="15">
      <c r="A23" s="197" t="s">
        <v>342</v>
      </c>
      <c r="B23" s="198" t="s">
        <v>247</v>
      </c>
      <c r="C23" s="199"/>
      <c r="D23" s="199"/>
      <c r="E23" s="201"/>
      <c r="F23" s="201"/>
      <c r="G23" s="201"/>
      <c r="H23" s="199"/>
      <c r="I23" s="201"/>
      <c r="J23" s="199"/>
      <c r="K23" s="187">
        <v>20</v>
      </c>
      <c r="L23" s="190"/>
      <c r="M23" s="189"/>
    </row>
    <row r="24" spans="1:13" s="2" customFormat="1" ht="15">
      <c r="A24" s="197" t="s">
        <v>343</v>
      </c>
      <c r="B24" s="198" t="s">
        <v>210</v>
      </c>
      <c r="C24" s="199"/>
      <c r="D24" s="199"/>
      <c r="E24" s="201"/>
      <c r="F24" s="201"/>
      <c r="G24" s="201"/>
      <c r="H24" s="199"/>
      <c r="I24" s="201"/>
      <c r="J24" s="199"/>
      <c r="K24" s="187">
        <v>21</v>
      </c>
      <c r="L24" s="190"/>
      <c r="M24" s="189"/>
    </row>
    <row r="25" spans="1:13" s="2" customFormat="1" ht="15">
      <c r="A25" s="204" t="s">
        <v>344</v>
      </c>
      <c r="B25" s="204" t="s">
        <v>211</v>
      </c>
      <c r="C25" s="199"/>
      <c r="D25" s="199"/>
      <c r="E25" s="201"/>
      <c r="F25" s="201"/>
      <c r="G25" s="201"/>
      <c r="H25" s="199"/>
      <c r="I25" s="201"/>
      <c r="J25" s="199"/>
      <c r="K25" s="187">
        <v>22</v>
      </c>
      <c r="L25" s="190"/>
      <c r="M25" s="189"/>
    </row>
    <row r="26" spans="1:13" s="2" customFormat="1" ht="15">
      <c r="A26" s="204" t="s">
        <v>345</v>
      </c>
      <c r="B26" s="198" t="s">
        <v>212</v>
      </c>
      <c r="C26" s="199"/>
      <c r="D26" s="199"/>
      <c r="E26" s="201"/>
      <c r="F26" s="201"/>
      <c r="G26" s="201"/>
      <c r="H26" s="199"/>
      <c r="I26" s="201"/>
      <c r="J26" s="199"/>
      <c r="K26" s="187">
        <v>23</v>
      </c>
      <c r="L26" s="190"/>
      <c r="M26" s="189"/>
    </row>
    <row r="27" spans="1:13" s="2" customFormat="1" ht="15">
      <c r="A27" s="204" t="s">
        <v>346</v>
      </c>
      <c r="B27" s="198" t="s">
        <v>248</v>
      </c>
      <c r="C27" s="199"/>
      <c r="D27" s="199"/>
      <c r="E27" s="201"/>
      <c r="F27" s="201"/>
      <c r="G27" s="201"/>
      <c r="H27" s="199"/>
      <c r="I27" s="201"/>
      <c r="J27" s="199"/>
      <c r="K27" s="187">
        <v>24</v>
      </c>
      <c r="L27" s="190"/>
      <c r="M27" s="189"/>
    </row>
    <row r="28" spans="1:13" s="2" customFormat="1" ht="15">
      <c r="A28" s="204" t="s">
        <v>347</v>
      </c>
      <c r="B28" s="198" t="s">
        <v>213</v>
      </c>
      <c r="C28" s="199"/>
      <c r="D28" s="199"/>
      <c r="E28" s="201"/>
      <c r="F28" s="201"/>
      <c r="G28" s="201"/>
      <c r="H28" s="199"/>
      <c r="I28" s="201"/>
      <c r="J28" s="199"/>
      <c r="K28" s="187">
        <v>25</v>
      </c>
      <c r="L28" s="190"/>
      <c r="M28" s="189"/>
    </row>
    <row r="29" spans="1:13" s="2" customFormat="1" ht="15">
      <c r="A29" s="204" t="s">
        <v>348</v>
      </c>
      <c r="B29" s="198" t="s">
        <v>214</v>
      </c>
      <c r="C29" s="199"/>
      <c r="D29" s="199"/>
      <c r="E29" s="201"/>
      <c r="F29" s="201"/>
      <c r="G29" s="201"/>
      <c r="H29" s="199"/>
      <c r="I29" s="201"/>
      <c r="J29" s="199"/>
      <c r="K29" s="187">
        <v>26</v>
      </c>
      <c r="L29" s="190"/>
      <c r="M29" s="189"/>
    </row>
    <row r="30" spans="1:13" s="2" customFormat="1" ht="15">
      <c r="A30" s="204" t="s">
        <v>349</v>
      </c>
      <c r="B30" s="198" t="s">
        <v>215</v>
      </c>
      <c r="C30" s="199"/>
      <c r="D30" s="199"/>
      <c r="E30" s="201"/>
      <c r="F30" s="201"/>
      <c r="G30" s="201"/>
      <c r="H30" s="199"/>
      <c r="I30" s="201"/>
      <c r="J30" s="199"/>
      <c r="K30" s="187">
        <v>27</v>
      </c>
      <c r="L30" s="190"/>
      <c r="M30" s="189"/>
    </row>
    <row r="31" spans="1:13" s="2" customFormat="1" ht="15">
      <c r="A31" s="204" t="s">
        <v>350</v>
      </c>
      <c r="B31" s="198" t="s">
        <v>216</v>
      </c>
      <c r="C31" s="199"/>
      <c r="D31" s="199"/>
      <c r="E31" s="201"/>
      <c r="F31" s="201"/>
      <c r="G31" s="201"/>
      <c r="H31" s="199"/>
      <c r="I31" s="201"/>
      <c r="J31" s="199"/>
      <c r="K31" s="187">
        <v>28</v>
      </c>
      <c r="L31" s="190"/>
      <c r="M31" s="189"/>
    </row>
    <row r="32" spans="1:13" s="2" customFormat="1" ht="15">
      <c r="A32" s="204" t="s">
        <v>351</v>
      </c>
      <c r="B32" s="198" t="s">
        <v>217</v>
      </c>
      <c r="C32" s="199"/>
      <c r="D32" s="199"/>
      <c r="E32" s="201"/>
      <c r="F32" s="201"/>
      <c r="G32" s="201"/>
      <c r="H32" s="199"/>
      <c r="I32" s="201"/>
      <c r="J32" s="199"/>
      <c r="K32" s="187">
        <v>29</v>
      </c>
      <c r="L32" s="190"/>
      <c r="M32" s="189"/>
    </row>
    <row r="33" spans="1:13" s="2" customFormat="1" ht="15">
      <c r="A33" s="204" t="s">
        <v>352</v>
      </c>
      <c r="B33" s="198" t="s">
        <v>218</v>
      </c>
      <c r="C33" s="199"/>
      <c r="D33" s="205"/>
      <c r="E33" s="201"/>
      <c r="F33" s="201"/>
      <c r="G33" s="201"/>
      <c r="H33" s="199"/>
      <c r="I33" s="201"/>
      <c r="J33" s="199"/>
      <c r="K33" s="187">
        <v>30</v>
      </c>
      <c r="L33" s="190"/>
      <c r="M33" s="189"/>
    </row>
    <row r="34" spans="1:13" s="2" customFormat="1" ht="15">
      <c r="A34" s="204" t="s">
        <v>353</v>
      </c>
      <c r="B34" s="198" t="s">
        <v>219</v>
      </c>
      <c r="C34" s="199"/>
      <c r="D34" s="199"/>
      <c r="E34" s="201"/>
      <c r="F34" s="201"/>
      <c r="G34" s="201"/>
      <c r="H34" s="199"/>
      <c r="I34" s="201"/>
      <c r="J34" s="199"/>
      <c r="K34" s="187">
        <v>31</v>
      </c>
      <c r="L34" s="190"/>
      <c r="M34" s="189"/>
    </row>
    <row r="35" spans="1:13" s="2" customFormat="1" ht="15">
      <c r="A35" s="204" t="s">
        <v>354</v>
      </c>
      <c r="B35" s="206" t="s">
        <v>220</v>
      </c>
      <c r="C35" s="199"/>
      <c r="D35" s="199"/>
      <c r="E35" s="201"/>
      <c r="F35" s="201"/>
      <c r="G35" s="201"/>
      <c r="H35" s="199"/>
      <c r="I35" s="201"/>
      <c r="J35" s="199"/>
      <c r="K35" s="187">
        <v>32</v>
      </c>
      <c r="L35" s="190"/>
      <c r="M35" s="189"/>
    </row>
    <row r="36" spans="1:13" s="2" customFormat="1" ht="15">
      <c r="A36" s="204" t="s">
        <v>355</v>
      </c>
      <c r="B36" s="204" t="s">
        <v>221</v>
      </c>
      <c r="C36" s="199"/>
      <c r="D36" s="199"/>
      <c r="E36" s="201"/>
      <c r="F36" s="201"/>
      <c r="G36" s="201"/>
      <c r="H36" s="199"/>
      <c r="I36" s="201"/>
      <c r="J36" s="199"/>
      <c r="K36" s="187">
        <v>33</v>
      </c>
      <c r="L36" s="190"/>
      <c r="M36" s="189"/>
    </row>
    <row r="37" spans="1:13" s="2" customFormat="1" ht="15">
      <c r="A37" s="204" t="s">
        <v>356</v>
      </c>
      <c r="B37" s="198" t="s">
        <v>369</v>
      </c>
      <c r="C37" s="199"/>
      <c r="D37" s="199"/>
      <c r="E37" s="201"/>
      <c r="F37" s="201"/>
      <c r="G37" s="201"/>
      <c r="H37" s="199"/>
      <c r="I37" s="201"/>
      <c r="J37" s="199"/>
      <c r="K37" s="187">
        <v>34</v>
      </c>
      <c r="L37" s="190"/>
      <c r="M37" s="189"/>
    </row>
    <row r="38" spans="1:13" s="2" customFormat="1" ht="15">
      <c r="A38" s="204" t="s">
        <v>357</v>
      </c>
      <c r="B38" s="198" t="s">
        <v>370</v>
      </c>
      <c r="C38" s="199"/>
      <c r="D38" s="199"/>
      <c r="E38" s="201"/>
      <c r="F38" s="201"/>
      <c r="G38" s="201"/>
      <c r="H38" s="199"/>
      <c r="I38" s="201"/>
      <c r="J38" s="199"/>
      <c r="K38" s="187">
        <v>35</v>
      </c>
      <c r="L38" s="190"/>
      <c r="M38" s="189"/>
    </row>
    <row r="39" spans="1:13" s="2" customFormat="1" ht="15">
      <c r="A39" s="204" t="s">
        <v>358</v>
      </c>
      <c r="B39" s="198" t="s">
        <v>292</v>
      </c>
      <c r="C39" s="199"/>
      <c r="D39" s="199"/>
      <c r="E39" s="201"/>
      <c r="F39" s="201"/>
      <c r="G39" s="201"/>
      <c r="H39" s="199"/>
      <c r="I39" s="201"/>
      <c r="J39" s="199"/>
      <c r="K39" s="187">
        <v>35</v>
      </c>
      <c r="L39" s="190"/>
      <c r="M39" s="189"/>
    </row>
    <row r="40" spans="1:13" s="2" customFormat="1" ht="15">
      <c r="A40" s="204" t="s">
        <v>359</v>
      </c>
      <c r="B40" s="435" t="str">
        <f>"Denní maxima a minima zatížení brutto ES ČR za "&amp;'3.1'!N1</f>
        <v>Denní maxima a minima zatížení brutto ES ČR za IV. čtvrtletí 2024</v>
      </c>
      <c r="C40" s="199"/>
      <c r="D40" s="199"/>
      <c r="E40" s="201"/>
      <c r="F40" s="201"/>
      <c r="G40" s="201"/>
      <c r="H40" s="199"/>
      <c r="I40" s="201"/>
      <c r="J40" s="199"/>
      <c r="K40" s="187">
        <v>36</v>
      </c>
      <c r="L40" s="190"/>
      <c r="M40" s="189"/>
    </row>
    <row r="41" spans="1:13" s="2" customFormat="1" ht="15">
      <c r="A41" s="204" t="s">
        <v>360</v>
      </c>
      <c r="B41" s="198" t="str">
        <f>"Maxima zatížení ES ČR za "&amp;'3.1'!N1</f>
        <v>Maxima zatížení ES ČR za IV. čtvrtletí 2024</v>
      </c>
      <c r="C41" s="199"/>
      <c r="D41" s="199"/>
      <c r="E41" s="201"/>
      <c r="F41" s="201"/>
      <c r="G41" s="201"/>
      <c r="H41" s="199"/>
      <c r="I41" s="201"/>
      <c r="J41" s="199"/>
      <c r="K41" s="187">
        <v>37</v>
      </c>
      <c r="L41" s="190"/>
      <c r="M41" s="189"/>
    </row>
    <row r="42" spans="1:13" s="2" customFormat="1" ht="15">
      <c r="A42" s="204" t="s">
        <v>361</v>
      </c>
      <c r="B42" s="198" t="str">
        <f>"Minima zatížení ES ČR za "&amp;'3.1'!N1</f>
        <v>Minima zatížení ES ČR za IV. čtvrtletí 2024</v>
      </c>
      <c r="C42" s="199"/>
      <c r="D42" s="199"/>
      <c r="E42" s="201"/>
      <c r="F42" s="201"/>
      <c r="G42" s="201"/>
      <c r="H42" s="199"/>
      <c r="I42" s="201"/>
      <c r="J42" s="199"/>
      <c r="K42" s="187">
        <v>38</v>
      </c>
      <c r="L42" s="190"/>
      <c r="M42" s="189"/>
    </row>
    <row r="43" spans="1:13" s="2" customFormat="1" ht="15">
      <c r="A43" s="204" t="s">
        <v>362</v>
      </c>
      <c r="B43" s="198" t="s">
        <v>371</v>
      </c>
      <c r="C43" s="199"/>
      <c r="D43" s="199"/>
      <c r="E43" s="201"/>
      <c r="F43" s="201"/>
      <c r="G43" s="201"/>
      <c r="H43" s="199"/>
      <c r="I43" s="201"/>
      <c r="J43" s="199"/>
      <c r="K43" s="187">
        <v>39</v>
      </c>
      <c r="L43" s="190"/>
      <c r="M43" s="189"/>
    </row>
    <row r="44" spans="1:13" ht="15">
      <c r="A44" s="204"/>
      <c r="B44" s="204"/>
      <c r="C44" s="199"/>
      <c r="D44" s="199"/>
      <c r="E44" s="201"/>
      <c r="F44" s="201"/>
      <c r="G44" s="201"/>
      <c r="H44" s="199"/>
      <c r="I44" s="201"/>
      <c r="J44" s="199"/>
      <c r="K44" s="187"/>
    </row>
    <row r="45" spans="1:13" ht="15">
      <c r="A45" s="204"/>
      <c r="B45" s="198"/>
      <c r="C45" s="199"/>
      <c r="D45" s="199"/>
      <c r="E45" s="201"/>
      <c r="F45" s="201"/>
      <c r="G45" s="201"/>
      <c r="H45" s="199"/>
      <c r="I45" s="201"/>
      <c r="J45" s="199"/>
      <c r="K45" s="187"/>
    </row>
    <row r="46" spans="1:13" ht="15">
      <c r="A46" s="204"/>
      <c r="B46" s="198"/>
      <c r="C46" s="199"/>
      <c r="D46" s="199"/>
      <c r="E46" s="201"/>
      <c r="F46" s="201"/>
      <c r="G46" s="201"/>
      <c r="H46" s="199"/>
      <c r="I46" s="201"/>
      <c r="J46" s="199"/>
      <c r="K46" s="187"/>
    </row>
    <row r="47" spans="1:13" ht="15">
      <c r="A47" s="204"/>
      <c r="B47" s="198"/>
      <c r="C47" s="199"/>
      <c r="D47" s="199"/>
      <c r="E47" s="201"/>
      <c r="F47" s="201"/>
      <c r="G47" s="201"/>
      <c r="H47" s="199"/>
      <c r="I47" s="201"/>
      <c r="J47" s="199"/>
      <c r="K47" s="187"/>
    </row>
    <row r="48" spans="1:13" ht="15">
      <c r="A48" s="204"/>
      <c r="B48" s="198"/>
      <c r="C48" s="199"/>
      <c r="D48" s="199"/>
      <c r="E48" s="201"/>
      <c r="F48" s="201"/>
      <c r="G48" s="201"/>
      <c r="H48" s="199"/>
      <c r="I48" s="201"/>
      <c r="J48" s="199"/>
      <c r="K48" s="187"/>
    </row>
    <row r="49" spans="1:11" ht="15">
      <c r="A49" s="204"/>
      <c r="B49" s="198"/>
      <c r="C49" s="199"/>
      <c r="D49" s="199"/>
      <c r="E49" s="201"/>
      <c r="F49" s="201"/>
      <c r="G49" s="201"/>
      <c r="H49" s="199"/>
      <c r="I49" s="201"/>
      <c r="J49" s="199"/>
      <c r="K49" s="187"/>
    </row>
    <row r="50" spans="1:11" ht="15">
      <c r="A50" s="204"/>
      <c r="B50" s="198"/>
      <c r="C50" s="199"/>
      <c r="D50" s="199"/>
      <c r="E50" s="201"/>
      <c r="F50" s="201"/>
      <c r="G50" s="201"/>
      <c r="H50" s="199"/>
      <c r="I50" s="201"/>
      <c r="J50" s="199"/>
      <c r="K50" s="187"/>
    </row>
    <row r="51" spans="1:11" ht="15">
      <c r="A51" s="204"/>
      <c r="B51" s="198"/>
      <c r="C51" s="199"/>
      <c r="D51" s="199"/>
      <c r="E51" s="201"/>
      <c r="F51" s="201"/>
      <c r="G51" s="201"/>
      <c r="H51" s="199"/>
      <c r="I51" s="201"/>
      <c r="J51" s="199"/>
      <c r="K51" s="187"/>
    </row>
    <row r="52" spans="1:11" ht="15">
      <c r="A52" s="204"/>
      <c r="B52" s="204"/>
      <c r="C52" s="199"/>
      <c r="D52" s="199"/>
      <c r="E52" s="201"/>
      <c r="F52" s="201"/>
      <c r="G52" s="201"/>
      <c r="H52" s="199"/>
      <c r="I52" s="201"/>
      <c r="J52" s="199"/>
      <c r="K52" s="187"/>
    </row>
    <row r="53" spans="1:11" ht="12.75">
      <c r="A53" s="119"/>
      <c r="B53" s="119"/>
      <c r="C53" s="119"/>
      <c r="D53" s="119"/>
      <c r="E53" s="119"/>
      <c r="F53" s="119"/>
      <c r="G53" s="119"/>
      <c r="H53" s="207"/>
      <c r="I53" s="119"/>
      <c r="J53" s="119"/>
      <c r="K53" s="119"/>
    </row>
  </sheetData>
  <sortState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391</v>
      </c>
      <c r="M1" s="348" t="str">
        <f>'3.1'!N1</f>
        <v>IV.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24"/>
    </row>
    <row r="4" spans="1:24" ht="13.5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72"/>
    </row>
    <row r="5" spans="1:24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8" t="s">
        <v>53</v>
      </c>
      <c r="B7" s="593">
        <f>F8</f>
        <v>3087.6683690000013</v>
      </c>
      <c r="C7" s="580"/>
      <c r="D7" s="580"/>
      <c r="E7" s="580"/>
      <c r="F7" s="580"/>
      <c r="G7" s="595"/>
      <c r="H7" s="593">
        <f>SUM(H8,J8,L8)</f>
        <v>3660007.3350251354</v>
      </c>
      <c r="I7" s="580"/>
      <c r="J7" s="580"/>
      <c r="K7" s="580"/>
      <c r="L7" s="580"/>
      <c r="M7" s="580"/>
      <c r="N7" s="73"/>
    </row>
    <row r="8" spans="1:24">
      <c r="A8" s="599"/>
      <c r="B8" s="358">
        <f>SUM(B9:B16)</f>
        <v>3083.4511140000009</v>
      </c>
      <c r="C8" s="353">
        <v>0.1352774231900544</v>
      </c>
      <c r="D8" s="318">
        <f>SUM(D9:D16)</f>
        <v>3086.0860740000012</v>
      </c>
      <c r="E8" s="353">
        <v>0.1350366896580307</v>
      </c>
      <c r="F8" s="318">
        <f>SUM(F9:F16)</f>
        <v>3087.6683690000013</v>
      </c>
      <c r="G8" s="359">
        <v>0.13466236440283913</v>
      </c>
      <c r="H8" s="318">
        <f>SUM(H9:H16)</f>
        <v>1199981.5866577295</v>
      </c>
      <c r="I8" s="353">
        <v>0.19324922172913037</v>
      </c>
      <c r="J8" s="318">
        <f>SUM(J9:J16)</f>
        <v>890150.40504454973</v>
      </c>
      <c r="K8" s="353">
        <v>0.12973692565404979</v>
      </c>
      <c r="L8" s="318">
        <f>SUM(L9:L16)</f>
        <v>1569875.3433228564</v>
      </c>
      <c r="M8" s="353">
        <v>0.21865509017072218</v>
      </c>
      <c r="N8" s="10"/>
    </row>
    <row r="9" spans="1:24">
      <c r="A9" s="56" t="s">
        <v>7</v>
      </c>
      <c r="B9" s="247">
        <v>2250</v>
      </c>
      <c r="C9" s="352">
        <v>0.52447552447552448</v>
      </c>
      <c r="D9" s="23">
        <v>2250</v>
      </c>
      <c r="E9" s="352">
        <v>0.52447552447552448</v>
      </c>
      <c r="F9" s="23">
        <v>2250</v>
      </c>
      <c r="G9" s="360">
        <v>0.52447552447552448</v>
      </c>
      <c r="H9" s="23">
        <v>1094696.05</v>
      </c>
      <c r="I9" s="352">
        <v>0.47932750060842233</v>
      </c>
      <c r="J9" s="23">
        <v>787269.59</v>
      </c>
      <c r="K9" s="352">
        <v>0.35090366286972424</v>
      </c>
      <c r="L9" s="23">
        <v>1460485.33</v>
      </c>
      <c r="M9" s="352">
        <v>0.50841862142825933</v>
      </c>
      <c r="X9" s="70"/>
    </row>
    <row r="10" spans="1:24">
      <c r="A10" s="56" t="s">
        <v>20</v>
      </c>
      <c r="B10" s="247">
        <v>215.44069999999999</v>
      </c>
      <c r="C10" s="352">
        <v>2.2801645506348344E-2</v>
      </c>
      <c r="D10" s="23">
        <v>215.44069999999999</v>
      </c>
      <c r="E10" s="352">
        <v>2.2801645506348344E-2</v>
      </c>
      <c r="F10" s="23">
        <v>215.44069999999999</v>
      </c>
      <c r="G10" s="360">
        <v>2.2801645506348344E-2</v>
      </c>
      <c r="H10" s="23">
        <v>33052.304999999993</v>
      </c>
      <c r="I10" s="352">
        <v>1.1739944319178368E-2</v>
      </c>
      <c r="J10" s="23">
        <v>36909.630999999994</v>
      </c>
      <c r="K10" s="352">
        <v>1.0759898843031201E-2</v>
      </c>
      <c r="L10" s="23">
        <v>36040.005999999994</v>
      </c>
      <c r="M10" s="352">
        <v>1.1239774902624844E-2</v>
      </c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X11" s="70"/>
    </row>
    <row r="12" spans="1:24">
      <c r="A12" s="56" t="s">
        <v>22</v>
      </c>
      <c r="B12" s="247">
        <v>61.622000000000014</v>
      </c>
      <c r="C12" s="352">
        <v>5.1358363583284716E-2</v>
      </c>
      <c r="D12" s="23">
        <v>61.622000000000014</v>
      </c>
      <c r="E12" s="352">
        <v>5.1222222774068363E-2</v>
      </c>
      <c r="F12" s="23">
        <v>61.657000000000011</v>
      </c>
      <c r="G12" s="360">
        <v>4.9753850095217142E-2</v>
      </c>
      <c r="H12" s="23">
        <v>25564.203999999998</v>
      </c>
      <c r="I12" s="352">
        <v>8.0463978718045504E-2</v>
      </c>
      <c r="J12" s="23">
        <v>26717.68</v>
      </c>
      <c r="K12" s="352">
        <v>7.4978546612342017E-2</v>
      </c>
      <c r="L12" s="23">
        <v>26584.005000000012</v>
      </c>
      <c r="M12" s="352">
        <v>7.2129914830036029E-2</v>
      </c>
      <c r="X12" s="70"/>
    </row>
    <row r="13" spans="1:24">
      <c r="A13" s="56" t="s">
        <v>43</v>
      </c>
      <c r="B13" s="247">
        <v>176.16265000000007</v>
      </c>
      <c r="C13" s="352">
        <v>0.15824092526288247</v>
      </c>
      <c r="D13" s="23">
        <v>175.93865000000005</v>
      </c>
      <c r="E13" s="352">
        <v>0.15809886285123032</v>
      </c>
      <c r="F13" s="23">
        <v>175.48465000000007</v>
      </c>
      <c r="G13" s="360">
        <v>0.15784249348408766</v>
      </c>
      <c r="H13" s="23">
        <v>23253.335867787162</v>
      </c>
      <c r="I13" s="352">
        <v>8.345862284007298E-2</v>
      </c>
      <c r="J13" s="23">
        <v>25983.824052311495</v>
      </c>
      <c r="K13" s="352">
        <v>0.13744641676817582</v>
      </c>
      <c r="L13" s="23">
        <v>35767.826720811572</v>
      </c>
      <c r="M13" s="352">
        <v>0.13509743830856738</v>
      </c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0.01</v>
      </c>
      <c r="C15" s="352">
        <v>2.8421865811077551E-5</v>
      </c>
      <c r="D15" s="23">
        <v>0.01</v>
      </c>
      <c r="E15" s="74">
        <v>2.8422680099282124E-5</v>
      </c>
      <c r="F15" s="23">
        <v>0.01</v>
      </c>
      <c r="G15" s="361">
        <v>2.8440294032255072E-5</v>
      </c>
      <c r="H15" s="23">
        <v>0</v>
      </c>
      <c r="I15" s="352">
        <v>0</v>
      </c>
      <c r="J15" s="23">
        <v>0</v>
      </c>
      <c r="K15" s="74">
        <v>0</v>
      </c>
      <c r="L15" s="23">
        <v>0</v>
      </c>
      <c r="M15" s="74">
        <v>0</v>
      </c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380.21576400000066</v>
      </c>
      <c r="C16" s="353">
        <v>9.8623485999159322E-2</v>
      </c>
      <c r="D16" s="242">
        <v>383.0747240000008</v>
      </c>
      <c r="E16" s="354">
        <v>9.7907707188727267E-2</v>
      </c>
      <c r="F16" s="242">
        <v>385.07601900000105</v>
      </c>
      <c r="G16" s="362">
        <v>9.7414448623193969E-2</v>
      </c>
      <c r="H16" s="242">
        <v>23415.691789942401</v>
      </c>
      <c r="I16" s="353">
        <v>0.1060859812049202</v>
      </c>
      <c r="J16" s="242">
        <v>13269.679992238303</v>
      </c>
      <c r="K16" s="354">
        <v>0.10628951965672725</v>
      </c>
      <c r="L16" s="242">
        <v>10998.17560204435</v>
      </c>
      <c r="M16" s="354">
        <v>0.1308647398403503</v>
      </c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2.0696461762024571E-2</v>
      </c>
      <c r="J19" s="87" t="str">
        <f>A9</f>
        <v>JE</v>
      </c>
      <c r="K19" s="76">
        <f t="shared" ref="K19:K26" si="0">H9+J9+L9</f>
        <v>3342450.97</v>
      </c>
      <c r="L19" s="87" t="str">
        <f>A9</f>
        <v>JE</v>
      </c>
      <c r="M19" s="85">
        <f>K19/'6.1, 6.2'!B5</f>
        <v>0.45168442518580654</v>
      </c>
      <c r="N19" s="78"/>
      <c r="O19" s="68"/>
    </row>
    <row r="20" spans="1:15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4.7926179010948061E-2</v>
      </c>
      <c r="J20" s="87" t="str">
        <f t="shared" ref="J20:J26" si="1">A10</f>
        <v>PE</v>
      </c>
      <c r="K20" s="76">
        <f t="shared" si="0"/>
        <v>106001.94199999998</v>
      </c>
      <c r="L20" s="87" t="str">
        <f t="shared" ref="L20:L26" si="2">A10</f>
        <v>PE</v>
      </c>
      <c r="M20" s="85">
        <f>K20/'6.1, 6.2'!C5</f>
        <v>1.1214600291474287E-2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6.6494056826310891E-2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8" t="s">
        <v>53</v>
      </c>
      <c r="B22" s="580">
        <f>SUM(B23,D23,F23)</f>
        <v>779888.9100077711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7.1798929548918408E-2</v>
      </c>
      <c r="J22" s="87" t="str">
        <f t="shared" si="1"/>
        <v>PSE</v>
      </c>
      <c r="K22" s="76">
        <f t="shared" si="0"/>
        <v>78865.88900000001</v>
      </c>
      <c r="L22" s="87" t="str">
        <f t="shared" si="2"/>
        <v>PSE</v>
      </c>
      <c r="M22" s="85">
        <f>K22/'6.1, 6.2'!E5</f>
        <v>7.5643124570292639E-2</v>
      </c>
      <c r="N22" s="78"/>
      <c r="O22" s="68"/>
    </row>
    <row r="23" spans="1:15">
      <c r="A23" s="579"/>
      <c r="B23" s="318">
        <f>SUM(B24:B27)</f>
        <v>241627.07764835353</v>
      </c>
      <c r="C23" s="363">
        <v>5.4250767949180712E-2</v>
      </c>
      <c r="D23" s="318">
        <f>SUM(D24:D27)</f>
        <v>265961.36411992175</v>
      </c>
      <c r="E23" s="363">
        <v>5.4717531387142471E-2</v>
      </c>
      <c r="F23" s="318">
        <f>SUM(F24:F27)</f>
        <v>272300.46823949588</v>
      </c>
      <c r="G23" s="363">
        <v>5.5782875160569102E-2</v>
      </c>
      <c r="H23" s="68"/>
      <c r="I23" s="68"/>
      <c r="J23" s="87" t="str">
        <f t="shared" si="1"/>
        <v>VE</v>
      </c>
      <c r="K23" s="76">
        <f t="shared" si="0"/>
        <v>85004.986640910225</v>
      </c>
      <c r="L23" s="87" t="str">
        <f t="shared" si="2"/>
        <v>VE</v>
      </c>
      <c r="M23" s="85">
        <f>K23/'6.1, 6.2'!F5</f>
        <v>0.11605983029690069</v>
      </c>
      <c r="N23" s="78"/>
      <c r="O23" s="68"/>
    </row>
    <row r="24" spans="1:15">
      <c r="A24" s="18" t="s">
        <v>8</v>
      </c>
      <c r="B24" s="23">
        <v>14436.977999999999</v>
      </c>
      <c r="C24" s="352">
        <v>2.1297335363826966E-2</v>
      </c>
      <c r="D24" s="23">
        <v>13302.554</v>
      </c>
      <c r="E24" s="352">
        <v>2.0324116743483313E-2</v>
      </c>
      <c r="F24" s="23">
        <v>11102.16</v>
      </c>
      <c r="G24" s="352">
        <v>2.0395890320029506E-2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</row>
    <row r="25" spans="1:15">
      <c r="A25" s="18" t="s">
        <v>9</v>
      </c>
      <c r="B25" s="23">
        <v>93456.572</v>
      </c>
      <c r="C25" s="352">
        <v>4.8891567422438886E-2</v>
      </c>
      <c r="D25" s="23">
        <v>94096.739000000001</v>
      </c>
      <c r="E25" s="352">
        <v>4.8591878242937654E-2</v>
      </c>
      <c r="F25" s="23">
        <v>77297.629000000001</v>
      </c>
      <c r="G25" s="352">
        <v>4.605848666964827E-2</v>
      </c>
      <c r="H25" s="68"/>
      <c r="I25" s="68"/>
      <c r="J25" s="87" t="str">
        <f t="shared" si="1"/>
        <v>VTE</v>
      </c>
      <c r="K25" s="76">
        <f t="shared" si="0"/>
        <v>0</v>
      </c>
      <c r="L25" s="87" t="str">
        <f t="shared" si="2"/>
        <v>VTE</v>
      </c>
      <c r="M25" s="85">
        <f>K25/'6.1, 6.2'!H5</f>
        <v>0</v>
      </c>
    </row>
    <row r="26" spans="1:15">
      <c r="A26" s="18" t="s">
        <v>132</v>
      </c>
      <c r="B26" s="23">
        <v>42005.205437776072</v>
      </c>
      <c r="C26" s="352">
        <v>6.6745544095755158E-2</v>
      </c>
      <c r="D26" s="23">
        <v>49719.173209892622</v>
      </c>
      <c r="E26" s="352">
        <v>6.9830467711883712E-2</v>
      </c>
      <c r="F26" s="23">
        <v>46912.862147501895</v>
      </c>
      <c r="G26" s="352">
        <v>6.3196526174643636E-2</v>
      </c>
      <c r="H26" s="68"/>
      <c r="I26" s="68"/>
      <c r="J26" s="87" t="str">
        <f t="shared" si="1"/>
        <v>FVE</v>
      </c>
      <c r="K26" s="76">
        <f t="shared" si="0"/>
        <v>47683.547384225058</v>
      </c>
      <c r="L26" s="87" t="str">
        <f t="shared" si="2"/>
        <v>FVE</v>
      </c>
      <c r="M26" s="85">
        <f>K26/'6.1, 6.2'!I5</f>
        <v>0.11099245797831979</v>
      </c>
    </row>
    <row r="27" spans="1:15">
      <c r="A27" s="427" t="s">
        <v>130</v>
      </c>
      <c r="B27" s="23">
        <v>91728.322210577462</v>
      </c>
      <c r="C27" s="353">
        <v>7.426344283216918E-2</v>
      </c>
      <c r="D27" s="23">
        <v>108842.89791002913</v>
      </c>
      <c r="E27" s="353">
        <v>6.9877028625910859E-2</v>
      </c>
      <c r="F27" s="242">
        <v>136987.81709199402</v>
      </c>
      <c r="G27" s="353">
        <v>7.147740174166449E-2</v>
      </c>
      <c r="H27" s="68"/>
      <c r="I27" s="68"/>
      <c r="J27" s="68"/>
      <c r="K27" s="68"/>
      <c r="L27" s="68"/>
      <c r="M27" s="68"/>
    </row>
    <row r="28" spans="1:15" ht="12" customHeight="1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  <c r="N28" s="78"/>
      <c r="O28" s="68"/>
    </row>
    <row r="29" spans="1:15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  <c r="N29" s="7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0.52447552447552448</v>
      </c>
      <c r="J31" s="87" t="str">
        <f t="shared" ref="J31:J38" si="5">A9</f>
        <v>JE</v>
      </c>
      <c r="K31" s="70">
        <f t="shared" ref="K31:K38" si="6">H9</f>
        <v>1094696.05</v>
      </c>
      <c r="L31" s="70">
        <f t="shared" ref="L31:L38" si="7">J9</f>
        <v>787269.59</v>
      </c>
      <c r="M31" s="70">
        <f t="shared" ref="M31:M38" si="8">L9</f>
        <v>1460485.33</v>
      </c>
    </row>
    <row r="32" spans="1:15">
      <c r="H32" s="87" t="str">
        <f t="shared" si="3"/>
        <v>PE</v>
      </c>
      <c r="I32" s="88">
        <f t="shared" si="4"/>
        <v>2.2801645506348344E-2</v>
      </c>
      <c r="J32" s="87" t="str">
        <f t="shared" si="5"/>
        <v>PE</v>
      </c>
      <c r="K32" s="70">
        <f t="shared" si="6"/>
        <v>33052.304999999993</v>
      </c>
      <c r="L32" s="70">
        <f t="shared" si="7"/>
        <v>36909.630999999994</v>
      </c>
      <c r="M32" s="70">
        <f t="shared" si="8"/>
        <v>36040.005999999994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4.9753850095217142E-2</v>
      </c>
      <c r="J34" s="87" t="str">
        <f t="shared" si="5"/>
        <v>PSE</v>
      </c>
      <c r="K34" s="70">
        <f t="shared" si="6"/>
        <v>25564.203999999998</v>
      </c>
      <c r="L34" s="70">
        <f t="shared" si="7"/>
        <v>26717.68</v>
      </c>
      <c r="M34" s="70">
        <f t="shared" si="8"/>
        <v>26584.005000000012</v>
      </c>
    </row>
    <row r="35" spans="8:13" ht="13.5" customHeight="1">
      <c r="H35" s="87" t="str">
        <f t="shared" si="3"/>
        <v>VE</v>
      </c>
      <c r="I35" s="88">
        <f t="shared" si="4"/>
        <v>0.15784249348408766</v>
      </c>
      <c r="J35" s="87" t="str">
        <f t="shared" si="5"/>
        <v>VE</v>
      </c>
      <c r="K35" s="70">
        <f t="shared" si="6"/>
        <v>23253.335867787162</v>
      </c>
      <c r="L35" s="70">
        <f t="shared" si="7"/>
        <v>25983.824052311495</v>
      </c>
      <c r="M35" s="70">
        <f t="shared" si="8"/>
        <v>35767.826720811572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2.8440294032255072E-5</v>
      </c>
      <c r="J37" s="87" t="str">
        <f t="shared" si="5"/>
        <v>VTE</v>
      </c>
      <c r="K37" s="70">
        <f t="shared" si="6"/>
        <v>0</v>
      </c>
      <c r="L37" s="70">
        <f t="shared" si="7"/>
        <v>0</v>
      </c>
      <c r="M37" s="70">
        <f t="shared" si="8"/>
        <v>0</v>
      </c>
    </row>
    <row r="38" spans="8:13" ht="12.75" customHeight="1">
      <c r="H38" s="87" t="str">
        <f t="shared" si="3"/>
        <v>FVE</v>
      </c>
      <c r="I38" s="88">
        <f t="shared" si="4"/>
        <v>9.7414448623193969E-2</v>
      </c>
      <c r="J38" s="87" t="str">
        <f t="shared" si="5"/>
        <v>FVE</v>
      </c>
      <c r="K38" s="70">
        <f t="shared" si="6"/>
        <v>23415.691789942401</v>
      </c>
      <c r="L38" s="70">
        <f t="shared" si="7"/>
        <v>13269.679992238303</v>
      </c>
      <c r="M38" s="70">
        <f t="shared" si="8"/>
        <v>10998.17560204435</v>
      </c>
    </row>
    <row r="39" spans="8:13" ht="12.75" customHeight="1"/>
  </sheetData>
  <mergeCells count="21">
    <mergeCell ref="A28:E29"/>
    <mergeCell ref="H5:I5"/>
    <mergeCell ref="J5:K5"/>
    <mergeCell ref="L5:M5"/>
    <mergeCell ref="A7:A8"/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392</v>
      </c>
      <c r="M1" s="348" t="str">
        <f>'3.1'!N1</f>
        <v>IV. čtvrtletí 2024</v>
      </c>
      <c r="N1" s="7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78"/>
      <c r="O2" s="68"/>
    </row>
    <row r="3" spans="1:21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79"/>
    </row>
    <row r="4" spans="1:21" ht="13.5" customHeight="1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80"/>
    </row>
    <row r="5" spans="1:21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81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1"/>
    </row>
    <row r="7" spans="1:21">
      <c r="A7" s="598" t="s">
        <v>53</v>
      </c>
      <c r="B7" s="593">
        <f>F8</f>
        <v>1153.9383529999964</v>
      </c>
      <c r="C7" s="580"/>
      <c r="D7" s="580"/>
      <c r="E7" s="580"/>
      <c r="F7" s="580"/>
      <c r="G7" s="595"/>
      <c r="H7" s="593">
        <f>SUM(H8,J8,L8)</f>
        <v>452379.63019847946</v>
      </c>
      <c r="I7" s="580"/>
      <c r="J7" s="580"/>
      <c r="K7" s="580"/>
      <c r="L7" s="580"/>
      <c r="M7" s="580"/>
      <c r="N7" s="82"/>
    </row>
    <row r="8" spans="1:21">
      <c r="A8" s="599"/>
      <c r="B8" s="358">
        <f>SUM(B9:B16)</f>
        <v>1148.7572139999966</v>
      </c>
      <c r="C8" s="353">
        <v>5.0398371835807018E-2</v>
      </c>
      <c r="D8" s="318">
        <f>SUM(D9:D16)</f>
        <v>1153.1739530999971</v>
      </c>
      <c r="E8" s="353">
        <v>5.0458992229161226E-2</v>
      </c>
      <c r="F8" s="318">
        <f>SUM(F9:F16)</f>
        <v>1153.9383529999964</v>
      </c>
      <c r="G8" s="359">
        <v>5.0326669972146042E-2</v>
      </c>
      <c r="H8" s="318">
        <f>SUM(H9:H16)</f>
        <v>141550.23256758656</v>
      </c>
      <c r="I8" s="353">
        <v>2.2795743354240165E-2</v>
      </c>
      <c r="J8" s="318">
        <f>SUM(J9:J16)</f>
        <v>153860.54258089088</v>
      </c>
      <c r="K8" s="353">
        <v>2.2424742673581986E-2</v>
      </c>
      <c r="L8" s="318">
        <f>SUM(L9:L16)</f>
        <v>156968.85505000205</v>
      </c>
      <c r="M8" s="353">
        <v>2.1862907332696826E-2</v>
      </c>
      <c r="N8" s="83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226.29999999999998</v>
      </c>
      <c r="C10" s="352">
        <v>2.3950963666970214E-2</v>
      </c>
      <c r="D10" s="23">
        <v>226.29999999999998</v>
      </c>
      <c r="E10" s="352">
        <v>2.3950963666970214E-2</v>
      </c>
      <c r="F10" s="23">
        <v>226.29999999999998</v>
      </c>
      <c r="G10" s="360">
        <v>2.3950963666970214E-2</v>
      </c>
      <c r="H10" s="23">
        <v>25221.164000000001</v>
      </c>
      <c r="I10" s="352">
        <v>8.9583785767699421E-3</v>
      </c>
      <c r="J10" s="23">
        <v>38849.565999999999</v>
      </c>
      <c r="K10" s="352">
        <v>1.1325428863151309E-2</v>
      </c>
      <c r="L10" s="23">
        <v>45744.881000000001</v>
      </c>
      <c r="M10" s="352">
        <v>1.4266428407014144E-2</v>
      </c>
      <c r="N10" s="76"/>
      <c r="O10" s="85"/>
    </row>
    <row r="11" spans="1:21">
      <c r="A11" s="56" t="s">
        <v>21</v>
      </c>
      <c r="B11" s="247">
        <v>118.5</v>
      </c>
      <c r="C11" s="352">
        <v>8.6915065277981512E-2</v>
      </c>
      <c r="D11" s="23">
        <v>118.5</v>
      </c>
      <c r="E11" s="352">
        <v>8.6915065277981512E-2</v>
      </c>
      <c r="F11" s="23">
        <v>118.5</v>
      </c>
      <c r="G11" s="360">
        <v>8.6915065277981512E-2</v>
      </c>
      <c r="H11" s="23">
        <v>36136</v>
      </c>
      <c r="I11" s="352">
        <v>0.19343091773966958</v>
      </c>
      <c r="J11" s="23">
        <v>49695.328999999998</v>
      </c>
      <c r="K11" s="352">
        <v>0.12524076555570549</v>
      </c>
      <c r="L11" s="23">
        <v>53271.82</v>
      </c>
      <c r="M11" s="352">
        <v>0.21842192984578146</v>
      </c>
      <c r="N11" s="76"/>
      <c r="O11" s="85"/>
    </row>
    <row r="12" spans="1:21">
      <c r="A12" s="56" t="s">
        <v>22</v>
      </c>
      <c r="B12" s="247">
        <v>93.882999999999939</v>
      </c>
      <c r="C12" s="352">
        <v>7.8246036290440343E-2</v>
      </c>
      <c r="D12" s="23">
        <v>94.911999999999935</v>
      </c>
      <c r="E12" s="352">
        <v>7.889396007809503E-2</v>
      </c>
      <c r="F12" s="23">
        <v>94.889999999999944</v>
      </c>
      <c r="G12" s="360">
        <v>7.6571076042219868E-2</v>
      </c>
      <c r="H12" s="23">
        <v>28527.074999999997</v>
      </c>
      <c r="I12" s="352">
        <v>8.9789690134223915E-2</v>
      </c>
      <c r="J12" s="23">
        <v>31737.544999999995</v>
      </c>
      <c r="K12" s="352">
        <v>8.9065929270198671E-2</v>
      </c>
      <c r="L12" s="23">
        <v>33462.915000000001</v>
      </c>
      <c r="M12" s="352">
        <v>9.0794340766740533E-2</v>
      </c>
      <c r="N12" s="76"/>
      <c r="O12" s="85"/>
    </row>
    <row r="13" spans="1:21">
      <c r="A13" s="56" t="s">
        <v>43</v>
      </c>
      <c r="B13" s="247">
        <v>35.299199999999999</v>
      </c>
      <c r="C13" s="352">
        <v>3.1708072449179996E-2</v>
      </c>
      <c r="D13" s="23">
        <v>35.299199999999999</v>
      </c>
      <c r="E13" s="352">
        <v>3.1719939760582155E-2</v>
      </c>
      <c r="F13" s="23">
        <v>35.299199999999999</v>
      </c>
      <c r="G13" s="360">
        <v>3.1750433704563361E-2</v>
      </c>
      <c r="H13" s="23">
        <v>8811.3430850623208</v>
      </c>
      <c r="I13" s="352">
        <v>3.1624819915383691E-2</v>
      </c>
      <c r="J13" s="23">
        <v>5577.1099782358579</v>
      </c>
      <c r="K13" s="352">
        <v>2.9501192006507828E-2</v>
      </c>
      <c r="L13" s="23">
        <v>6376.0974806327913</v>
      </c>
      <c r="M13" s="352">
        <v>2.4082940312892886E-2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8.4453049999999994</v>
      </c>
      <c r="C15" s="352">
        <v>2.4003132544362225E-2</v>
      </c>
      <c r="D15" s="23">
        <v>8.4453049999999994</v>
      </c>
      <c r="E15" s="74">
        <v>2.4003820235586778E-2</v>
      </c>
      <c r="F15" s="23">
        <v>8.4453049999999994</v>
      </c>
      <c r="G15" s="361">
        <v>2.4018695739207389E-2</v>
      </c>
      <c r="H15" s="23">
        <v>1124.778733653827</v>
      </c>
      <c r="I15" s="352">
        <v>1.758731001529993E-2</v>
      </c>
      <c r="J15" s="23">
        <v>946.45227974199042</v>
      </c>
      <c r="K15" s="74">
        <v>1.401192849968076E-2</v>
      </c>
      <c r="L15" s="23">
        <v>1138.7285529247677</v>
      </c>
      <c r="M15" s="74">
        <v>1.6692883507195399E-2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666.3297089999968</v>
      </c>
      <c r="C16" s="353">
        <v>0.17283806971871102</v>
      </c>
      <c r="D16" s="242">
        <v>669.71744809999723</v>
      </c>
      <c r="E16" s="354">
        <v>0.17116895399174403</v>
      </c>
      <c r="F16" s="242">
        <v>670.50384799999654</v>
      </c>
      <c r="G16" s="362">
        <v>0.16962043708218907</v>
      </c>
      <c r="H16" s="242">
        <v>41729.871748870399</v>
      </c>
      <c r="I16" s="353">
        <v>0.18905930389534245</v>
      </c>
      <c r="J16" s="242">
        <v>27054.540322913024</v>
      </c>
      <c r="K16" s="354">
        <v>0.21670560986685339</v>
      </c>
      <c r="L16" s="242">
        <v>16974.413016444472</v>
      </c>
      <c r="M16" s="354">
        <v>0.20197460230829145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20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7.045211268233785E-2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0.10623119334032145</v>
      </c>
      <c r="J20" s="87" t="str">
        <f t="shared" ref="J20:J26" si="1">A10</f>
        <v>PE</v>
      </c>
      <c r="K20" s="76">
        <f t="shared" si="0"/>
        <v>109815.611</v>
      </c>
      <c r="L20" s="87" t="str">
        <f t="shared" ref="L20:L26" si="2">A10</f>
        <v>PE</v>
      </c>
      <c r="M20" s="85">
        <f>K20/'6.1, 6.2'!C5</f>
        <v>1.161807189465479E-2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9.4849530364351661E-2</v>
      </c>
      <c r="J21" s="87" t="str">
        <f t="shared" si="1"/>
        <v>PPE</v>
      </c>
      <c r="K21" s="76">
        <f t="shared" si="0"/>
        <v>139103.149</v>
      </c>
      <c r="L21" s="87" t="str">
        <f t="shared" si="2"/>
        <v>PPE</v>
      </c>
      <c r="M21" s="85">
        <f>K21/'6.1, 6.2'!D5</f>
        <v>0.16809875568419994</v>
      </c>
      <c r="N21" s="78"/>
      <c r="O21" s="68"/>
      <c r="P21" s="89"/>
      <c r="Q21" s="71"/>
      <c r="R21" s="23"/>
      <c r="S21" s="23"/>
      <c r="T21" s="23"/>
    </row>
    <row r="22" spans="1:20">
      <c r="A22" s="578" t="s">
        <v>53</v>
      </c>
      <c r="B22" s="580">
        <f>SUM(B23,D23,F23)</f>
        <v>1381170.2939411334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9.8721846209662747E-2</v>
      </c>
      <c r="J22" s="87" t="str">
        <f t="shared" si="1"/>
        <v>PSE</v>
      </c>
      <c r="K22" s="76">
        <f t="shared" si="0"/>
        <v>93727.535000000003</v>
      </c>
      <c r="L22" s="87" t="str">
        <f t="shared" si="2"/>
        <v>PSE</v>
      </c>
      <c r="M22" s="85">
        <f>K22/'6.1, 6.2'!E5</f>
        <v>8.9897466389701933E-2</v>
      </c>
      <c r="N22" s="78"/>
      <c r="O22" s="68"/>
      <c r="P22" s="89"/>
      <c r="Q22" s="71"/>
      <c r="R22" s="23"/>
      <c r="S22" s="23"/>
      <c r="T22" s="23"/>
    </row>
    <row r="23" spans="1:20">
      <c r="A23" s="579"/>
      <c r="B23" s="318">
        <f>SUM(B24:B27)</f>
        <v>434433.81735925656</v>
      </c>
      <c r="C23" s="363">
        <v>9.7540260984877988E-2</v>
      </c>
      <c r="D23" s="318">
        <f>SUM(D24:D27)</f>
        <v>468971.29079295287</v>
      </c>
      <c r="E23" s="363">
        <v>9.6483755858845791E-2</v>
      </c>
      <c r="F23" s="318">
        <f>SUM(F24:F27)</f>
        <v>477765.18578892399</v>
      </c>
      <c r="G23" s="363">
        <v>9.7873925400265016E-2</v>
      </c>
      <c r="H23" s="68"/>
      <c r="I23" s="68"/>
      <c r="J23" s="87" t="str">
        <f t="shared" si="1"/>
        <v>VE</v>
      </c>
      <c r="K23" s="76">
        <f t="shared" si="0"/>
        <v>20764.550543930971</v>
      </c>
      <c r="L23" s="87" t="str">
        <f t="shared" si="2"/>
        <v>VE</v>
      </c>
      <c r="M23" s="85">
        <f>K23/'6.1, 6.2'!F5</f>
        <v>2.8350456926726011E-2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46860.565000000002</v>
      </c>
      <c r="C24" s="352">
        <v>6.912839848778686E-2</v>
      </c>
      <c r="D24" s="23">
        <v>47628.767999999996</v>
      </c>
      <c r="E24" s="352">
        <v>7.2768931528508149E-2</v>
      </c>
      <c r="F24" s="23">
        <v>37730.332999999999</v>
      </c>
      <c r="G24" s="352">
        <v>6.9314776008109216E-2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202667.497</v>
      </c>
      <c r="C25" s="352">
        <v>0.10602498445922487</v>
      </c>
      <c r="D25" s="23">
        <v>206557.84299999999</v>
      </c>
      <c r="E25" s="352">
        <v>0.10666717745850716</v>
      </c>
      <c r="F25" s="23">
        <v>177832.33900000399</v>
      </c>
      <c r="G25" s="352">
        <v>0.10596299681150707</v>
      </c>
      <c r="H25" s="68"/>
      <c r="I25" s="68"/>
      <c r="J25" s="87" t="str">
        <f t="shared" si="1"/>
        <v>VTE</v>
      </c>
      <c r="K25" s="76">
        <f t="shared" si="0"/>
        <v>3209.9595663205846</v>
      </c>
      <c r="L25" s="87" t="str">
        <f t="shared" si="2"/>
        <v>VTE</v>
      </c>
      <c r="M25" s="85">
        <f>K25/'6.1, 6.2'!H5</f>
        <v>1.6072573843233743E-2</v>
      </c>
      <c r="N25" s="78"/>
      <c r="O25" s="86"/>
    </row>
    <row r="26" spans="1:20">
      <c r="A26" s="18" t="s">
        <v>132</v>
      </c>
      <c r="B26" s="23">
        <v>58327.225508423806</v>
      </c>
      <c r="C26" s="352">
        <v>9.2680951362624067E-2</v>
      </c>
      <c r="D26" s="23">
        <v>64667.133209855041</v>
      </c>
      <c r="E26" s="352">
        <v>9.0824844141462316E-2</v>
      </c>
      <c r="F26" s="23">
        <v>74762.82151783962</v>
      </c>
      <c r="G26" s="352">
        <v>0.10071333085768579</v>
      </c>
      <c r="H26" s="68"/>
      <c r="I26" s="68"/>
      <c r="J26" s="87" t="str">
        <f t="shared" si="1"/>
        <v>FVE</v>
      </c>
      <c r="K26" s="76">
        <f t="shared" si="0"/>
        <v>85758.825088227895</v>
      </c>
      <c r="L26" s="87" t="str">
        <f t="shared" si="2"/>
        <v>FVE</v>
      </c>
      <c r="M26" s="85">
        <f>K26/'6.1, 6.2'!I5</f>
        <v>0.19961985447886799</v>
      </c>
      <c r="N26" s="78"/>
      <c r="O26" s="86"/>
    </row>
    <row r="27" spans="1:20">
      <c r="A27" s="427" t="s">
        <v>130</v>
      </c>
      <c r="B27" s="242">
        <v>126578.5298508328</v>
      </c>
      <c r="C27" s="353">
        <v>0.10247824432870072</v>
      </c>
      <c r="D27" s="242">
        <v>150117.54658309784</v>
      </c>
      <c r="E27" s="353">
        <v>9.6375310665741426E-2</v>
      </c>
      <c r="F27" s="242">
        <v>187439.69227108042</v>
      </c>
      <c r="G27" s="353">
        <v>9.7802143805217123E-2</v>
      </c>
      <c r="H27" s="68"/>
      <c r="I27" s="68"/>
      <c r="J27" s="68"/>
      <c r="K27" s="68"/>
      <c r="L27" s="68"/>
      <c r="M27" s="68"/>
      <c r="N27" s="78"/>
      <c r="O27" s="86"/>
    </row>
    <row r="28" spans="1:20" ht="12" customHeight="1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</row>
    <row r="29" spans="1:20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2.3950963666970214E-2</v>
      </c>
      <c r="J32" s="87" t="str">
        <f t="shared" si="5"/>
        <v>PE</v>
      </c>
      <c r="K32" s="70">
        <f t="shared" si="6"/>
        <v>25221.164000000001</v>
      </c>
      <c r="L32" s="70">
        <f t="shared" si="7"/>
        <v>38849.565999999999</v>
      </c>
      <c r="M32" s="70">
        <f t="shared" si="8"/>
        <v>45744.881000000001</v>
      </c>
    </row>
    <row r="33" spans="8:13">
      <c r="H33" s="87" t="str">
        <f t="shared" si="3"/>
        <v>PPE</v>
      </c>
      <c r="I33" s="88">
        <f t="shared" si="4"/>
        <v>8.6915065277981512E-2</v>
      </c>
      <c r="J33" s="87" t="str">
        <f t="shared" si="5"/>
        <v>PPE</v>
      </c>
      <c r="K33" s="70">
        <f t="shared" si="6"/>
        <v>36136</v>
      </c>
      <c r="L33" s="70">
        <f t="shared" si="7"/>
        <v>49695.328999999998</v>
      </c>
      <c r="M33" s="70">
        <f t="shared" si="8"/>
        <v>53271.82</v>
      </c>
    </row>
    <row r="34" spans="8:13" ht="13.5" customHeight="1">
      <c r="H34" s="87" t="str">
        <f t="shared" si="3"/>
        <v>PSE</v>
      </c>
      <c r="I34" s="88">
        <f t="shared" si="4"/>
        <v>7.6571076042219868E-2</v>
      </c>
      <c r="J34" s="87" t="str">
        <f t="shared" si="5"/>
        <v>PSE</v>
      </c>
      <c r="K34" s="70">
        <f t="shared" si="6"/>
        <v>28527.074999999997</v>
      </c>
      <c r="L34" s="70">
        <f t="shared" si="7"/>
        <v>31737.544999999995</v>
      </c>
      <c r="M34" s="70">
        <f t="shared" si="8"/>
        <v>33462.915000000001</v>
      </c>
    </row>
    <row r="35" spans="8:13" ht="12.75" customHeight="1">
      <c r="H35" s="87" t="str">
        <f t="shared" si="3"/>
        <v>VE</v>
      </c>
      <c r="I35" s="88">
        <f t="shared" si="4"/>
        <v>3.1750433704563361E-2</v>
      </c>
      <c r="J35" s="87" t="str">
        <f t="shared" si="5"/>
        <v>VE</v>
      </c>
      <c r="K35" s="70">
        <f t="shared" si="6"/>
        <v>8811.3430850623208</v>
      </c>
      <c r="L35" s="70">
        <f t="shared" si="7"/>
        <v>5577.1099782358579</v>
      </c>
      <c r="M35" s="70">
        <f t="shared" si="8"/>
        <v>6376.0974806327913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2.4018695739207389E-2</v>
      </c>
      <c r="J37" s="87" t="str">
        <f t="shared" si="5"/>
        <v>VTE</v>
      </c>
      <c r="K37" s="70">
        <f t="shared" si="6"/>
        <v>1124.778733653827</v>
      </c>
      <c r="L37" s="70">
        <f t="shared" si="7"/>
        <v>946.45227974199042</v>
      </c>
      <c r="M37" s="70">
        <f t="shared" si="8"/>
        <v>1138.7285529247677</v>
      </c>
    </row>
    <row r="38" spans="8:13" ht="12.75" customHeight="1">
      <c r="H38" s="87" t="str">
        <f t="shared" si="3"/>
        <v>FVE</v>
      </c>
      <c r="I38" s="88">
        <f t="shared" si="4"/>
        <v>0.16962043708218907</v>
      </c>
      <c r="J38" s="87" t="str">
        <f t="shared" si="5"/>
        <v>FVE</v>
      </c>
      <c r="K38" s="70">
        <f t="shared" si="6"/>
        <v>41729.871748870399</v>
      </c>
      <c r="L38" s="70">
        <f t="shared" si="7"/>
        <v>27054.540322913024</v>
      </c>
      <c r="M38" s="70">
        <f t="shared" si="8"/>
        <v>16974.413016444472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394</v>
      </c>
      <c r="M1" s="348" t="str">
        <f>'3.1'!N1</f>
        <v>IV.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24"/>
    </row>
    <row r="4" spans="1:24" ht="13.5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72"/>
    </row>
    <row r="5" spans="1:24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8" t="s">
        <v>53</v>
      </c>
      <c r="B7" s="593">
        <f>F8</f>
        <v>1085.3179520000001</v>
      </c>
      <c r="C7" s="580"/>
      <c r="D7" s="580"/>
      <c r="E7" s="580"/>
      <c r="F7" s="580"/>
      <c r="G7" s="595"/>
      <c r="H7" s="593">
        <f>SUM(H8,J8,L8)</f>
        <v>428549.62736534781</v>
      </c>
      <c r="I7" s="580"/>
      <c r="J7" s="580"/>
      <c r="K7" s="580"/>
      <c r="L7" s="580"/>
      <c r="M7" s="580"/>
      <c r="N7" s="73"/>
    </row>
    <row r="8" spans="1:24">
      <c r="A8" s="599"/>
      <c r="B8" s="358">
        <f>SUM(B9:B16)</f>
        <v>1083.3918820000001</v>
      </c>
      <c r="C8" s="353">
        <v>4.7530658565188282E-2</v>
      </c>
      <c r="D8" s="318">
        <f>SUM(D9:D16)</f>
        <v>1084.1878520000002</v>
      </c>
      <c r="E8" s="353">
        <v>4.7440393751483838E-2</v>
      </c>
      <c r="F8" s="318">
        <f>SUM(F9:F16)</f>
        <v>1085.3179520000001</v>
      </c>
      <c r="G8" s="359">
        <v>4.7333931005194362E-2</v>
      </c>
      <c r="H8" s="318">
        <f>SUM(H9:H16)</f>
        <v>93278.800723838402</v>
      </c>
      <c r="I8" s="353">
        <v>1.5021943539913653E-2</v>
      </c>
      <c r="J8" s="318">
        <f>SUM(J9:J16)</f>
        <v>172981.62494956763</v>
      </c>
      <c r="K8" s="353">
        <v>2.5211586815461387E-2</v>
      </c>
      <c r="L8" s="318">
        <f>SUM(L9:L16)</f>
        <v>162289.20169194179</v>
      </c>
      <c r="M8" s="353">
        <v>2.2603934879680591E-2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539.35199999999998</v>
      </c>
      <c r="C10" s="352">
        <v>5.7083518142765001E-2</v>
      </c>
      <c r="D10" s="23">
        <v>539.35199999999998</v>
      </c>
      <c r="E10" s="352">
        <v>5.7083518142765001E-2</v>
      </c>
      <c r="F10" s="23">
        <v>539.35199999999998</v>
      </c>
      <c r="G10" s="360">
        <v>5.7083518142765001E-2</v>
      </c>
      <c r="H10" s="23">
        <v>65017.915000000001</v>
      </c>
      <c r="I10" s="352">
        <v>2.309390228152234E-2</v>
      </c>
      <c r="J10" s="23">
        <v>125761.48099999999</v>
      </c>
      <c r="K10" s="352">
        <v>3.6661997891818274E-2</v>
      </c>
      <c r="L10" s="23">
        <v>117963.899</v>
      </c>
      <c r="M10" s="352">
        <v>3.6789329929522552E-2</v>
      </c>
      <c r="N10" s="76"/>
      <c r="O10" s="85"/>
      <c r="X10" s="70"/>
    </row>
    <row r="11" spans="1:24">
      <c r="A11" s="56" t="s">
        <v>21</v>
      </c>
      <c r="B11" s="247">
        <v>400</v>
      </c>
      <c r="C11" s="352">
        <v>0.29338418659234267</v>
      </c>
      <c r="D11" s="23">
        <v>400</v>
      </c>
      <c r="E11" s="352">
        <v>0.29338418659234267</v>
      </c>
      <c r="F11" s="23">
        <v>400</v>
      </c>
      <c r="G11" s="360">
        <v>0.29338418659234267</v>
      </c>
      <c r="H11" s="23">
        <v>7458.42</v>
      </c>
      <c r="I11" s="352">
        <v>3.9923871637367346E-2</v>
      </c>
      <c r="J11" s="23">
        <v>24761.54</v>
      </c>
      <c r="K11" s="352">
        <v>6.2403334243711792E-2</v>
      </c>
      <c r="L11" s="23">
        <v>20929.2</v>
      </c>
      <c r="M11" s="352">
        <v>8.5812653934638036E-2</v>
      </c>
      <c r="N11" s="76"/>
      <c r="O11" s="85"/>
      <c r="X11" s="70"/>
    </row>
    <row r="12" spans="1:24">
      <c r="A12" s="56" t="s">
        <v>22</v>
      </c>
      <c r="B12" s="247">
        <v>23.95</v>
      </c>
      <c r="C12" s="352">
        <v>1.9960936156237525E-2</v>
      </c>
      <c r="D12" s="23">
        <v>23.95</v>
      </c>
      <c r="E12" s="352">
        <v>1.9908023683732057E-2</v>
      </c>
      <c r="F12" s="23">
        <v>23.95</v>
      </c>
      <c r="G12" s="360">
        <v>1.9326349153874666E-2</v>
      </c>
      <c r="H12" s="23">
        <v>6114.0249999999996</v>
      </c>
      <c r="I12" s="352">
        <v>1.9244048337339122E-2</v>
      </c>
      <c r="J12" s="23">
        <v>7991.6769999999988</v>
      </c>
      <c r="K12" s="352">
        <v>2.242725889580538E-2</v>
      </c>
      <c r="L12" s="23">
        <v>8278.4390000000003</v>
      </c>
      <c r="M12" s="352">
        <v>2.2461743442933012E-2</v>
      </c>
      <c r="N12" s="76"/>
      <c r="O12" s="85"/>
      <c r="X12" s="70"/>
    </row>
    <row r="13" spans="1:24">
      <c r="A13" s="56" t="s">
        <v>43</v>
      </c>
      <c r="B13" s="247">
        <v>7.9229999999999974</v>
      </c>
      <c r="C13" s="352">
        <v>7.116961801254788E-3</v>
      </c>
      <c r="D13" s="23">
        <v>7.9079999999999977</v>
      </c>
      <c r="E13" s="352">
        <v>7.1061464176718908E-3</v>
      </c>
      <c r="F13" s="23">
        <v>7.817999999999997</v>
      </c>
      <c r="G13" s="360">
        <v>7.0320259581598526E-3</v>
      </c>
      <c r="H13" s="23">
        <v>2048.1549742727261</v>
      </c>
      <c r="I13" s="352">
        <v>7.3510396309479486E-3</v>
      </c>
      <c r="J13" s="23">
        <v>1549.4095084318183</v>
      </c>
      <c r="K13" s="352">
        <v>8.1958985179300184E-3</v>
      </c>
      <c r="L13" s="23">
        <v>2729.1793730420586</v>
      </c>
      <c r="M13" s="352">
        <v>1.030829032081036E-2</v>
      </c>
      <c r="N13" s="76"/>
      <c r="O13" s="85"/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67.594999999999999</v>
      </c>
      <c r="C15" s="352">
        <v>0.19211760194997871</v>
      </c>
      <c r="D15" s="23">
        <v>67.594999999999999</v>
      </c>
      <c r="E15" s="74">
        <v>0.19212310613109751</v>
      </c>
      <c r="F15" s="23">
        <v>67.594999999999999</v>
      </c>
      <c r="G15" s="361">
        <v>0.19224216751102816</v>
      </c>
      <c r="H15" s="23">
        <v>10656.768249999999</v>
      </c>
      <c r="I15" s="352">
        <v>0.16663178398218073</v>
      </c>
      <c r="J15" s="23">
        <v>11728.553749999999</v>
      </c>
      <c r="K15" s="74">
        <v>0.17363755158840422</v>
      </c>
      <c r="L15" s="23">
        <v>11708.194</v>
      </c>
      <c r="M15" s="74">
        <v>0.17163310608103852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44.571882000000258</v>
      </c>
      <c r="C16" s="353">
        <v>1.1561420636897106E-2</v>
      </c>
      <c r="D16" s="242">
        <v>45.382852000000142</v>
      </c>
      <c r="E16" s="354">
        <v>1.1599123373656336E-2</v>
      </c>
      <c r="F16" s="242">
        <v>46.602952000000087</v>
      </c>
      <c r="G16" s="362">
        <v>1.1789362747341508E-2</v>
      </c>
      <c r="H16" s="242">
        <v>1983.5174995656803</v>
      </c>
      <c r="I16" s="353">
        <v>8.9864267973042318E-3</v>
      </c>
      <c r="J16" s="242">
        <v>1188.9636911358284</v>
      </c>
      <c r="K16" s="354">
        <v>9.5235438755143665E-3</v>
      </c>
      <c r="L16" s="242">
        <v>680.29031889972759</v>
      </c>
      <c r="M16" s="354">
        <v>8.0946166728028558E-3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2.087601173195287E-2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2.1533469581074504E-2</v>
      </c>
      <c r="J20" s="87" t="str">
        <f t="shared" ref="J20:J26" si="1">A10</f>
        <v>PE</v>
      </c>
      <c r="K20" s="76">
        <f t="shared" si="0"/>
        <v>308743.29499999998</v>
      </c>
      <c r="L20" s="87" t="str">
        <f t="shared" ref="L20:L26" si="2">A10</f>
        <v>PE</v>
      </c>
      <c r="M20" s="85">
        <f>K20/'6.1, 6.2'!C5</f>
        <v>3.2663860498873994E-2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3.052290131488318E-2</v>
      </c>
      <c r="J21" s="87" t="str">
        <f t="shared" si="1"/>
        <v>PPE</v>
      </c>
      <c r="K21" s="76">
        <f t="shared" si="0"/>
        <v>53149.16</v>
      </c>
      <c r="L21" s="87" t="str">
        <f t="shared" si="2"/>
        <v>PPE</v>
      </c>
      <c r="M21" s="85">
        <f>K21/'6.1, 6.2'!D5</f>
        <v>6.4227932479518871E-2</v>
      </c>
      <c r="N21" s="78"/>
      <c r="O21" s="68"/>
    </row>
    <row r="22" spans="1:15">
      <c r="A22" s="578" t="s">
        <v>53</v>
      </c>
      <c r="B22" s="580">
        <f>SUM(B23,D23,F23)</f>
        <v>337208.46602534782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2.4543927694086025E-2</v>
      </c>
      <c r="J22" s="87" t="str">
        <f t="shared" si="1"/>
        <v>PSE</v>
      </c>
      <c r="K22" s="76">
        <f t="shared" si="0"/>
        <v>22384.140999999996</v>
      </c>
      <c r="L22" s="87" t="str">
        <f t="shared" si="2"/>
        <v>PSE</v>
      </c>
      <c r="M22" s="85">
        <f>K22/'6.1, 6.2'!E5</f>
        <v>2.1469438657592443E-2</v>
      </c>
      <c r="N22" s="78"/>
      <c r="O22" s="68"/>
    </row>
    <row r="23" spans="1:15">
      <c r="A23" s="579"/>
      <c r="B23" s="318">
        <f>SUM(B24:B27)</f>
        <v>110774.59161383841</v>
      </c>
      <c r="C23" s="363">
        <v>2.4871412272152508E-2</v>
      </c>
      <c r="D23" s="318">
        <f>SUM(D24:D27)</f>
        <v>109936.17122956764</v>
      </c>
      <c r="E23" s="363">
        <v>2.2617705845138399E-2</v>
      </c>
      <c r="F23" s="318">
        <f>SUM(F24:F27)</f>
        <v>116497.70318194179</v>
      </c>
      <c r="G23" s="363">
        <v>2.3865463306422276E-2</v>
      </c>
      <c r="H23" s="68"/>
      <c r="I23" s="68"/>
      <c r="J23" s="87" t="str">
        <f t="shared" si="1"/>
        <v>VE</v>
      </c>
      <c r="K23" s="76">
        <f t="shared" si="0"/>
        <v>6326.743855746603</v>
      </c>
      <c r="L23" s="87" t="str">
        <f t="shared" si="2"/>
        <v>VE</v>
      </c>
      <c r="M23" s="85">
        <f>K23/'6.1, 6.2'!F5</f>
        <v>8.6380910961348662E-3</v>
      </c>
      <c r="N23" s="78"/>
      <c r="O23" s="68"/>
    </row>
    <row r="24" spans="1:15">
      <c r="A24" s="18" t="s">
        <v>8</v>
      </c>
      <c r="B24" s="23">
        <v>19906.153999999999</v>
      </c>
      <c r="C24" s="352">
        <v>2.9365427968511527E-2</v>
      </c>
      <c r="D24" s="23">
        <v>9217.2749999999996</v>
      </c>
      <c r="E24" s="352">
        <v>1.4082481691620281E-2</v>
      </c>
      <c r="F24" s="23">
        <v>10055.23</v>
      </c>
      <c r="G24" s="352">
        <v>1.8472564638112789E-2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41166.317000000003</v>
      </c>
      <c r="C25" s="352">
        <v>2.1536053806242669E-2</v>
      </c>
      <c r="D25" s="23">
        <v>40485.940999999999</v>
      </c>
      <c r="E25" s="352">
        <v>2.0907078571795752E-2</v>
      </c>
      <c r="F25" s="23">
        <v>37346.580999999998</v>
      </c>
      <c r="G25" s="352">
        <v>2.225329580478386E-2</v>
      </c>
      <c r="H25" s="68"/>
      <c r="I25" s="68"/>
      <c r="J25" s="87" t="str">
        <f t="shared" si="1"/>
        <v>VTE</v>
      </c>
      <c r="K25" s="76">
        <f t="shared" si="0"/>
        <v>34093.516000000003</v>
      </c>
      <c r="L25" s="87" t="str">
        <f t="shared" si="2"/>
        <v>VTE</v>
      </c>
      <c r="M25" s="85">
        <f>K25/'6.1, 6.2'!H5</f>
        <v>0.17070948781874606</v>
      </c>
      <c r="N25" s="78"/>
      <c r="O25" s="86"/>
    </row>
    <row r="26" spans="1:15">
      <c r="A26" s="18" t="s">
        <v>132</v>
      </c>
      <c r="B26" s="23">
        <v>19299.394056707228</v>
      </c>
      <c r="C26" s="352">
        <v>3.0666402975733361E-2</v>
      </c>
      <c r="D26" s="23">
        <v>21729.276501580487</v>
      </c>
      <c r="E26" s="352">
        <v>3.0518720308170766E-2</v>
      </c>
      <c r="F26" s="23">
        <v>22610.262322767772</v>
      </c>
      <c r="G26" s="352">
        <v>3.0458385382748188E-2</v>
      </c>
      <c r="H26" s="68"/>
      <c r="I26" s="68"/>
      <c r="J26" s="87" t="str">
        <f t="shared" si="1"/>
        <v>FVE</v>
      </c>
      <c r="K26" s="76">
        <f t="shared" si="0"/>
        <v>3852.7715096012362</v>
      </c>
      <c r="L26" s="87" t="str">
        <f t="shared" si="2"/>
        <v>FVE</v>
      </c>
      <c r="M26" s="85">
        <f>K26/'6.1, 6.2'!I5</f>
        <v>8.9680529939128104E-3</v>
      </c>
      <c r="N26" s="78"/>
      <c r="O26" s="86"/>
    </row>
    <row r="27" spans="1:15">
      <c r="A27" s="427" t="s">
        <v>130</v>
      </c>
      <c r="B27" s="242">
        <v>30402.726557131173</v>
      </c>
      <c r="C27" s="353">
        <v>2.4614111445692918E-2</v>
      </c>
      <c r="D27" s="242">
        <v>38503.678727987157</v>
      </c>
      <c r="E27" s="353">
        <v>2.4719322182164358E-2</v>
      </c>
      <c r="F27" s="242">
        <v>46485.629859174012</v>
      </c>
      <c r="G27" s="353">
        <v>2.4255237518144835E-2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5.7083518142765001E-2</v>
      </c>
      <c r="J32" s="87" t="str">
        <f t="shared" si="5"/>
        <v>PE</v>
      </c>
      <c r="K32" s="70">
        <f t="shared" si="6"/>
        <v>65017.915000000001</v>
      </c>
      <c r="L32" s="70">
        <f t="shared" si="7"/>
        <v>125761.48099999999</v>
      </c>
      <c r="M32" s="70">
        <f t="shared" si="8"/>
        <v>117963.899</v>
      </c>
    </row>
    <row r="33" spans="8:13" ht="12.75" customHeight="1">
      <c r="H33" s="87" t="str">
        <f t="shared" si="3"/>
        <v>PPE</v>
      </c>
      <c r="I33" s="88">
        <f t="shared" si="4"/>
        <v>0.29338418659234267</v>
      </c>
      <c r="J33" s="87" t="str">
        <f t="shared" si="5"/>
        <v>PPE</v>
      </c>
      <c r="K33" s="70">
        <f t="shared" si="6"/>
        <v>7458.42</v>
      </c>
      <c r="L33" s="70">
        <f t="shared" si="7"/>
        <v>24761.54</v>
      </c>
      <c r="M33" s="70">
        <f t="shared" si="8"/>
        <v>20929.2</v>
      </c>
    </row>
    <row r="34" spans="8:13">
      <c r="H34" s="87" t="str">
        <f t="shared" si="3"/>
        <v>PSE</v>
      </c>
      <c r="I34" s="88">
        <f t="shared" si="4"/>
        <v>1.9326349153874666E-2</v>
      </c>
      <c r="J34" s="87" t="str">
        <f t="shared" si="5"/>
        <v>PSE</v>
      </c>
      <c r="K34" s="70">
        <f t="shared" si="6"/>
        <v>6114.0249999999996</v>
      </c>
      <c r="L34" s="70">
        <f t="shared" si="7"/>
        <v>7991.6769999999988</v>
      </c>
      <c r="M34" s="70">
        <f t="shared" si="8"/>
        <v>8278.4390000000003</v>
      </c>
    </row>
    <row r="35" spans="8:13" ht="13.5" customHeight="1">
      <c r="H35" s="87" t="str">
        <f t="shared" si="3"/>
        <v>VE</v>
      </c>
      <c r="I35" s="88">
        <f t="shared" si="4"/>
        <v>7.0320259581598526E-3</v>
      </c>
      <c r="J35" s="87" t="str">
        <f t="shared" si="5"/>
        <v>VE</v>
      </c>
      <c r="K35" s="70">
        <f t="shared" si="6"/>
        <v>2048.1549742727261</v>
      </c>
      <c r="L35" s="70">
        <f t="shared" si="7"/>
        <v>1549.4095084318183</v>
      </c>
      <c r="M35" s="70">
        <f t="shared" si="8"/>
        <v>2729.1793730420586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0.19224216751102816</v>
      </c>
      <c r="J37" s="87" t="str">
        <f t="shared" si="5"/>
        <v>VTE</v>
      </c>
      <c r="K37" s="70">
        <f t="shared" si="6"/>
        <v>10656.768249999999</v>
      </c>
      <c r="L37" s="70">
        <f t="shared" si="7"/>
        <v>11728.553749999999</v>
      </c>
      <c r="M37" s="70">
        <f t="shared" si="8"/>
        <v>11708.194</v>
      </c>
    </row>
    <row r="38" spans="8:13" ht="12.75" customHeight="1">
      <c r="H38" s="87" t="str">
        <f t="shared" si="3"/>
        <v>FVE</v>
      </c>
      <c r="I38" s="88">
        <f t="shared" si="4"/>
        <v>1.1789362747341508E-2</v>
      </c>
      <c r="J38" s="87" t="str">
        <f t="shared" si="5"/>
        <v>FVE</v>
      </c>
      <c r="K38" s="70">
        <f t="shared" si="6"/>
        <v>1983.5174995656803</v>
      </c>
      <c r="L38" s="70">
        <f t="shared" si="7"/>
        <v>1188.9636911358284</v>
      </c>
      <c r="M38" s="70">
        <f t="shared" si="8"/>
        <v>680.29031889972759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393</v>
      </c>
      <c r="M1" s="348" t="str">
        <f>'3.1'!N1</f>
        <v>IV.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24"/>
    </row>
    <row r="4" spans="1:24" ht="13.5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72"/>
    </row>
    <row r="5" spans="1:24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8" t="s">
        <v>53</v>
      </c>
      <c r="B7" s="593">
        <f>F8</f>
        <v>2862.4122820000002</v>
      </c>
      <c r="C7" s="580"/>
      <c r="D7" s="580"/>
      <c r="E7" s="580"/>
      <c r="F7" s="580"/>
      <c r="G7" s="595"/>
      <c r="H7" s="593">
        <f>SUM(H8,J8,L8)</f>
        <v>4352689.7786630997</v>
      </c>
      <c r="I7" s="580"/>
      <c r="J7" s="580"/>
      <c r="K7" s="580"/>
      <c r="L7" s="580"/>
      <c r="M7" s="580"/>
      <c r="N7" s="73"/>
    </row>
    <row r="8" spans="1:24">
      <c r="A8" s="599"/>
      <c r="B8" s="358">
        <f>SUM(B9:B16)</f>
        <v>2854.7528770000004</v>
      </c>
      <c r="C8" s="353">
        <v>0.12524395515516326</v>
      </c>
      <c r="D8" s="318">
        <f>SUM(D9:D16)</f>
        <v>2858.6780420000005</v>
      </c>
      <c r="E8" s="353">
        <v>0.12508608325672407</v>
      </c>
      <c r="F8" s="318">
        <f>SUM(F9:F16)</f>
        <v>2862.4122820000002</v>
      </c>
      <c r="G8" s="359">
        <v>0.1248382791558293</v>
      </c>
      <c r="H8" s="318">
        <f>SUM(H9:H16)</f>
        <v>1291374.7257609165</v>
      </c>
      <c r="I8" s="353">
        <v>0.20796749174214404</v>
      </c>
      <c r="J8" s="318">
        <f>SUM(J9:J16)</f>
        <v>1548970.5631651673</v>
      </c>
      <c r="K8" s="353">
        <v>0.22575811644282012</v>
      </c>
      <c r="L8" s="318">
        <f>SUM(L9:L16)</f>
        <v>1512344.4897370159</v>
      </c>
      <c r="M8" s="353">
        <v>0.21064208835378526</v>
      </c>
      <c r="N8" s="10"/>
    </row>
    <row r="9" spans="1:24">
      <c r="A9" s="56" t="s">
        <v>7</v>
      </c>
      <c r="B9" s="247">
        <v>2040</v>
      </c>
      <c r="C9" s="352">
        <v>0.47552447552447552</v>
      </c>
      <c r="D9" s="23">
        <v>2040</v>
      </c>
      <c r="E9" s="352">
        <v>0.47552447552447552</v>
      </c>
      <c r="F9" s="23">
        <v>2040</v>
      </c>
      <c r="G9" s="360">
        <v>0.47552447552447552</v>
      </c>
      <c r="H9" s="23">
        <v>1189120.44</v>
      </c>
      <c r="I9" s="352">
        <v>0.52067249939157756</v>
      </c>
      <c r="J9" s="23">
        <v>1456279.49</v>
      </c>
      <c r="K9" s="352">
        <v>0.6490963371302757</v>
      </c>
      <c r="L9" s="23">
        <v>1412118.6</v>
      </c>
      <c r="M9" s="352">
        <v>0.49158137857174067</v>
      </c>
      <c r="N9" s="76"/>
      <c r="O9" s="85"/>
      <c r="X9" s="70"/>
    </row>
    <row r="10" spans="1:24">
      <c r="A10" s="56" t="s">
        <v>20</v>
      </c>
      <c r="B10" s="247">
        <v>14.759</v>
      </c>
      <c r="C10" s="352">
        <v>1.5620515809138904E-3</v>
      </c>
      <c r="D10" s="23">
        <v>14.759</v>
      </c>
      <c r="E10" s="352">
        <v>1.5620515809138904E-3</v>
      </c>
      <c r="F10" s="23">
        <v>14.759</v>
      </c>
      <c r="G10" s="360">
        <v>1.5620515809138904E-3</v>
      </c>
      <c r="H10" s="23">
        <v>3507.2470000000003</v>
      </c>
      <c r="I10" s="352">
        <v>1.2457492599564656E-3</v>
      </c>
      <c r="J10" s="23">
        <v>6187.9719999999998</v>
      </c>
      <c r="K10" s="352">
        <v>1.8039181362585139E-3</v>
      </c>
      <c r="L10" s="23">
        <v>7834.8020000000006</v>
      </c>
      <c r="M10" s="352">
        <v>2.4434349674257809E-3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96.267400000000023</v>
      </c>
      <c r="C12" s="352">
        <v>8.0233295420750764E-2</v>
      </c>
      <c r="D12" s="23">
        <v>96.867400000000018</v>
      </c>
      <c r="E12" s="352">
        <v>8.0519352542027023E-2</v>
      </c>
      <c r="F12" s="23">
        <v>98.303400000000025</v>
      </c>
      <c r="G12" s="360">
        <v>7.9325504443131661E-2</v>
      </c>
      <c r="H12" s="23">
        <v>40791.160000000033</v>
      </c>
      <c r="I12" s="352">
        <v>0.12839120788288153</v>
      </c>
      <c r="J12" s="23">
        <v>42549.211000000018</v>
      </c>
      <c r="K12" s="352">
        <v>0.11940699942067862</v>
      </c>
      <c r="L12" s="23">
        <v>44884.267999999982</v>
      </c>
      <c r="M12" s="352">
        <v>0.12178369768018435</v>
      </c>
      <c r="N12" s="76"/>
      <c r="O12" s="85"/>
      <c r="X12" s="70"/>
    </row>
    <row r="13" spans="1:24">
      <c r="A13" s="56" t="s">
        <v>43</v>
      </c>
      <c r="B13" s="247">
        <v>17.446100000000001</v>
      </c>
      <c r="C13" s="352">
        <v>1.5671239086314681E-2</v>
      </c>
      <c r="D13" s="23">
        <v>17.446100000000001</v>
      </c>
      <c r="E13" s="352">
        <v>1.5677104326927874E-2</v>
      </c>
      <c r="F13" s="23">
        <v>17.395299999999995</v>
      </c>
      <c r="G13" s="360">
        <v>1.56464826234303E-2</v>
      </c>
      <c r="H13" s="23">
        <v>8454.3156839155181</v>
      </c>
      <c r="I13" s="352">
        <v>3.0343411717209414E-2</v>
      </c>
      <c r="J13" s="23">
        <v>5722.5972473407755</v>
      </c>
      <c r="K13" s="352">
        <v>3.0270774797077848E-2</v>
      </c>
      <c r="L13" s="23">
        <v>6371.8786757357457</v>
      </c>
      <c r="M13" s="352">
        <v>2.4067005608814741E-2</v>
      </c>
      <c r="N13" s="76"/>
      <c r="O13" s="85"/>
      <c r="X13" s="70"/>
    </row>
    <row r="14" spans="1:24">
      <c r="A14" s="56" t="s">
        <v>44</v>
      </c>
      <c r="B14" s="247">
        <v>475</v>
      </c>
      <c r="C14" s="352">
        <v>0.40546308151941957</v>
      </c>
      <c r="D14" s="23">
        <v>475</v>
      </c>
      <c r="E14" s="352">
        <v>0.40546308151941957</v>
      </c>
      <c r="F14" s="23">
        <v>475</v>
      </c>
      <c r="G14" s="360">
        <v>0.40546308151941957</v>
      </c>
      <c r="H14" s="23">
        <v>35150.17</v>
      </c>
      <c r="I14" s="352">
        <v>0.82725766704110781</v>
      </c>
      <c r="J14" s="23">
        <v>28745.81</v>
      </c>
      <c r="K14" s="352">
        <v>0.54466315726148928</v>
      </c>
      <c r="L14" s="23">
        <v>34475.08</v>
      </c>
      <c r="M14" s="352">
        <v>0.48455560766927114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11.879999999999999</v>
      </c>
      <c r="C15" s="352">
        <v>3.3765176583560125E-2</v>
      </c>
      <c r="D15" s="23">
        <v>11.879999999999999</v>
      </c>
      <c r="E15" s="74">
        <v>3.3766143957947158E-2</v>
      </c>
      <c r="F15" s="23">
        <v>11.899999999999999</v>
      </c>
      <c r="G15" s="361">
        <v>3.3843949898383532E-2</v>
      </c>
      <c r="H15" s="23">
        <v>2434.0762399999999</v>
      </c>
      <c r="I15" s="352">
        <v>3.8059799810307285E-2</v>
      </c>
      <c r="J15" s="23">
        <v>2022.41876</v>
      </c>
      <c r="K15" s="74">
        <v>2.9941274027316157E-2</v>
      </c>
      <c r="L15" s="23">
        <v>1800.2978530912742</v>
      </c>
      <c r="M15" s="74">
        <v>2.6390979889561156E-2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199.40037699999982</v>
      </c>
      <c r="C16" s="353">
        <v>5.1722106633344478E-2</v>
      </c>
      <c r="D16" s="242">
        <v>202.7255419999999</v>
      </c>
      <c r="E16" s="354">
        <v>5.1813371549442086E-2</v>
      </c>
      <c r="F16" s="242">
        <v>205.05458199999961</v>
      </c>
      <c r="G16" s="362">
        <v>5.1873599127421705E-2</v>
      </c>
      <c r="H16" s="242">
        <v>11917.316837000883</v>
      </c>
      <c r="I16" s="353">
        <v>5.399200934674861E-2</v>
      </c>
      <c r="J16" s="242">
        <v>7463.0641578264576</v>
      </c>
      <c r="K16" s="354">
        <v>5.977879684865775E-2</v>
      </c>
      <c r="L16" s="242">
        <v>4859.5632081887488</v>
      </c>
      <c r="M16" s="354">
        <v>5.7822815163921237E-2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3.6429301219578596E-2</v>
      </c>
      <c r="J19" s="87" t="str">
        <f>A9</f>
        <v>JE</v>
      </c>
      <c r="K19" s="76">
        <f t="shared" ref="K19:K26" si="0">H9+J9+L9</f>
        <v>4057518.53</v>
      </c>
      <c r="L19" s="87" t="str">
        <f>A9</f>
        <v>JE</v>
      </c>
      <c r="M19" s="85">
        <f>K19/'6.1, 6.2'!B5</f>
        <v>0.54831557481419346</v>
      </c>
      <c r="N19" s="78"/>
      <c r="O19" s="68"/>
    </row>
    <row r="20" spans="1:15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5.0940641370229543E-2</v>
      </c>
      <c r="J20" s="87" t="str">
        <f t="shared" ref="J20:J26" si="1">A10</f>
        <v>PE</v>
      </c>
      <c r="K20" s="76">
        <f t="shared" si="0"/>
        <v>17530.021000000001</v>
      </c>
      <c r="L20" s="87" t="str">
        <f t="shared" ref="L20:L26" si="2">A10</f>
        <v>PE</v>
      </c>
      <c r="M20" s="85">
        <f>K20/'6.1, 6.2'!C5</f>
        <v>1.8546092166514309E-3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5.7720869949374511E-2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8" t="s">
        <v>53</v>
      </c>
      <c r="B22" s="580">
        <f>SUM(B23,D23,F23)</f>
        <v>689929.97817570437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4.6731739520286836E-2</v>
      </c>
      <c r="J22" s="87" t="str">
        <f t="shared" si="1"/>
        <v>PSE</v>
      </c>
      <c r="K22" s="76">
        <f t="shared" si="0"/>
        <v>128224.63900000002</v>
      </c>
      <c r="L22" s="87" t="str">
        <f t="shared" si="2"/>
        <v>PSE</v>
      </c>
      <c r="M22" s="85">
        <f>K22/'6.1, 6.2'!E5</f>
        <v>0.12298488565643133</v>
      </c>
      <c r="N22" s="78"/>
      <c r="O22" s="68"/>
    </row>
    <row r="23" spans="1:15">
      <c r="A23" s="579"/>
      <c r="B23" s="318">
        <f>SUM(B24:B27)</f>
        <v>224285.40150189537</v>
      </c>
      <c r="C23" s="363">
        <v>5.0357167705252275E-2</v>
      </c>
      <c r="D23" s="318">
        <f>SUM(D24:D27)</f>
        <v>235418.47249920326</v>
      </c>
      <c r="E23" s="363">
        <v>4.8433793008671837E-2</v>
      </c>
      <c r="F23" s="318">
        <f>SUM(F24:F27)</f>
        <v>230226.10417460575</v>
      </c>
      <c r="G23" s="363">
        <v>4.7163613455782676E-2</v>
      </c>
      <c r="H23" s="68"/>
      <c r="I23" s="68"/>
      <c r="J23" s="87" t="str">
        <f t="shared" si="1"/>
        <v>VE</v>
      </c>
      <c r="K23" s="76">
        <f t="shared" si="0"/>
        <v>20548.791606992039</v>
      </c>
      <c r="L23" s="87" t="str">
        <f t="shared" si="2"/>
        <v>VE</v>
      </c>
      <c r="M23" s="85">
        <f>K23/'6.1, 6.2'!F5</f>
        <v>2.8055874848712713E-2</v>
      </c>
      <c r="N23" s="78"/>
      <c r="O23" s="68"/>
    </row>
    <row r="24" spans="1:15">
      <c r="A24" s="18" t="s">
        <v>8</v>
      </c>
      <c r="B24" s="23">
        <v>25855.239999999998</v>
      </c>
      <c r="C24" s="352">
        <v>3.8141480661135138E-2</v>
      </c>
      <c r="D24" s="23">
        <v>22587.534</v>
      </c>
      <c r="E24" s="352">
        <v>3.4510040550363379E-2</v>
      </c>
      <c r="F24" s="23">
        <v>19925.225999999999</v>
      </c>
      <c r="G24" s="352">
        <v>3.6604834023091018E-2</v>
      </c>
      <c r="H24" s="68"/>
      <c r="I24" s="68"/>
      <c r="J24" s="87" t="str">
        <f t="shared" si="1"/>
        <v>PVE</v>
      </c>
      <c r="K24" s="76">
        <f t="shared" si="0"/>
        <v>98371.06</v>
      </c>
      <c r="L24" s="87" t="str">
        <f t="shared" si="2"/>
        <v>PVE</v>
      </c>
      <c r="M24" s="85">
        <f>K24/'6.1, 6.2'!G5</f>
        <v>0.59111878977048027</v>
      </c>
      <c r="N24" s="78"/>
      <c r="O24" s="86"/>
    </row>
    <row r="25" spans="1:15">
      <c r="A25" s="18" t="s">
        <v>9</v>
      </c>
      <c r="B25" s="23">
        <v>100720.946</v>
      </c>
      <c r="C25" s="352">
        <v>5.2691906163761557E-2</v>
      </c>
      <c r="D25" s="23">
        <v>99532.689000000013</v>
      </c>
      <c r="E25" s="352">
        <v>5.1399021437716144E-2</v>
      </c>
      <c r="F25" s="23">
        <v>81255.907999999996</v>
      </c>
      <c r="G25" s="352">
        <v>4.8417062772367389E-2</v>
      </c>
      <c r="H25" s="68"/>
      <c r="I25" s="68"/>
      <c r="J25" s="87" t="str">
        <f t="shared" si="1"/>
        <v>VTE</v>
      </c>
      <c r="K25" s="76">
        <f t="shared" si="0"/>
        <v>6256.7928530912741</v>
      </c>
      <c r="L25" s="87" t="str">
        <f t="shared" si="2"/>
        <v>VTE</v>
      </c>
      <c r="M25" s="85">
        <f>K25/'6.1, 6.2'!H5</f>
        <v>3.1328358839235064E-2</v>
      </c>
      <c r="N25" s="78"/>
      <c r="O25" s="86"/>
    </row>
    <row r="26" spans="1:15">
      <c r="A26" s="18" t="s">
        <v>132</v>
      </c>
      <c r="B26" s="23">
        <v>38098.80962438495</v>
      </c>
      <c r="C26" s="352">
        <v>6.0538348789820839E-2</v>
      </c>
      <c r="D26" s="23">
        <v>41830.690981487547</v>
      </c>
      <c r="E26" s="352">
        <v>5.8751112043177518E-2</v>
      </c>
      <c r="F26" s="23">
        <v>40416.023911918113</v>
      </c>
      <c r="G26" s="352">
        <v>5.4444606363898106E-2</v>
      </c>
      <c r="H26" s="68"/>
      <c r="I26" s="68"/>
      <c r="J26" s="87" t="str">
        <f t="shared" si="1"/>
        <v>FVE</v>
      </c>
      <c r="K26" s="76">
        <f t="shared" si="0"/>
        <v>24239.94420301609</v>
      </c>
      <c r="L26" s="87" t="str">
        <f t="shared" si="2"/>
        <v>FVE</v>
      </c>
      <c r="M26" s="85">
        <f>K26/'6.1, 6.2'!I5</f>
        <v>5.6423046017758112E-2</v>
      </c>
      <c r="N26" s="78"/>
      <c r="O26" s="86"/>
    </row>
    <row r="27" spans="1:15">
      <c r="A27" s="427" t="s">
        <v>130</v>
      </c>
      <c r="B27" s="242">
        <v>59610.405877510435</v>
      </c>
      <c r="C27" s="353">
        <v>4.8260710131863963E-2</v>
      </c>
      <c r="D27" s="242">
        <v>71467.55851771569</v>
      </c>
      <c r="E27" s="353">
        <v>4.5882099137919234E-2</v>
      </c>
      <c r="F27" s="242">
        <v>88628.946262687648</v>
      </c>
      <c r="G27" s="353">
        <v>4.6244745937547703E-2</v>
      </c>
      <c r="H27" s="68"/>
      <c r="I27" s="68"/>
      <c r="J27" s="68"/>
      <c r="K27" s="68"/>
      <c r="L27" s="68"/>
      <c r="M27" s="68"/>
      <c r="N27" s="78"/>
      <c r="O27" s="86"/>
    </row>
    <row r="28" spans="1:15" ht="12" customHeight="1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0.47552447552447552</v>
      </c>
      <c r="J31" s="87" t="str">
        <f t="shared" ref="J31:J38" si="5">A9</f>
        <v>JE</v>
      </c>
      <c r="K31" s="70">
        <f t="shared" ref="K31:K38" si="6">H9</f>
        <v>1189120.44</v>
      </c>
      <c r="L31" s="70">
        <f t="shared" ref="L31:L38" si="7">J9</f>
        <v>1456279.49</v>
      </c>
      <c r="M31" s="70">
        <f t="shared" ref="M31:M38" si="8">L9</f>
        <v>1412118.6</v>
      </c>
    </row>
    <row r="32" spans="1:15">
      <c r="H32" s="87" t="str">
        <f t="shared" si="3"/>
        <v>PE</v>
      </c>
      <c r="I32" s="88">
        <f t="shared" si="4"/>
        <v>1.5620515809138904E-3</v>
      </c>
      <c r="J32" s="87" t="str">
        <f t="shared" si="5"/>
        <v>PE</v>
      </c>
      <c r="K32" s="70">
        <f t="shared" si="6"/>
        <v>3507.2470000000003</v>
      </c>
      <c r="L32" s="70">
        <f t="shared" si="7"/>
        <v>6187.9719999999998</v>
      </c>
      <c r="M32" s="70">
        <f t="shared" si="8"/>
        <v>7834.8020000000006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7.9325504443131661E-2</v>
      </c>
      <c r="J34" s="87" t="str">
        <f t="shared" si="5"/>
        <v>PSE</v>
      </c>
      <c r="K34" s="70">
        <f t="shared" si="6"/>
        <v>40791.160000000033</v>
      </c>
      <c r="L34" s="70">
        <f t="shared" si="7"/>
        <v>42549.211000000018</v>
      </c>
      <c r="M34" s="70">
        <f t="shared" si="8"/>
        <v>44884.267999999982</v>
      </c>
    </row>
    <row r="35" spans="8:13" ht="13.5" customHeight="1">
      <c r="H35" s="87" t="str">
        <f t="shared" si="3"/>
        <v>VE</v>
      </c>
      <c r="I35" s="88">
        <f t="shared" si="4"/>
        <v>1.56464826234303E-2</v>
      </c>
      <c r="J35" s="87" t="str">
        <f t="shared" si="5"/>
        <v>VE</v>
      </c>
      <c r="K35" s="70">
        <f t="shared" si="6"/>
        <v>8454.3156839155181</v>
      </c>
      <c r="L35" s="70">
        <f t="shared" si="7"/>
        <v>5722.5972473407755</v>
      </c>
      <c r="M35" s="70">
        <f t="shared" si="8"/>
        <v>6371.8786757357457</v>
      </c>
    </row>
    <row r="36" spans="8:13" ht="12.75" customHeight="1">
      <c r="H36" s="87" t="str">
        <f t="shared" si="3"/>
        <v>PVE</v>
      </c>
      <c r="I36" s="88">
        <f t="shared" si="4"/>
        <v>0.40546308151941957</v>
      </c>
      <c r="J36" s="87" t="str">
        <f t="shared" si="5"/>
        <v>PVE</v>
      </c>
      <c r="K36" s="70">
        <f t="shared" si="6"/>
        <v>35150.17</v>
      </c>
      <c r="L36" s="70">
        <f t="shared" si="7"/>
        <v>28745.81</v>
      </c>
      <c r="M36" s="70">
        <f t="shared" si="8"/>
        <v>34475.08</v>
      </c>
    </row>
    <row r="37" spans="8:13" ht="12.75" customHeight="1">
      <c r="H37" s="87" t="str">
        <f t="shared" si="3"/>
        <v>VTE</v>
      </c>
      <c r="I37" s="88">
        <f t="shared" si="4"/>
        <v>3.3843949898383532E-2</v>
      </c>
      <c r="J37" s="87" t="str">
        <f t="shared" si="5"/>
        <v>VTE</v>
      </c>
      <c r="K37" s="70">
        <f t="shared" si="6"/>
        <v>2434.0762399999999</v>
      </c>
      <c r="L37" s="70">
        <f t="shared" si="7"/>
        <v>2022.41876</v>
      </c>
      <c r="M37" s="70">
        <f t="shared" si="8"/>
        <v>1800.2978530912742</v>
      </c>
    </row>
    <row r="38" spans="8:13" ht="12.75" customHeight="1">
      <c r="H38" s="87" t="str">
        <f t="shared" si="3"/>
        <v>FVE</v>
      </c>
      <c r="I38" s="88">
        <f t="shared" si="4"/>
        <v>5.1873599127421705E-2</v>
      </c>
      <c r="J38" s="87" t="str">
        <f t="shared" si="5"/>
        <v>FVE</v>
      </c>
      <c r="K38" s="70">
        <f t="shared" si="6"/>
        <v>11917.316837000883</v>
      </c>
      <c r="L38" s="70">
        <f t="shared" si="7"/>
        <v>7463.0641578264576</v>
      </c>
      <c r="M38" s="70">
        <f t="shared" si="8"/>
        <v>4859.5632081887488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395</v>
      </c>
      <c r="M1" s="348" t="str">
        <f>'3.1'!N1</f>
        <v>IV. čtvrtletí 2024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24"/>
    </row>
    <row r="4" spans="1:21" ht="13.5" customHeight="1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72"/>
    </row>
    <row r="5" spans="1:21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8" t="s">
        <v>53</v>
      </c>
      <c r="B7" s="593">
        <f>F8</f>
        <v>500.48114699999252</v>
      </c>
      <c r="C7" s="580"/>
      <c r="D7" s="580"/>
      <c r="E7" s="580"/>
      <c r="F7" s="580"/>
      <c r="G7" s="595"/>
      <c r="H7" s="593">
        <f>SUM(H8,J8,L8)</f>
        <v>278449.49636397243</v>
      </c>
      <c r="I7" s="580"/>
      <c r="J7" s="580"/>
      <c r="K7" s="580"/>
      <c r="L7" s="580"/>
      <c r="M7" s="580"/>
      <c r="N7" s="73"/>
    </row>
    <row r="8" spans="1:21">
      <c r="A8" s="599"/>
      <c r="B8" s="358">
        <f>SUM(B9:B16)</f>
        <v>495.72552199999177</v>
      </c>
      <c r="C8" s="353">
        <v>2.1748511244827046E-2</v>
      </c>
      <c r="D8" s="318">
        <f>SUM(D9:D16)</f>
        <v>498.93560199999229</v>
      </c>
      <c r="E8" s="353">
        <v>2.1831734576115924E-2</v>
      </c>
      <c r="F8" s="318">
        <f>SUM(F9:F16)</f>
        <v>500.48114699999252</v>
      </c>
      <c r="G8" s="359">
        <v>2.1827465433372082E-2</v>
      </c>
      <c r="H8" s="318">
        <f>SUM(H9:H16)</f>
        <v>81701.330028409953</v>
      </c>
      <c r="I8" s="353">
        <v>1.3157467262644312E-2</v>
      </c>
      <c r="J8" s="318">
        <f>SUM(J9:J16)</f>
        <v>105608.44472092755</v>
      </c>
      <c r="K8" s="353">
        <v>1.539213470392466E-2</v>
      </c>
      <c r="L8" s="318">
        <f>SUM(L9:L16)</f>
        <v>91139.721614634895</v>
      </c>
      <c r="M8" s="353">
        <v>1.2694106020928912E-2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182.64700000000002</v>
      </c>
      <c r="C10" s="352">
        <v>1.9330851351661994E-2</v>
      </c>
      <c r="D10" s="23">
        <v>182.64700000000002</v>
      </c>
      <c r="E10" s="352">
        <v>1.9330851351661994E-2</v>
      </c>
      <c r="F10" s="23">
        <v>182.64700000000002</v>
      </c>
      <c r="G10" s="360">
        <v>1.9330851351661994E-2</v>
      </c>
      <c r="H10" s="23">
        <v>32358.313000000002</v>
      </c>
      <c r="I10" s="352">
        <v>1.1493443282776969E-2</v>
      </c>
      <c r="J10" s="23">
        <v>59737.003000000004</v>
      </c>
      <c r="K10" s="352">
        <v>1.7414536316167763E-2</v>
      </c>
      <c r="L10" s="23">
        <v>42595.757000000005</v>
      </c>
      <c r="M10" s="352">
        <v>1.3284313007242747E-2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66.370800000000017</v>
      </c>
      <c r="C12" s="352">
        <v>5.5316213003691432E-2</v>
      </c>
      <c r="D12" s="23">
        <v>66.370800000000017</v>
      </c>
      <c r="E12" s="352">
        <v>5.5169580722682424E-2</v>
      </c>
      <c r="F12" s="23">
        <v>66.370800000000017</v>
      </c>
      <c r="G12" s="360">
        <v>5.3557630664801043E-2</v>
      </c>
      <c r="H12" s="23">
        <v>27592.517000000011</v>
      </c>
      <c r="I12" s="352">
        <v>8.6848145190255466E-2</v>
      </c>
      <c r="J12" s="23">
        <v>32536.047999999984</v>
      </c>
      <c r="K12" s="352">
        <v>9.130678979422599E-2</v>
      </c>
      <c r="L12" s="23">
        <v>33260.171000000009</v>
      </c>
      <c r="M12" s="352">
        <v>9.0244239025024042E-2</v>
      </c>
      <c r="N12" s="76"/>
      <c r="O12" s="85"/>
    </row>
    <row r="13" spans="1:21">
      <c r="A13" s="56" t="s">
        <v>43</v>
      </c>
      <c r="B13" s="247">
        <v>30.336399999999969</v>
      </c>
      <c r="C13" s="352">
        <v>2.7250157766955146E-2</v>
      </c>
      <c r="D13" s="23">
        <v>30.342899999999968</v>
      </c>
      <c r="E13" s="352">
        <v>2.7266197538793151E-2</v>
      </c>
      <c r="F13" s="23">
        <v>30.247899999999969</v>
      </c>
      <c r="G13" s="360">
        <v>2.7206960601154167E-2</v>
      </c>
      <c r="H13" s="23">
        <v>8315.1810552192437</v>
      </c>
      <c r="I13" s="352">
        <v>2.9844043172137905E-2</v>
      </c>
      <c r="J13" s="23">
        <v>5438.8820254964094</v>
      </c>
      <c r="K13" s="352">
        <v>2.8770008761001366E-2</v>
      </c>
      <c r="L13" s="23">
        <v>10632.900740229572</v>
      </c>
      <c r="M13" s="352">
        <v>4.0161166710150381E-2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10.243499999999999</v>
      </c>
      <c r="C15" s="352">
        <v>2.9113938243577286E-2</v>
      </c>
      <c r="D15" s="23">
        <v>10.243499999999999</v>
      </c>
      <c r="E15" s="74">
        <v>2.9114772359699639E-2</v>
      </c>
      <c r="F15" s="23">
        <v>10.243499999999999</v>
      </c>
      <c r="G15" s="361">
        <v>2.913281519194048E-2</v>
      </c>
      <c r="H15" s="23">
        <v>1837.3975327435387</v>
      </c>
      <c r="I15" s="352">
        <v>2.8729988452691858E-2</v>
      </c>
      <c r="J15" s="23">
        <v>1693.0572416883315</v>
      </c>
      <c r="K15" s="74">
        <v>2.5065180278154842E-2</v>
      </c>
      <c r="L15" s="23">
        <v>1802.0871918547646</v>
      </c>
      <c r="M15" s="74">
        <v>2.6417210217638147E-2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206.1278219999918</v>
      </c>
      <c r="C16" s="353">
        <v>5.3467126542005659E-2</v>
      </c>
      <c r="D16" s="242">
        <v>209.33140199999229</v>
      </c>
      <c r="E16" s="354">
        <v>5.3501722584079862E-2</v>
      </c>
      <c r="F16" s="242">
        <v>210.97194699999255</v>
      </c>
      <c r="G16" s="362">
        <v>5.3370542121362066E-2</v>
      </c>
      <c r="H16" s="242">
        <v>11597.92144044715</v>
      </c>
      <c r="I16" s="353">
        <v>5.2544972276919601E-2</v>
      </c>
      <c r="J16" s="242">
        <v>6203.4544537428201</v>
      </c>
      <c r="K16" s="354">
        <v>4.9689381694689221E-2</v>
      </c>
      <c r="L16" s="242">
        <v>2848.8056825505419</v>
      </c>
      <c r="M16" s="354">
        <v>3.3897277875195073E-2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20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7.3215573677598331E-2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5.5513341410466953E-2</v>
      </c>
      <c r="J20" s="87" t="str">
        <f t="shared" ref="J20:J26" si="1">A10</f>
        <v>PE</v>
      </c>
      <c r="K20" s="76">
        <f t="shared" si="0"/>
        <v>134691.073</v>
      </c>
      <c r="L20" s="87" t="str">
        <f t="shared" ref="L20:L26" si="2">A10</f>
        <v>PE</v>
      </c>
      <c r="M20" s="85">
        <f>K20/'6.1, 6.2'!C5</f>
        <v>1.4249800692564527E-2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6.1733073239711368E-2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8" t="s">
        <v>53</v>
      </c>
      <c r="B22" s="580">
        <f>SUM(B23,D23,F23)</f>
        <v>858410.95688397251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6.072912303019741E-2</v>
      </c>
      <c r="J22" s="87" t="str">
        <f t="shared" si="1"/>
        <v>PSE</v>
      </c>
      <c r="K22" s="76">
        <f t="shared" si="0"/>
        <v>93388.736000000004</v>
      </c>
      <c r="L22" s="87" t="str">
        <f t="shared" si="2"/>
        <v>PSE</v>
      </c>
      <c r="M22" s="85">
        <f>K22/'6.1, 6.2'!E5</f>
        <v>8.9572512023673154E-2</v>
      </c>
      <c r="N22" s="78"/>
      <c r="O22" s="68"/>
      <c r="P22" s="89"/>
      <c r="Q22" s="71"/>
      <c r="R22" s="23"/>
      <c r="S22" s="23"/>
      <c r="T22" s="23"/>
    </row>
    <row r="23" spans="1:20">
      <c r="A23" s="579"/>
      <c r="B23" s="318">
        <f>SUM(B24:B27)</f>
        <v>271807.59852840996</v>
      </c>
      <c r="C23" s="363">
        <v>6.1026980494498902E-2</v>
      </c>
      <c r="D23" s="318">
        <f>SUM(D24:D27)</f>
        <v>295757.99994092761</v>
      </c>
      <c r="E23" s="363">
        <v>6.0847738912443015E-2</v>
      </c>
      <c r="F23" s="318">
        <f>SUM(F24:F27)</f>
        <v>290845.35841463489</v>
      </c>
      <c r="G23" s="363">
        <v>5.9581940583388664E-2</v>
      </c>
      <c r="H23" s="68"/>
      <c r="I23" s="68"/>
      <c r="J23" s="87" t="str">
        <f t="shared" si="1"/>
        <v>VE</v>
      </c>
      <c r="K23" s="76">
        <f t="shared" si="0"/>
        <v>24386.963820945224</v>
      </c>
      <c r="L23" s="87" t="str">
        <f t="shared" si="2"/>
        <v>VE</v>
      </c>
      <c r="M23" s="85">
        <f>K23/'6.1, 6.2'!F5</f>
        <v>3.3296245248198214E-2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49473.466</v>
      </c>
      <c r="C24" s="352">
        <v>7.2982932924943927E-2</v>
      </c>
      <c r="D24" s="23">
        <v>47410.864000000001</v>
      </c>
      <c r="E24" s="352">
        <v>7.2436010020738142E-2</v>
      </c>
      <c r="F24" s="23">
        <v>40521.608999999997</v>
      </c>
      <c r="G24" s="352">
        <v>7.4442657352724192E-2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107589.409</v>
      </c>
      <c r="C25" s="352">
        <v>5.6285125074605272E-2</v>
      </c>
      <c r="D25" s="23">
        <v>109194.62300000001</v>
      </c>
      <c r="E25" s="352">
        <v>5.6388477241485276E-2</v>
      </c>
      <c r="F25" s="23">
        <v>89995.289000000004</v>
      </c>
      <c r="G25" s="352">
        <v>5.3624501454470792E-2</v>
      </c>
      <c r="H25" s="68"/>
      <c r="I25" s="68"/>
      <c r="J25" s="87" t="str">
        <f t="shared" si="1"/>
        <v>VTE</v>
      </c>
      <c r="K25" s="76">
        <f t="shared" si="0"/>
        <v>5332.5419662866352</v>
      </c>
      <c r="L25" s="87" t="str">
        <f t="shared" si="2"/>
        <v>VTE</v>
      </c>
      <c r="M25" s="85">
        <f>K25/'6.1, 6.2'!H5</f>
        <v>2.670054645689111E-2</v>
      </c>
      <c r="N25" s="78"/>
      <c r="O25" s="86"/>
    </row>
    <row r="26" spans="1:20">
      <c r="A26" s="18" t="s">
        <v>132</v>
      </c>
      <c r="B26" s="23">
        <v>39065.345207103994</v>
      </c>
      <c r="C26" s="352">
        <v>6.2074157094628546E-2</v>
      </c>
      <c r="D26" s="23">
        <v>43939.969151921185</v>
      </c>
      <c r="E26" s="352">
        <v>6.1713588521900231E-2</v>
      </c>
      <c r="F26" s="23">
        <v>45705.480984917063</v>
      </c>
      <c r="G26" s="352">
        <v>6.1570057616742467E-2</v>
      </c>
      <c r="H26" s="68"/>
      <c r="I26" s="68"/>
      <c r="J26" s="87" t="str">
        <f t="shared" si="1"/>
        <v>FVE</v>
      </c>
      <c r="K26" s="76">
        <f t="shared" si="0"/>
        <v>20650.18157674051</v>
      </c>
      <c r="L26" s="87" t="str">
        <f t="shared" si="2"/>
        <v>FVE</v>
      </c>
      <c r="M26" s="85">
        <f>K26/'6.1, 6.2'!I5</f>
        <v>4.8067195849176729E-2</v>
      </c>
      <c r="N26" s="78"/>
      <c r="O26" s="86"/>
    </row>
    <row r="27" spans="1:20">
      <c r="A27" s="427" t="s">
        <v>130</v>
      </c>
      <c r="B27" s="242">
        <v>75679.378321305994</v>
      </c>
      <c r="C27" s="353">
        <v>6.1270184061976971E-2</v>
      </c>
      <c r="D27" s="242">
        <v>95212.54378900642</v>
      </c>
      <c r="E27" s="353">
        <v>6.1126355284933563E-2</v>
      </c>
      <c r="F27" s="242">
        <v>114622.97942971782</v>
      </c>
      <c r="G27" s="353">
        <v>5.9807893310851991E-2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</row>
    <row r="29" spans="1:20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1.9330851351661994E-2</v>
      </c>
      <c r="J32" s="87" t="str">
        <f t="shared" si="5"/>
        <v>PE</v>
      </c>
      <c r="K32" s="70">
        <f t="shared" si="6"/>
        <v>32358.313000000002</v>
      </c>
      <c r="L32" s="70">
        <f t="shared" si="7"/>
        <v>59737.003000000004</v>
      </c>
      <c r="M32" s="70">
        <f t="shared" si="8"/>
        <v>42595.757000000005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5.3557630664801043E-2</v>
      </c>
      <c r="J34" s="87" t="str">
        <f t="shared" si="5"/>
        <v>PSE</v>
      </c>
      <c r="K34" s="70">
        <f t="shared" si="6"/>
        <v>27592.517000000011</v>
      </c>
      <c r="L34" s="70">
        <f t="shared" si="7"/>
        <v>32536.047999999984</v>
      </c>
      <c r="M34" s="70">
        <f t="shared" si="8"/>
        <v>33260.171000000009</v>
      </c>
    </row>
    <row r="35" spans="8:13" ht="12.75" customHeight="1">
      <c r="H35" s="87" t="str">
        <f t="shared" si="3"/>
        <v>VE</v>
      </c>
      <c r="I35" s="88">
        <f t="shared" si="4"/>
        <v>2.7206960601154167E-2</v>
      </c>
      <c r="J35" s="87" t="str">
        <f t="shared" si="5"/>
        <v>VE</v>
      </c>
      <c r="K35" s="70">
        <f t="shared" si="6"/>
        <v>8315.1810552192437</v>
      </c>
      <c r="L35" s="70">
        <f t="shared" si="7"/>
        <v>5438.8820254964094</v>
      </c>
      <c r="M35" s="70">
        <f t="shared" si="8"/>
        <v>10632.900740229572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2.913281519194048E-2</v>
      </c>
      <c r="J37" s="87" t="str">
        <f t="shared" si="5"/>
        <v>VTE</v>
      </c>
      <c r="K37" s="70">
        <f t="shared" si="6"/>
        <v>1837.3975327435387</v>
      </c>
      <c r="L37" s="70">
        <f t="shared" si="7"/>
        <v>1693.0572416883315</v>
      </c>
      <c r="M37" s="70">
        <f t="shared" si="8"/>
        <v>1802.0871918547646</v>
      </c>
    </row>
    <row r="38" spans="8:13" ht="12.75" customHeight="1">
      <c r="H38" s="87" t="str">
        <f t="shared" si="3"/>
        <v>FVE</v>
      </c>
      <c r="I38" s="88">
        <f t="shared" si="4"/>
        <v>5.3370542121362066E-2</v>
      </c>
      <c r="J38" s="87" t="str">
        <f t="shared" si="5"/>
        <v>FVE</v>
      </c>
      <c r="K38" s="70">
        <f t="shared" si="6"/>
        <v>11597.92144044715</v>
      </c>
      <c r="L38" s="70">
        <f t="shared" si="7"/>
        <v>6203.4544537428201</v>
      </c>
      <c r="M38" s="70">
        <f t="shared" si="8"/>
        <v>2848.8056825505419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396</v>
      </c>
      <c r="M1" s="348" t="str">
        <f>'3.1'!N1</f>
        <v>IV.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24"/>
    </row>
    <row r="4" spans="1:24" ht="13.5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72"/>
    </row>
    <row r="5" spans="1:24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8" t="s">
        <v>53</v>
      </c>
      <c r="B7" s="593">
        <f>F8</f>
        <v>303.41270099999804</v>
      </c>
      <c r="C7" s="580"/>
      <c r="D7" s="580"/>
      <c r="E7" s="580"/>
      <c r="F7" s="580"/>
      <c r="G7" s="595"/>
      <c r="H7" s="593">
        <f>SUM(H8,J8,L8)</f>
        <v>109196.10082356527</v>
      </c>
      <c r="I7" s="580"/>
      <c r="J7" s="580"/>
      <c r="K7" s="580"/>
      <c r="L7" s="580"/>
      <c r="M7" s="580"/>
      <c r="N7" s="73"/>
    </row>
    <row r="8" spans="1:24">
      <c r="A8" s="599"/>
      <c r="B8" s="358">
        <f>SUM(B9:B16)</f>
        <v>300.56453099999857</v>
      </c>
      <c r="C8" s="353">
        <v>1.3186392049933118E-2</v>
      </c>
      <c r="D8" s="318">
        <f>SUM(D9:D16)</f>
        <v>301.8494959999984</v>
      </c>
      <c r="E8" s="353">
        <v>1.3207913109809375E-2</v>
      </c>
      <c r="F8" s="318">
        <f>SUM(F9:F16)</f>
        <v>303.41270099999804</v>
      </c>
      <c r="G8" s="359">
        <v>1.3232726712727932E-2</v>
      </c>
      <c r="H8" s="318">
        <f>SUM(H9:H16)</f>
        <v>37838.532264835776</v>
      </c>
      <c r="I8" s="353">
        <v>6.0936492633347208E-3</v>
      </c>
      <c r="J8" s="318">
        <f>SUM(J9:J16)</f>
        <v>32917.617160136499</v>
      </c>
      <c r="K8" s="353">
        <v>4.7976504038094205E-3</v>
      </c>
      <c r="L8" s="318">
        <f>SUM(L9:L16)</f>
        <v>38439.951398592995</v>
      </c>
      <c r="M8" s="353">
        <v>5.3539862734750662E-3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4.835</v>
      </c>
      <c r="C10" s="352">
        <v>5.1172297538577545E-4</v>
      </c>
      <c r="D10" s="23">
        <v>4.835</v>
      </c>
      <c r="E10" s="352">
        <v>5.1172297538577545E-4</v>
      </c>
      <c r="F10" s="23">
        <v>4.835</v>
      </c>
      <c r="G10" s="360">
        <v>5.1172297538577545E-4</v>
      </c>
      <c r="H10" s="23">
        <v>2438.0330000000004</v>
      </c>
      <c r="I10" s="352">
        <v>8.6597203034158754E-4</v>
      </c>
      <c r="J10" s="23">
        <v>1729.9670000000001</v>
      </c>
      <c r="K10" s="352">
        <v>5.0432013047711473E-4</v>
      </c>
      <c r="L10" s="23">
        <v>2264.1219999999998</v>
      </c>
      <c r="M10" s="352">
        <v>7.0611036058320221E-4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48.301000000000016</v>
      </c>
      <c r="C12" s="352">
        <v>4.0256082558765303E-2</v>
      </c>
      <c r="D12" s="23">
        <v>47.51600000000002</v>
      </c>
      <c r="E12" s="352">
        <v>3.9496854002347093E-2</v>
      </c>
      <c r="F12" s="23">
        <v>47.51600000000002</v>
      </c>
      <c r="G12" s="360">
        <v>3.8342831164739417E-2</v>
      </c>
      <c r="H12" s="23">
        <v>9094.5319999999992</v>
      </c>
      <c r="I12" s="352">
        <v>2.862526950960741E-2</v>
      </c>
      <c r="J12" s="23">
        <v>12433.957000000004</v>
      </c>
      <c r="K12" s="352">
        <v>3.4893749176588558E-2</v>
      </c>
      <c r="L12" s="23">
        <v>13864.266000000001</v>
      </c>
      <c r="M12" s="352">
        <v>3.7617669939535602E-2</v>
      </c>
      <c r="N12" s="76"/>
      <c r="O12" s="85"/>
      <c r="X12" s="70"/>
    </row>
    <row r="13" spans="1:24">
      <c r="A13" s="56" t="s">
        <v>43</v>
      </c>
      <c r="B13" s="247">
        <v>24.502149999999983</v>
      </c>
      <c r="C13" s="352">
        <v>2.2009449147875167E-2</v>
      </c>
      <c r="D13" s="23">
        <v>24.502149999999983</v>
      </c>
      <c r="E13" s="352">
        <v>2.2017686576600814E-2</v>
      </c>
      <c r="F13" s="23">
        <v>24.495149999999981</v>
      </c>
      <c r="G13" s="360">
        <v>2.2032557002944389E-2</v>
      </c>
      <c r="H13" s="23">
        <v>3051.2510134922777</v>
      </c>
      <c r="I13" s="352">
        <v>1.0951254863961838E-2</v>
      </c>
      <c r="J13" s="23">
        <v>2938.1109749954371</v>
      </c>
      <c r="K13" s="352">
        <v>1.5541701050906312E-2</v>
      </c>
      <c r="L13" s="23">
        <v>6820.4507034625949</v>
      </c>
      <c r="M13" s="352">
        <v>2.5761291714476182E-2</v>
      </c>
      <c r="N13" s="76"/>
      <c r="O13" s="85"/>
      <c r="X13" s="70"/>
    </row>
    <row r="14" spans="1:24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48.845299999999995</v>
      </c>
      <c r="C15" s="352">
        <v>0.13882745621018261</v>
      </c>
      <c r="D15" s="23">
        <v>48.845299999999995</v>
      </c>
      <c r="E15" s="74">
        <v>0.1388314336253465</v>
      </c>
      <c r="F15" s="23">
        <v>48.832399999999993</v>
      </c>
      <c r="G15" s="361">
        <v>0.13888078143006924</v>
      </c>
      <c r="H15" s="23">
        <v>13914.050118653078</v>
      </c>
      <c r="I15" s="352">
        <v>0.21756342441702589</v>
      </c>
      <c r="J15" s="23">
        <v>11429.076273594208</v>
      </c>
      <c r="K15" s="74">
        <v>0.16920388168609629</v>
      </c>
      <c r="L15" s="23">
        <v>13047.186031003934</v>
      </c>
      <c r="M15" s="74">
        <v>0.19126169792867645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174.08108099999856</v>
      </c>
      <c r="C16" s="353">
        <v>4.5154579794650096E-2</v>
      </c>
      <c r="D16" s="242">
        <v>176.15104599999839</v>
      </c>
      <c r="E16" s="354">
        <v>4.5021359939048947E-2</v>
      </c>
      <c r="F16" s="242">
        <v>177.73415099999804</v>
      </c>
      <c r="G16" s="362">
        <v>4.4962224254157621E-2</v>
      </c>
      <c r="H16" s="242">
        <v>9340.6661326904214</v>
      </c>
      <c r="I16" s="353">
        <v>4.2318362433334207E-2</v>
      </c>
      <c r="J16" s="242">
        <v>4386.5059115468493</v>
      </c>
      <c r="K16" s="354">
        <v>3.5135708365418149E-2</v>
      </c>
      <c r="L16" s="242">
        <v>2443.9266641264717</v>
      </c>
      <c r="M16" s="354">
        <v>2.9079716369536487E-2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6.9195344417574836E-3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5.5778877557406785E-2</v>
      </c>
      <c r="J20" s="87" t="str">
        <f t="shared" ref="J20:J26" si="1">A10</f>
        <v>PE</v>
      </c>
      <c r="K20" s="76">
        <f t="shared" si="0"/>
        <v>6432.1219999999994</v>
      </c>
      <c r="L20" s="87" t="str">
        <f t="shared" ref="L20:L26" si="2">A10</f>
        <v>PE</v>
      </c>
      <c r="M20" s="85">
        <f>K20/'6.1, 6.2'!C5</f>
        <v>6.8049392204529787E-4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4.3181798650610108E-2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8" t="s">
        <v>53</v>
      </c>
      <c r="B22" s="580">
        <f>SUM(B23,D23,F23)</f>
        <v>633584.63224356528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4.7287460629747723E-2</v>
      </c>
      <c r="J22" s="87" t="str">
        <f t="shared" si="1"/>
        <v>PSE</v>
      </c>
      <c r="K22" s="76">
        <f t="shared" si="0"/>
        <v>35392.755000000005</v>
      </c>
      <c r="L22" s="87" t="str">
        <f t="shared" si="2"/>
        <v>PSE</v>
      </c>
      <c r="M22" s="85">
        <f>K22/'6.1, 6.2'!E5</f>
        <v>3.3946470512122774E-2</v>
      </c>
      <c r="N22" s="78"/>
      <c r="O22" s="68"/>
    </row>
    <row r="23" spans="1:15">
      <c r="A23" s="579"/>
      <c r="B23" s="318">
        <f>SUM(B24:B27)</f>
        <v>198839.86866483581</v>
      </c>
      <c r="C23" s="363">
        <v>4.4644067539816486E-2</v>
      </c>
      <c r="D23" s="318">
        <f>SUM(D24:D27)</f>
        <v>218192.93633013649</v>
      </c>
      <c r="E23" s="363">
        <v>4.4889899258877868E-2</v>
      </c>
      <c r="F23" s="318">
        <f>SUM(F24:F27)</f>
        <v>216551.82724859301</v>
      </c>
      <c r="G23" s="363">
        <v>4.4362331153161273E-2</v>
      </c>
      <c r="H23" s="68"/>
      <c r="I23" s="68"/>
      <c r="J23" s="87" t="str">
        <f t="shared" si="1"/>
        <v>VE</v>
      </c>
      <c r="K23" s="76">
        <f t="shared" si="0"/>
        <v>12809.81269195031</v>
      </c>
      <c r="L23" s="87" t="str">
        <f t="shared" si="2"/>
        <v>VE</v>
      </c>
      <c r="M23" s="85">
        <f>K23/'6.1, 6.2'!F5</f>
        <v>1.7489617326136176E-2</v>
      </c>
      <c r="N23" s="78"/>
      <c r="O23" s="68"/>
    </row>
    <row r="24" spans="1:15">
      <c r="A24" s="18" t="s">
        <v>8</v>
      </c>
      <c r="B24" s="23">
        <v>3281.0830000000001</v>
      </c>
      <c r="C24" s="352">
        <v>4.8402321460593398E-3</v>
      </c>
      <c r="D24" s="23">
        <v>4803.2879999999996</v>
      </c>
      <c r="E24" s="352">
        <v>7.3386348264079561E-3</v>
      </c>
      <c r="F24" s="23">
        <v>4901.7340000000004</v>
      </c>
      <c r="G24" s="352">
        <v>9.0050250619662757E-3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</row>
    <row r="25" spans="1:15">
      <c r="A25" s="18" t="s">
        <v>9</v>
      </c>
      <c r="B25" s="23">
        <v>109622.628</v>
      </c>
      <c r="C25" s="352">
        <v>5.734879841181139E-2</v>
      </c>
      <c r="D25" s="23">
        <v>108548.55499999999</v>
      </c>
      <c r="E25" s="352">
        <v>5.6054845513900553E-2</v>
      </c>
      <c r="F25" s="23">
        <v>90075.551000000007</v>
      </c>
      <c r="G25" s="352">
        <v>5.367232628823225E-2</v>
      </c>
      <c r="H25" s="68"/>
      <c r="I25" s="68"/>
      <c r="J25" s="87" t="str">
        <f t="shared" si="1"/>
        <v>VTE</v>
      </c>
      <c r="K25" s="76">
        <f t="shared" si="0"/>
        <v>38390.31242325122</v>
      </c>
      <c r="L25" s="87" t="str">
        <f t="shared" si="2"/>
        <v>VTE</v>
      </c>
      <c r="M25" s="85">
        <f>K25/'6.1, 6.2'!H5</f>
        <v>0.19222395751071433</v>
      </c>
      <c r="N25" s="78"/>
      <c r="O25" s="86"/>
    </row>
    <row r="26" spans="1:15">
      <c r="A26" s="18" t="s">
        <v>132</v>
      </c>
      <c r="B26" s="23">
        <v>27301.574824403175</v>
      </c>
      <c r="C26" s="352">
        <v>4.3381729653129364E-2</v>
      </c>
      <c r="D26" s="23">
        <v>30737.188663031404</v>
      </c>
      <c r="E26" s="352">
        <v>4.3170312817286054E-2</v>
      </c>
      <c r="F26" s="23">
        <v>31993.424398631931</v>
      </c>
      <c r="G26" s="352">
        <v>4.3098484932927714E-2</v>
      </c>
      <c r="H26" s="68"/>
      <c r="I26" s="68"/>
      <c r="J26" s="87" t="str">
        <f t="shared" si="1"/>
        <v>FVE</v>
      </c>
      <c r="K26" s="76">
        <f t="shared" si="0"/>
        <v>16171.098708363743</v>
      </c>
      <c r="L26" s="87" t="str">
        <f t="shared" si="2"/>
        <v>FVE</v>
      </c>
      <c r="M26" s="85">
        <f>K26/'6.1, 6.2'!I5</f>
        <v>3.7641284936051407E-2</v>
      </c>
      <c r="N26" s="78"/>
      <c r="O26" s="86"/>
    </row>
    <row r="27" spans="1:15">
      <c r="A27" s="427" t="s">
        <v>130</v>
      </c>
      <c r="B27" s="242">
        <v>58634.582840432631</v>
      </c>
      <c r="C27" s="353">
        <v>4.7470681746062039E-2</v>
      </c>
      <c r="D27" s="242">
        <v>74103.904667105089</v>
      </c>
      <c r="E27" s="353">
        <v>4.7574630657072389E-2</v>
      </c>
      <c r="F27" s="242">
        <v>89581.117849961069</v>
      </c>
      <c r="G27" s="353">
        <v>4.6741569323125384E-2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5.1172297538577545E-4</v>
      </c>
      <c r="J32" s="87" t="str">
        <f t="shared" si="5"/>
        <v>PE</v>
      </c>
      <c r="K32" s="70">
        <f t="shared" si="6"/>
        <v>2438.0330000000004</v>
      </c>
      <c r="L32" s="70">
        <f t="shared" si="7"/>
        <v>1729.9670000000001</v>
      </c>
      <c r="M32" s="70">
        <f t="shared" si="8"/>
        <v>2264.1219999999998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3.8342831164739417E-2</v>
      </c>
      <c r="J34" s="87" t="str">
        <f t="shared" si="5"/>
        <v>PSE</v>
      </c>
      <c r="K34" s="70">
        <f t="shared" si="6"/>
        <v>9094.5319999999992</v>
      </c>
      <c r="L34" s="70">
        <f t="shared" si="7"/>
        <v>12433.957000000004</v>
      </c>
      <c r="M34" s="70">
        <f t="shared" si="8"/>
        <v>13864.266000000001</v>
      </c>
    </row>
    <row r="35" spans="8:13" ht="13.5" customHeight="1">
      <c r="H35" s="87" t="str">
        <f t="shared" si="3"/>
        <v>VE</v>
      </c>
      <c r="I35" s="88">
        <f t="shared" si="4"/>
        <v>2.2032557002944389E-2</v>
      </c>
      <c r="J35" s="87" t="str">
        <f t="shared" si="5"/>
        <v>VE</v>
      </c>
      <c r="K35" s="70">
        <f t="shared" si="6"/>
        <v>3051.2510134922777</v>
      </c>
      <c r="L35" s="70">
        <f t="shared" si="7"/>
        <v>2938.1109749954371</v>
      </c>
      <c r="M35" s="70">
        <f t="shared" si="8"/>
        <v>6820.4507034625949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0.13888078143006924</v>
      </c>
      <c r="J37" s="87" t="str">
        <f t="shared" si="5"/>
        <v>VTE</v>
      </c>
      <c r="K37" s="70">
        <f t="shared" si="6"/>
        <v>13914.050118653078</v>
      </c>
      <c r="L37" s="70">
        <f t="shared" si="7"/>
        <v>11429.076273594208</v>
      </c>
      <c r="M37" s="70">
        <f t="shared" si="8"/>
        <v>13047.186031003934</v>
      </c>
    </row>
    <row r="38" spans="8:13" ht="12.75" customHeight="1">
      <c r="H38" s="87" t="str">
        <f t="shared" si="3"/>
        <v>FVE</v>
      </c>
      <c r="I38" s="88">
        <f t="shared" si="4"/>
        <v>4.4962224254157621E-2</v>
      </c>
      <c r="J38" s="87" t="str">
        <f t="shared" si="5"/>
        <v>FVE</v>
      </c>
      <c r="K38" s="70">
        <f t="shared" si="6"/>
        <v>9340.6661326904214</v>
      </c>
      <c r="L38" s="70">
        <f t="shared" si="7"/>
        <v>4386.5059115468493</v>
      </c>
      <c r="M38" s="70">
        <f t="shared" si="8"/>
        <v>2443.9266641264717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397</v>
      </c>
      <c r="M1" s="348" t="str">
        <f>'3.1'!N1</f>
        <v>IV. čtvrtletí 2024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24"/>
    </row>
    <row r="4" spans="1:21" ht="13.5" customHeight="1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72"/>
    </row>
    <row r="5" spans="1:21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8" t="s">
        <v>53</v>
      </c>
      <c r="B7" s="593">
        <f>F8</f>
        <v>1769.2824930000188</v>
      </c>
      <c r="C7" s="580"/>
      <c r="D7" s="580"/>
      <c r="E7" s="580"/>
      <c r="F7" s="580"/>
      <c r="G7" s="595"/>
      <c r="H7" s="593">
        <f>SUM(H8,J8,L8)</f>
        <v>1015456.4208775392</v>
      </c>
      <c r="I7" s="580"/>
      <c r="J7" s="580"/>
      <c r="K7" s="580"/>
      <c r="L7" s="580"/>
      <c r="M7" s="580"/>
      <c r="N7" s="73"/>
    </row>
    <row r="8" spans="1:21">
      <c r="A8" s="599"/>
      <c r="B8" s="358">
        <f>SUM(B9:B16)</f>
        <v>1743.3824400000103</v>
      </c>
      <c r="C8" s="353">
        <v>7.6485819102884253E-2</v>
      </c>
      <c r="D8" s="318">
        <f>SUM(D9:D16)</f>
        <v>1747.8049090000118</v>
      </c>
      <c r="E8" s="353">
        <v>7.6478031856546683E-2</v>
      </c>
      <c r="F8" s="318">
        <f>SUM(F9:F16)</f>
        <v>1769.2824930000188</v>
      </c>
      <c r="G8" s="359">
        <v>7.7163650797477237E-2</v>
      </c>
      <c r="H8" s="318">
        <f>SUM(H9:H16)</f>
        <v>216807.05767432484</v>
      </c>
      <c r="I8" s="353">
        <v>3.4915365057927722E-2</v>
      </c>
      <c r="J8" s="318">
        <f>SUM(J9:J16)</f>
        <v>398705.56375854718</v>
      </c>
      <c r="K8" s="353">
        <v>5.8110217992441239E-2</v>
      </c>
      <c r="L8" s="318">
        <f>SUM(L9:L16)</f>
        <v>399943.79944466718</v>
      </c>
      <c r="M8" s="353">
        <v>5.5704899056313324E-2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1345.7720000000002</v>
      </c>
      <c r="C10" s="352">
        <v>0.1424327718781522</v>
      </c>
      <c r="D10" s="23">
        <v>1345.7720000000002</v>
      </c>
      <c r="E10" s="352">
        <v>0.1424327718781522</v>
      </c>
      <c r="F10" s="23">
        <v>1345.7720000000002</v>
      </c>
      <c r="G10" s="360">
        <v>0.1424327718781522</v>
      </c>
      <c r="H10" s="23">
        <v>145728.47200000001</v>
      </c>
      <c r="I10" s="352">
        <v>5.1761719704539348E-2</v>
      </c>
      <c r="J10" s="23">
        <v>331251.59999999992</v>
      </c>
      <c r="K10" s="352">
        <v>9.6566495275778666E-2</v>
      </c>
      <c r="L10" s="23">
        <v>333307.03599999996</v>
      </c>
      <c r="M10" s="352">
        <v>0.10394826399587935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109.87189999999998</v>
      </c>
      <c r="C12" s="352">
        <v>9.1571857255303271E-2</v>
      </c>
      <c r="D12" s="23">
        <v>109.87189999999998</v>
      </c>
      <c r="E12" s="352">
        <v>9.1329118470840923E-2</v>
      </c>
      <c r="F12" s="23">
        <v>127.6499</v>
      </c>
      <c r="G12" s="360">
        <v>0.10300653598568625</v>
      </c>
      <c r="H12" s="23">
        <v>41911.482000000011</v>
      </c>
      <c r="I12" s="352">
        <v>0.13191744971561595</v>
      </c>
      <c r="J12" s="23">
        <v>44868.540999999961</v>
      </c>
      <c r="K12" s="352">
        <v>0.12591579780865239</v>
      </c>
      <c r="L12" s="23">
        <v>45426.68700000002</v>
      </c>
      <c r="M12" s="352">
        <v>0.12325543364593504</v>
      </c>
      <c r="N12" s="76"/>
      <c r="O12" s="85"/>
    </row>
    <row r="13" spans="1:21">
      <c r="A13" s="56" t="s">
        <v>43</v>
      </c>
      <c r="B13" s="247">
        <v>18.154399999999992</v>
      </c>
      <c r="C13" s="352">
        <v>1.6307480919437071E-2</v>
      </c>
      <c r="D13" s="23">
        <v>17.970399999999991</v>
      </c>
      <c r="E13" s="352">
        <v>1.614824147497862E-2</v>
      </c>
      <c r="F13" s="23">
        <v>17.919399999999992</v>
      </c>
      <c r="G13" s="360">
        <v>1.6117892805659971E-2</v>
      </c>
      <c r="H13" s="23">
        <v>5717.8191771817646</v>
      </c>
      <c r="I13" s="352">
        <v>2.052184326968829E-2</v>
      </c>
      <c r="J13" s="23">
        <v>5243.2934053591125</v>
      </c>
      <c r="K13" s="352">
        <v>2.7735405272908863E-2</v>
      </c>
      <c r="L13" s="23">
        <v>5512.193690096462</v>
      </c>
      <c r="M13" s="352">
        <v>2.0819918772402964E-2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37.484199999999987</v>
      </c>
      <c r="C15" s="352">
        <v>0.10653709024355927</v>
      </c>
      <c r="D15" s="23">
        <v>37.484199999999987</v>
      </c>
      <c r="E15" s="74">
        <v>0.10654014253775106</v>
      </c>
      <c r="F15" s="23">
        <v>37.484199999999987</v>
      </c>
      <c r="G15" s="361">
        <v>0.10660616695638551</v>
      </c>
      <c r="H15" s="23">
        <v>9077.70482525845</v>
      </c>
      <c r="I15" s="352">
        <v>0.14194116959393069</v>
      </c>
      <c r="J15" s="23">
        <v>10442.785528235971</v>
      </c>
      <c r="K15" s="74">
        <v>0.15460215722554152</v>
      </c>
      <c r="L15" s="23">
        <v>10030.150374509329</v>
      </c>
      <c r="M15" s="74">
        <v>0.14703427900468063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232.09994000001046</v>
      </c>
      <c r="C16" s="353">
        <v>6.0203987709980145E-2</v>
      </c>
      <c r="D16" s="242">
        <v>236.7064090000118</v>
      </c>
      <c r="E16" s="354">
        <v>6.0498331866104073E-2</v>
      </c>
      <c r="F16" s="242">
        <v>240.45699300001849</v>
      </c>
      <c r="G16" s="362">
        <v>6.0829509590125758E-2</v>
      </c>
      <c r="H16" s="242">
        <v>14371.579671884583</v>
      </c>
      <c r="I16" s="353">
        <v>6.5111171800246503E-2</v>
      </c>
      <c r="J16" s="242">
        <v>6899.3438249522296</v>
      </c>
      <c r="K16" s="354">
        <v>5.526342319707165E-2</v>
      </c>
      <c r="L16" s="242">
        <v>5667.7323800613867</v>
      </c>
      <c r="M16" s="354">
        <v>6.7439032639521931E-2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20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0.18733858468786546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0.10617131089148736</v>
      </c>
      <c r="J20" s="87" t="str">
        <f t="shared" ref="J20:J26" si="1">A10</f>
        <v>PE</v>
      </c>
      <c r="K20" s="76">
        <f t="shared" si="0"/>
        <v>810287.10799999989</v>
      </c>
      <c r="L20" s="87" t="str">
        <f t="shared" ref="L20:L26" si="2">A10</f>
        <v>PE</v>
      </c>
      <c r="M20" s="85">
        <f>K20/'6.1, 6.2'!C5</f>
        <v>8.5725278859085971E-2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8.6036063274507121E-2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8" t="s">
        <v>53</v>
      </c>
      <c r="B22" s="580">
        <f>SUM(B23,D23,F23)</f>
        <v>1537463.5636775394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8.9285484714443114E-2</v>
      </c>
      <c r="J22" s="87" t="str">
        <f t="shared" si="1"/>
        <v>PSE</v>
      </c>
      <c r="K22" s="76">
        <f t="shared" si="0"/>
        <v>132206.71</v>
      </c>
      <c r="L22" s="87" t="str">
        <f t="shared" si="2"/>
        <v>PSE</v>
      </c>
      <c r="M22" s="85">
        <f>K22/'6.1, 6.2'!E5</f>
        <v>0.12680423387554221</v>
      </c>
      <c r="N22" s="78"/>
      <c r="O22" s="68"/>
      <c r="P22" s="89"/>
      <c r="Q22" s="71"/>
      <c r="R22" s="23"/>
      <c r="S22" s="23"/>
      <c r="T22" s="23"/>
    </row>
    <row r="23" spans="1:20">
      <c r="A23" s="579"/>
      <c r="B23" s="318">
        <f>SUM(B24:B27)</f>
        <v>499116.8331943248</v>
      </c>
      <c r="C23" s="363">
        <v>0.1120630674371762</v>
      </c>
      <c r="D23" s="318">
        <f>SUM(D24:D27)</f>
        <v>527371.62892854738</v>
      </c>
      <c r="E23" s="363">
        <v>0.1084987428684374</v>
      </c>
      <c r="F23" s="318">
        <f>SUM(F24:F27)</f>
        <v>510975.10155466711</v>
      </c>
      <c r="G23" s="363">
        <v>0.10467723571857156</v>
      </c>
      <c r="H23" s="68"/>
      <c r="I23" s="68"/>
      <c r="J23" s="87" t="str">
        <f t="shared" si="1"/>
        <v>VE</v>
      </c>
      <c r="K23" s="76">
        <f t="shared" si="0"/>
        <v>16473.306272637339</v>
      </c>
      <c r="L23" s="87" t="str">
        <f t="shared" si="2"/>
        <v>VE</v>
      </c>
      <c r="M23" s="85">
        <f>K23/'6.1, 6.2'!F5</f>
        <v>2.2491493805035519E-2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128249.98299999999</v>
      </c>
      <c r="C24" s="352">
        <v>0.18919353471038794</v>
      </c>
      <c r="D24" s="23">
        <v>120138.424</v>
      </c>
      <c r="E24" s="352">
        <v>0.18355177169392414</v>
      </c>
      <c r="F24" s="23">
        <v>103195.728</v>
      </c>
      <c r="G24" s="352">
        <v>0.18958191467098276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204552.226</v>
      </c>
      <c r="C25" s="352">
        <v>0.10701097563142971</v>
      </c>
      <c r="D25" s="23">
        <v>206556.658</v>
      </c>
      <c r="E25" s="352">
        <v>0.10666656552044927</v>
      </c>
      <c r="F25" s="23">
        <v>175617.87100000001</v>
      </c>
      <c r="G25" s="352">
        <v>0.10464348615926512</v>
      </c>
      <c r="H25" s="68"/>
      <c r="I25" s="68"/>
      <c r="J25" s="87" t="str">
        <f t="shared" si="1"/>
        <v>VTE</v>
      </c>
      <c r="K25" s="76">
        <f t="shared" si="0"/>
        <v>29550.640728003749</v>
      </c>
      <c r="L25" s="87" t="str">
        <f t="shared" si="2"/>
        <v>VTE</v>
      </c>
      <c r="M25" s="85">
        <f>K25/'6.1, 6.2'!H5</f>
        <v>0.14796287785024276</v>
      </c>
      <c r="N25" s="78"/>
      <c r="O25" s="86"/>
    </row>
    <row r="26" spans="1:20">
      <c r="A26" s="18" t="s">
        <v>132</v>
      </c>
      <c r="B26" s="23">
        <v>54474.530550038005</v>
      </c>
      <c r="C26" s="352">
        <v>8.655908578543127E-2</v>
      </c>
      <c r="D26" s="23">
        <v>61209.512443529558</v>
      </c>
      <c r="E26" s="352">
        <v>8.5968623498702518E-2</v>
      </c>
      <c r="F26" s="23">
        <v>63697.438458421224</v>
      </c>
      <c r="G26" s="352">
        <v>8.5807103905505888E-2</v>
      </c>
      <c r="H26" s="68"/>
      <c r="I26" s="68"/>
      <c r="J26" s="87" t="str">
        <f t="shared" si="1"/>
        <v>FVE</v>
      </c>
      <c r="K26" s="76">
        <f t="shared" si="0"/>
        <v>26938.655876898199</v>
      </c>
      <c r="L26" s="87" t="str">
        <f t="shared" si="2"/>
        <v>FVE</v>
      </c>
      <c r="M26" s="85">
        <f>K26/'6.1, 6.2'!I5</f>
        <v>6.2704806886876158E-2</v>
      </c>
      <c r="N26" s="78"/>
      <c r="O26" s="86"/>
    </row>
    <row r="27" spans="1:20">
      <c r="A27" s="427" t="s">
        <v>130</v>
      </c>
      <c r="B27" s="242">
        <v>111840.0936442868</v>
      </c>
      <c r="C27" s="353">
        <v>9.054597533823848E-2</v>
      </c>
      <c r="D27" s="242">
        <v>139467.03448501779</v>
      </c>
      <c r="E27" s="353">
        <v>8.9537692841808292E-2</v>
      </c>
      <c r="F27" s="242">
        <v>168464.06409624589</v>
      </c>
      <c r="G27" s="353">
        <v>8.7901054590529853E-2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</row>
    <row r="29" spans="1:20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0.1424327718781522</v>
      </c>
      <c r="J32" s="87" t="str">
        <f t="shared" si="5"/>
        <v>PE</v>
      </c>
      <c r="K32" s="70">
        <f t="shared" si="6"/>
        <v>145728.47200000001</v>
      </c>
      <c r="L32" s="70">
        <f t="shared" si="7"/>
        <v>331251.59999999992</v>
      </c>
      <c r="M32" s="70">
        <f t="shared" si="8"/>
        <v>333307.03599999996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0.10300653598568625</v>
      </c>
      <c r="J34" s="87" t="str">
        <f t="shared" si="5"/>
        <v>PSE</v>
      </c>
      <c r="K34" s="70">
        <f t="shared" si="6"/>
        <v>41911.482000000011</v>
      </c>
      <c r="L34" s="70">
        <f t="shared" si="7"/>
        <v>44868.540999999961</v>
      </c>
      <c r="M34" s="70">
        <f t="shared" si="8"/>
        <v>45426.68700000002</v>
      </c>
    </row>
    <row r="35" spans="8:13" ht="12.75" customHeight="1">
      <c r="H35" s="87" t="str">
        <f t="shared" si="3"/>
        <v>VE</v>
      </c>
      <c r="I35" s="88">
        <f t="shared" si="4"/>
        <v>1.6117892805659971E-2</v>
      </c>
      <c r="J35" s="87" t="str">
        <f t="shared" si="5"/>
        <v>VE</v>
      </c>
      <c r="K35" s="70">
        <f t="shared" si="6"/>
        <v>5717.8191771817646</v>
      </c>
      <c r="L35" s="70">
        <f t="shared" si="7"/>
        <v>5243.2934053591125</v>
      </c>
      <c r="M35" s="70">
        <f t="shared" si="8"/>
        <v>5512.193690096462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0.10660616695638551</v>
      </c>
      <c r="J37" s="87" t="str">
        <f t="shared" si="5"/>
        <v>VTE</v>
      </c>
      <c r="K37" s="70">
        <f t="shared" si="6"/>
        <v>9077.70482525845</v>
      </c>
      <c r="L37" s="70">
        <f t="shared" si="7"/>
        <v>10442.785528235971</v>
      </c>
      <c r="M37" s="70">
        <f t="shared" si="8"/>
        <v>10030.150374509329</v>
      </c>
    </row>
    <row r="38" spans="8:13" ht="12.75" customHeight="1">
      <c r="H38" s="87" t="str">
        <f t="shared" si="3"/>
        <v>FVE</v>
      </c>
      <c r="I38" s="88">
        <f t="shared" si="4"/>
        <v>6.0829509590125758E-2</v>
      </c>
      <c r="J38" s="87" t="str">
        <f t="shared" si="5"/>
        <v>FVE</v>
      </c>
      <c r="K38" s="70">
        <f t="shared" si="6"/>
        <v>14371.579671884583</v>
      </c>
      <c r="L38" s="70">
        <f t="shared" si="7"/>
        <v>6899.3438249522296</v>
      </c>
      <c r="M38" s="70">
        <f t="shared" si="8"/>
        <v>5667.7323800613867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398</v>
      </c>
      <c r="M1" s="348" t="str">
        <f>'3.1'!N1</f>
        <v>IV.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24"/>
    </row>
    <row r="4" spans="1:24" ht="13.5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72"/>
    </row>
    <row r="5" spans="1:24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8" t="s">
        <v>53</v>
      </c>
      <c r="B7" s="593">
        <f>F8</f>
        <v>1079.7618989999921</v>
      </c>
      <c r="C7" s="580"/>
      <c r="D7" s="580"/>
      <c r="E7" s="580"/>
      <c r="F7" s="580"/>
      <c r="G7" s="595"/>
      <c r="H7" s="593">
        <f>SUM(H8,J8,L8)</f>
        <v>210149.87123418209</v>
      </c>
      <c r="I7" s="580"/>
      <c r="J7" s="580"/>
      <c r="K7" s="580"/>
      <c r="L7" s="580"/>
      <c r="M7" s="580"/>
      <c r="N7" s="73"/>
    </row>
    <row r="8" spans="1:24">
      <c r="A8" s="599"/>
      <c r="B8" s="358">
        <f>SUM(B9:B16)</f>
        <v>1074.6484739999933</v>
      </c>
      <c r="C8" s="353">
        <v>4.714706704373689E-2</v>
      </c>
      <c r="D8" s="318">
        <f>SUM(D9:D16)</f>
        <v>1074.5122639999934</v>
      </c>
      <c r="E8" s="353">
        <v>4.7017022742806037E-2</v>
      </c>
      <c r="F8" s="318">
        <f>SUM(F9:F16)</f>
        <v>1079.7618989999921</v>
      </c>
      <c r="G8" s="359">
        <v>4.7091615074753013E-2</v>
      </c>
      <c r="H8" s="318">
        <f>SUM(H9:H16)</f>
        <v>52632.62506890978</v>
      </c>
      <c r="I8" s="353">
        <v>8.4761415885201124E-3</v>
      </c>
      <c r="J8" s="318">
        <f>SUM(J9:J16)</f>
        <v>72359.803659957615</v>
      </c>
      <c r="K8" s="353">
        <v>1.0546238494722394E-2</v>
      </c>
      <c r="L8" s="318">
        <f>SUM(L9:L16)</f>
        <v>85157.442505314713</v>
      </c>
      <c r="M8" s="353">
        <v>1.1860883317203816E-2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18.828199999999999</v>
      </c>
      <c r="C10" s="352">
        <v>1.9927244105808596E-3</v>
      </c>
      <c r="D10" s="23">
        <v>18.828199999999999</v>
      </c>
      <c r="E10" s="352">
        <v>1.9927244105808596E-3</v>
      </c>
      <c r="F10" s="23">
        <v>18.828199999999999</v>
      </c>
      <c r="G10" s="360">
        <v>1.9927244105808596E-3</v>
      </c>
      <c r="H10" s="23">
        <v>6542.2939999999999</v>
      </c>
      <c r="I10" s="352">
        <v>2.3237764288964033E-3</v>
      </c>
      <c r="J10" s="23">
        <v>7485.735999999999</v>
      </c>
      <c r="K10" s="352">
        <v>2.1822424105414928E-3</v>
      </c>
      <c r="L10" s="23">
        <v>6667.5460000000003</v>
      </c>
      <c r="M10" s="352">
        <v>2.0794035437423815E-3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128.02631999999994</v>
      </c>
      <c r="C12" s="352">
        <v>0.1067025135631747</v>
      </c>
      <c r="D12" s="23">
        <v>128.02631999999994</v>
      </c>
      <c r="E12" s="352">
        <v>0.10641966641758072</v>
      </c>
      <c r="F12" s="23">
        <v>130.02431999999993</v>
      </c>
      <c r="G12" s="360">
        <v>0.10492256395887797</v>
      </c>
      <c r="H12" s="23">
        <v>23351.632999999994</v>
      </c>
      <c r="I12" s="352">
        <v>7.349985553016275E-2</v>
      </c>
      <c r="J12" s="23">
        <v>28059.277000000002</v>
      </c>
      <c r="K12" s="352">
        <v>7.8743506489078255E-2</v>
      </c>
      <c r="L12" s="23">
        <v>28665.40500000001</v>
      </c>
      <c r="M12" s="352">
        <v>7.777734096944719E-2</v>
      </c>
      <c r="N12" s="76"/>
      <c r="O12" s="85"/>
      <c r="X12" s="70"/>
    </row>
    <row r="13" spans="1:24">
      <c r="A13" s="56" t="s">
        <v>43</v>
      </c>
      <c r="B13" s="247">
        <v>12.798739999999988</v>
      </c>
      <c r="C13" s="352">
        <v>1.1496673442407125E-2</v>
      </c>
      <c r="D13" s="23">
        <v>12.798739999999988</v>
      </c>
      <c r="E13" s="352">
        <v>1.1500976277404385E-2</v>
      </c>
      <c r="F13" s="23">
        <v>12.71873999999999</v>
      </c>
      <c r="G13" s="360">
        <v>1.1440075445777182E-2</v>
      </c>
      <c r="H13" s="23">
        <v>2365.1310055481063</v>
      </c>
      <c r="I13" s="352">
        <v>8.4886993282046498E-3</v>
      </c>
      <c r="J13" s="23">
        <v>1898.0436838786009</v>
      </c>
      <c r="K13" s="352">
        <v>1.004006579991348E-2</v>
      </c>
      <c r="L13" s="23">
        <v>3855.7180195875958</v>
      </c>
      <c r="M13" s="352">
        <v>1.4563301017765824E-2</v>
      </c>
      <c r="N13" s="76"/>
      <c r="O13" s="85"/>
      <c r="X13" s="70"/>
    </row>
    <row r="14" spans="1:24">
      <c r="A14" s="56" t="s">
        <v>44</v>
      </c>
      <c r="B14" s="247">
        <v>650</v>
      </c>
      <c r="C14" s="352">
        <v>0.55484421681604779</v>
      </c>
      <c r="D14" s="23">
        <v>650</v>
      </c>
      <c r="E14" s="352">
        <v>0.55484421681604779</v>
      </c>
      <c r="F14" s="23">
        <v>650</v>
      </c>
      <c r="G14" s="360">
        <v>0.55484421681604779</v>
      </c>
      <c r="H14" s="23">
        <v>0</v>
      </c>
      <c r="I14" s="352">
        <v>0</v>
      </c>
      <c r="J14" s="23">
        <v>19851.439999999999</v>
      </c>
      <c r="K14" s="352">
        <v>0.37613648690320489</v>
      </c>
      <c r="L14" s="23">
        <v>32384.97</v>
      </c>
      <c r="M14" s="352">
        <v>0.45517860488506817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45.889999999999993</v>
      </c>
      <c r="C15" s="352">
        <v>0.13042794220703485</v>
      </c>
      <c r="D15" s="23">
        <v>45.889999999999993</v>
      </c>
      <c r="E15" s="74">
        <v>0.13043167897560565</v>
      </c>
      <c r="F15" s="23">
        <v>45.889999999999993</v>
      </c>
      <c r="G15" s="361">
        <v>0.1305125093140185</v>
      </c>
      <c r="H15" s="23">
        <v>7806.7683899999993</v>
      </c>
      <c r="I15" s="352">
        <v>0.12206850270591151</v>
      </c>
      <c r="J15" s="23">
        <v>8049.5946699999995</v>
      </c>
      <c r="K15" s="74">
        <v>0.11917171883002785</v>
      </c>
      <c r="L15" s="23">
        <v>9013.1407200000012</v>
      </c>
      <c r="M15" s="74">
        <v>0.13212570079715866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219.10521399999328</v>
      </c>
      <c r="C16" s="353">
        <v>5.6833309008384798E-2</v>
      </c>
      <c r="D16" s="242">
        <v>218.96900399999345</v>
      </c>
      <c r="E16" s="354">
        <v>5.5964937866896595E-2</v>
      </c>
      <c r="F16" s="242">
        <v>222.30063899999226</v>
      </c>
      <c r="G16" s="362">
        <v>5.623641335288624E-2</v>
      </c>
      <c r="H16" s="242">
        <v>12566.798673361682</v>
      </c>
      <c r="I16" s="353">
        <v>5.6934519800986114E-2</v>
      </c>
      <c r="J16" s="242">
        <v>7015.7123060790109</v>
      </c>
      <c r="K16" s="354">
        <v>5.6195529319403408E-2</v>
      </c>
      <c r="L16" s="242">
        <v>4570.662765727122</v>
      </c>
      <c r="M16" s="354">
        <v>5.4385255825854725E-2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4.9351921250004586E-2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6.7019402430049321E-2</v>
      </c>
      <c r="J20" s="87" t="str">
        <f t="shared" ref="J20:J26" si="1">A10</f>
        <v>PE</v>
      </c>
      <c r="K20" s="76">
        <f t="shared" si="0"/>
        <v>20695.576000000001</v>
      </c>
      <c r="L20" s="87" t="str">
        <f t="shared" ref="L20:L26" si="2">A10</f>
        <v>PE</v>
      </c>
      <c r="M20" s="85">
        <f>K20/'6.1, 6.2'!C5</f>
        <v>2.189512835923594E-3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5.1937183550890727E-2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8" t="s">
        <v>53</v>
      </c>
      <c r="B22" s="580">
        <f>SUM(B23,D23,F23)</f>
        <v>816188.35974037019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5.2093905930333993E-2</v>
      </c>
      <c r="J22" s="87" t="str">
        <f t="shared" si="1"/>
        <v>PSE</v>
      </c>
      <c r="K22" s="76">
        <f t="shared" si="0"/>
        <v>80076.315000000002</v>
      </c>
      <c r="L22" s="87" t="str">
        <f t="shared" si="2"/>
        <v>PSE</v>
      </c>
      <c r="M22" s="85">
        <f>K22/'6.1, 6.2'!E5</f>
        <v>7.6804087895021286E-2</v>
      </c>
      <c r="N22" s="78"/>
      <c r="O22" s="68"/>
    </row>
    <row r="23" spans="1:15">
      <c r="A23" s="579"/>
      <c r="B23" s="318">
        <f>SUM(B24:B27)</f>
        <v>258406.33546447981</v>
      </c>
      <c r="C23" s="363">
        <v>5.8018092501551079E-2</v>
      </c>
      <c r="D23" s="318">
        <f>SUM(D24:D27)</f>
        <v>282674.46611416456</v>
      </c>
      <c r="E23" s="363">
        <v>5.8155999549511152E-2</v>
      </c>
      <c r="F23" s="318">
        <f>SUM(F24:F27)</f>
        <v>275107.5581617257</v>
      </c>
      <c r="G23" s="363">
        <v>5.6357929429511879E-2</v>
      </c>
      <c r="H23" s="68"/>
      <c r="I23" s="68"/>
      <c r="J23" s="87" t="str">
        <f t="shared" si="1"/>
        <v>VE</v>
      </c>
      <c r="K23" s="76">
        <f t="shared" si="0"/>
        <v>8118.8927090143025</v>
      </c>
      <c r="L23" s="87" t="str">
        <f t="shared" si="2"/>
        <v>VE</v>
      </c>
      <c r="M23" s="85">
        <f>K23/'6.1, 6.2'!F5</f>
        <v>1.1084965097252963E-2</v>
      </c>
      <c r="N23" s="78"/>
      <c r="O23" s="68"/>
    </row>
    <row r="24" spans="1:15">
      <c r="A24" s="18" t="s">
        <v>8</v>
      </c>
      <c r="B24" s="23">
        <v>31689.851999999999</v>
      </c>
      <c r="C24" s="352">
        <v>4.6748662058918609E-2</v>
      </c>
      <c r="D24" s="23">
        <v>32357.645</v>
      </c>
      <c r="E24" s="352">
        <v>4.9437164812425424E-2</v>
      </c>
      <c r="F24" s="23">
        <v>28572.785</v>
      </c>
      <c r="G24" s="352">
        <v>5.249135204300643E-2</v>
      </c>
      <c r="H24" s="68"/>
      <c r="I24" s="68"/>
      <c r="J24" s="87" t="str">
        <f t="shared" si="1"/>
        <v>PVE</v>
      </c>
      <c r="K24" s="76">
        <f t="shared" si="0"/>
        <v>52236.41</v>
      </c>
      <c r="L24" s="87" t="str">
        <f t="shared" si="2"/>
        <v>PVE</v>
      </c>
      <c r="M24" s="85">
        <f>K24/'6.1, 6.2'!G5</f>
        <v>0.31389235270164428</v>
      </c>
      <c r="N24" s="78"/>
      <c r="O24" s="86"/>
    </row>
    <row r="25" spans="1:15">
      <c r="A25" s="18" t="s">
        <v>9</v>
      </c>
      <c r="B25" s="23">
        <v>128214.65699999999</v>
      </c>
      <c r="C25" s="352">
        <v>6.7075170992366109E-2</v>
      </c>
      <c r="D25" s="23">
        <v>131976.24</v>
      </c>
      <c r="E25" s="352">
        <v>6.81529822732828E-2</v>
      </c>
      <c r="F25" s="23">
        <v>110173.52800000001</v>
      </c>
      <c r="G25" s="352">
        <v>6.5647886440813347E-2</v>
      </c>
      <c r="H25" s="68"/>
      <c r="I25" s="68"/>
      <c r="J25" s="87" t="str">
        <f t="shared" si="1"/>
        <v>VTE</v>
      </c>
      <c r="K25" s="76">
        <f t="shared" si="0"/>
        <v>24869.503779999999</v>
      </c>
      <c r="L25" s="87" t="str">
        <f t="shared" si="2"/>
        <v>VTE</v>
      </c>
      <c r="M25" s="85">
        <f>K25/'6.1, 6.2'!H5</f>
        <v>0.12452397847702679</v>
      </c>
      <c r="N25" s="78"/>
      <c r="O25" s="86"/>
    </row>
    <row r="26" spans="1:15">
      <c r="A26" s="18" t="s">
        <v>132</v>
      </c>
      <c r="B26" s="23">
        <v>33252.217908220322</v>
      </c>
      <c r="C26" s="352">
        <v>5.2837198474425195E-2</v>
      </c>
      <c r="D26" s="23">
        <v>37196.079119278686</v>
      </c>
      <c r="E26" s="352">
        <v>5.2241810035381961E-2</v>
      </c>
      <c r="F26" s="23">
        <v>37838.490782365654</v>
      </c>
      <c r="G26" s="352">
        <v>5.0972399970359038E-2</v>
      </c>
      <c r="H26" s="68"/>
      <c r="I26" s="68"/>
      <c r="J26" s="87" t="str">
        <f t="shared" si="1"/>
        <v>FVE</v>
      </c>
      <c r="K26" s="76">
        <f t="shared" si="0"/>
        <v>24153.173745167813</v>
      </c>
      <c r="L26" s="87" t="str">
        <f t="shared" si="2"/>
        <v>FVE</v>
      </c>
      <c r="M26" s="85">
        <f>K26/'6.1, 6.2'!I5</f>
        <v>5.6221071397059681E-2</v>
      </c>
      <c r="N26" s="78"/>
      <c r="O26" s="86"/>
    </row>
    <row r="27" spans="1:15">
      <c r="A27" s="427" t="s">
        <v>130</v>
      </c>
      <c r="B27" s="242">
        <v>65249.608556259474</v>
      </c>
      <c r="C27" s="353">
        <v>5.2826220496164547E-2</v>
      </c>
      <c r="D27" s="242">
        <v>81144.501994885926</v>
      </c>
      <c r="E27" s="353">
        <v>5.2094686907536485E-2</v>
      </c>
      <c r="F27" s="242">
        <v>98522.754379360078</v>
      </c>
      <c r="G27" s="353">
        <v>5.1407129808774939E-2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1.9927244105808596E-3</v>
      </c>
      <c r="J32" s="87" t="str">
        <f t="shared" si="5"/>
        <v>PE</v>
      </c>
      <c r="K32" s="70">
        <f t="shared" si="6"/>
        <v>6542.2939999999999</v>
      </c>
      <c r="L32" s="70">
        <f t="shared" si="7"/>
        <v>7485.735999999999</v>
      </c>
      <c r="M32" s="70">
        <f t="shared" si="8"/>
        <v>6667.5460000000003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0.10492256395887797</v>
      </c>
      <c r="J34" s="87" t="str">
        <f t="shared" si="5"/>
        <v>PSE</v>
      </c>
      <c r="K34" s="70">
        <f t="shared" si="6"/>
        <v>23351.632999999994</v>
      </c>
      <c r="L34" s="70">
        <f t="shared" si="7"/>
        <v>28059.277000000002</v>
      </c>
      <c r="M34" s="70">
        <f t="shared" si="8"/>
        <v>28665.40500000001</v>
      </c>
    </row>
    <row r="35" spans="8:13" ht="13.5" customHeight="1">
      <c r="H35" s="87" t="str">
        <f t="shared" si="3"/>
        <v>VE</v>
      </c>
      <c r="I35" s="88">
        <f t="shared" si="4"/>
        <v>1.1440075445777182E-2</v>
      </c>
      <c r="J35" s="87" t="str">
        <f t="shared" si="5"/>
        <v>VE</v>
      </c>
      <c r="K35" s="70">
        <f t="shared" si="6"/>
        <v>2365.1310055481063</v>
      </c>
      <c r="L35" s="70">
        <f t="shared" si="7"/>
        <v>1898.0436838786009</v>
      </c>
      <c r="M35" s="70">
        <f t="shared" si="8"/>
        <v>3855.7180195875958</v>
      </c>
    </row>
    <row r="36" spans="8:13" ht="12.75" customHeight="1">
      <c r="H36" s="87" t="str">
        <f t="shared" si="3"/>
        <v>PVE</v>
      </c>
      <c r="I36" s="88">
        <f t="shared" si="4"/>
        <v>0.55484421681604779</v>
      </c>
      <c r="J36" s="87" t="str">
        <f t="shared" si="5"/>
        <v>PVE</v>
      </c>
      <c r="K36" s="70">
        <f t="shared" si="6"/>
        <v>0</v>
      </c>
      <c r="L36" s="70">
        <f t="shared" si="7"/>
        <v>19851.439999999999</v>
      </c>
      <c r="M36" s="70">
        <f t="shared" si="8"/>
        <v>32384.97</v>
      </c>
    </row>
    <row r="37" spans="8:13" ht="12.75" customHeight="1">
      <c r="H37" s="87" t="str">
        <f t="shared" si="3"/>
        <v>VTE</v>
      </c>
      <c r="I37" s="88">
        <f t="shared" si="4"/>
        <v>0.1305125093140185</v>
      </c>
      <c r="J37" s="87" t="str">
        <f t="shared" si="5"/>
        <v>VTE</v>
      </c>
      <c r="K37" s="70">
        <f t="shared" si="6"/>
        <v>7806.7683899999993</v>
      </c>
      <c r="L37" s="70">
        <f t="shared" si="7"/>
        <v>8049.5946699999995</v>
      </c>
      <c r="M37" s="70">
        <f t="shared" si="8"/>
        <v>9013.1407200000012</v>
      </c>
    </row>
    <row r="38" spans="8:13" ht="12.75" customHeight="1">
      <c r="H38" s="87" t="str">
        <f t="shared" si="3"/>
        <v>FVE</v>
      </c>
      <c r="I38" s="88">
        <f t="shared" si="4"/>
        <v>5.623641335288624E-2</v>
      </c>
      <c r="J38" s="87" t="str">
        <f t="shared" si="5"/>
        <v>FVE</v>
      </c>
      <c r="K38" s="70">
        <f t="shared" si="6"/>
        <v>12566.798673361682</v>
      </c>
      <c r="L38" s="70">
        <f t="shared" si="7"/>
        <v>7015.7123060790109</v>
      </c>
      <c r="M38" s="70">
        <f t="shared" si="8"/>
        <v>4570.662765727122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399</v>
      </c>
      <c r="M1" s="348" t="str">
        <f>'3.1'!N1</f>
        <v>IV. čtvrtletí 2024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24"/>
    </row>
    <row r="4" spans="1:21" ht="13.5" customHeight="1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72"/>
    </row>
    <row r="5" spans="1:21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8" t="s">
        <v>53</v>
      </c>
      <c r="B7" s="593">
        <f>F8</f>
        <v>1633.1364969999916</v>
      </c>
      <c r="C7" s="580"/>
      <c r="D7" s="580"/>
      <c r="E7" s="580"/>
      <c r="F7" s="580"/>
      <c r="G7" s="595"/>
      <c r="H7" s="593">
        <f>SUM(H8,J8,L8)</f>
        <v>1255046.0918524314</v>
      </c>
      <c r="I7" s="580"/>
      <c r="J7" s="580"/>
      <c r="K7" s="580"/>
      <c r="L7" s="580"/>
      <c r="M7" s="580"/>
      <c r="N7" s="73"/>
    </row>
    <row r="8" spans="1:21">
      <c r="A8" s="599"/>
      <c r="B8" s="358">
        <f>SUM(B9:B16)</f>
        <v>1626.7400119999904</v>
      </c>
      <c r="C8" s="353">
        <v>7.1368472820716428E-2</v>
      </c>
      <c r="D8" s="318">
        <f>SUM(D9:D16)</f>
        <v>1629.80624699999</v>
      </c>
      <c r="E8" s="353">
        <v>7.1314809471142854E-2</v>
      </c>
      <c r="F8" s="318">
        <f>SUM(F9:F16)</f>
        <v>1633.1364969999916</v>
      </c>
      <c r="G8" s="359">
        <v>7.1225920596457992E-2</v>
      </c>
      <c r="H8" s="318">
        <f>SUM(H9:H16)</f>
        <v>381950.46409204917</v>
      </c>
      <c r="I8" s="353">
        <v>6.1510635451043745E-2</v>
      </c>
      <c r="J8" s="318">
        <f>SUM(J9:J16)</f>
        <v>473242.16844065813</v>
      </c>
      <c r="K8" s="353">
        <v>6.8973719132638278E-2</v>
      </c>
      <c r="L8" s="318">
        <f>SUM(L9:L16)</f>
        <v>399853.45931972418</v>
      </c>
      <c r="M8" s="353">
        <v>5.5692316319569633E-2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1293.7099999999998</v>
      </c>
      <c r="C10" s="352">
        <v>0.13692267435084415</v>
      </c>
      <c r="D10" s="23">
        <v>1293.7099999999998</v>
      </c>
      <c r="E10" s="352">
        <v>0.13692267435084415</v>
      </c>
      <c r="F10" s="23">
        <v>1293.7099999999998</v>
      </c>
      <c r="G10" s="360">
        <v>0.13692267435084415</v>
      </c>
      <c r="H10" s="23">
        <v>333276.18199999997</v>
      </c>
      <c r="I10" s="352">
        <v>0.11837733615214904</v>
      </c>
      <c r="J10" s="23">
        <v>430560.27900000004</v>
      </c>
      <c r="K10" s="352">
        <v>0.12551697002517559</v>
      </c>
      <c r="L10" s="23">
        <v>356620.37299999996</v>
      </c>
      <c r="M10" s="352">
        <v>0.11121898032453466</v>
      </c>
      <c r="N10" s="76"/>
      <c r="O10" s="85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</row>
    <row r="12" spans="1:21">
      <c r="A12" s="56" t="s">
        <v>22</v>
      </c>
      <c r="B12" s="247">
        <v>80.791500000000028</v>
      </c>
      <c r="C12" s="352">
        <v>6.7335030207376384E-2</v>
      </c>
      <c r="D12" s="23">
        <v>80.791500000000028</v>
      </c>
      <c r="E12" s="352">
        <v>6.7156538431909774E-2</v>
      </c>
      <c r="F12" s="23">
        <v>80.791500000000028</v>
      </c>
      <c r="G12" s="360">
        <v>6.5194352303351383E-2</v>
      </c>
      <c r="H12" s="23">
        <v>29079.309999999998</v>
      </c>
      <c r="I12" s="352">
        <v>9.1527863765108727E-2</v>
      </c>
      <c r="J12" s="23">
        <v>30012.140999999996</v>
      </c>
      <c r="K12" s="352">
        <v>8.4223881448714136E-2</v>
      </c>
      <c r="L12" s="23">
        <v>30457.53100000001</v>
      </c>
      <c r="M12" s="352">
        <v>8.2639885034748603E-2</v>
      </c>
      <c r="N12" s="76"/>
      <c r="O12" s="85"/>
    </row>
    <row r="13" spans="1:21">
      <c r="A13" s="56" t="s">
        <v>43</v>
      </c>
      <c r="B13" s="247">
        <v>30.050800000000024</v>
      </c>
      <c r="C13" s="352">
        <v>2.699361298714472E-2</v>
      </c>
      <c r="D13" s="23">
        <v>30.050800000000024</v>
      </c>
      <c r="E13" s="352">
        <v>2.7003715828044346E-2</v>
      </c>
      <c r="F13" s="23">
        <v>30.005800000000018</v>
      </c>
      <c r="G13" s="360">
        <v>2.6989199858704672E-2</v>
      </c>
      <c r="H13" s="23">
        <v>6823.7753594389451</v>
      </c>
      <c r="I13" s="352">
        <v>2.4491234174178447E-2</v>
      </c>
      <c r="J13" s="23">
        <v>4243.4815118319329</v>
      </c>
      <c r="K13" s="352">
        <v>2.2446708661861312E-2</v>
      </c>
      <c r="L13" s="23">
        <v>7484.6369265580634</v>
      </c>
      <c r="M13" s="352">
        <v>2.8269966843117167E-2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22.9864</v>
      </c>
      <c r="C15" s="352">
        <v>6.5331637627975295E-2</v>
      </c>
      <c r="D15" s="23">
        <v>22.9864</v>
      </c>
      <c r="E15" s="74">
        <v>6.5333509383413854E-2</v>
      </c>
      <c r="F15" s="23">
        <v>22.9864</v>
      </c>
      <c r="G15" s="361">
        <v>6.5373997474302795E-2</v>
      </c>
      <c r="H15" s="23">
        <v>2022.5468711431411</v>
      </c>
      <c r="I15" s="352">
        <v>3.1625027909015425E-2</v>
      </c>
      <c r="J15" s="23">
        <v>2103.4242557034713</v>
      </c>
      <c r="K15" s="74">
        <v>3.1140534928444378E-2</v>
      </c>
      <c r="L15" s="23">
        <v>1787.581210618255</v>
      </c>
      <c r="M15" s="74">
        <v>2.6204563705599194E-2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199.20131199999062</v>
      </c>
      <c r="C16" s="353">
        <v>5.1670471519548067E-2</v>
      </c>
      <c r="D16" s="242">
        <v>202.26754699999015</v>
      </c>
      <c r="E16" s="354">
        <v>5.1696315430764687E-2</v>
      </c>
      <c r="F16" s="242">
        <v>205.64279699999173</v>
      </c>
      <c r="G16" s="362">
        <v>5.2022402576789771E-2</v>
      </c>
      <c r="H16" s="242">
        <v>10748.649861467096</v>
      </c>
      <c r="I16" s="353">
        <v>4.8697304244141294E-2</v>
      </c>
      <c r="J16" s="242">
        <v>6322.8426731227009</v>
      </c>
      <c r="K16" s="354">
        <v>5.0645675780001148E-2</v>
      </c>
      <c r="L16" s="242">
        <v>3503.3371825479117</v>
      </c>
      <c r="M16" s="354">
        <v>4.168539633809254E-2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20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3.4307445750497337E-2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4.3113304793584703E-2</v>
      </c>
      <c r="J20" s="87" t="str">
        <f t="shared" ref="J20:J26" si="1">A10</f>
        <v>PE</v>
      </c>
      <c r="K20" s="76">
        <f t="shared" si="0"/>
        <v>1120456.834</v>
      </c>
      <c r="L20" s="87" t="str">
        <f t="shared" ref="L20:L26" si="2">A10</f>
        <v>PE</v>
      </c>
      <c r="M20" s="85">
        <f>K20/'6.1, 6.2'!C5</f>
        <v>0.11854005030550063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5.0356319948612678E-2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  <c r="P21" s="89"/>
      <c r="Q21" s="71"/>
      <c r="R21" s="23"/>
      <c r="S21" s="23"/>
      <c r="T21" s="23"/>
    </row>
    <row r="22" spans="1:20">
      <c r="A22" s="578" t="s">
        <v>53</v>
      </c>
      <c r="B22" s="580">
        <f>SUM(B23,D23,F23)</f>
        <v>630081.4719524316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4.7315400570310612E-2</v>
      </c>
      <c r="J22" s="87" t="str">
        <f t="shared" si="1"/>
        <v>PSE</v>
      </c>
      <c r="K22" s="76">
        <f t="shared" si="0"/>
        <v>89548.982000000004</v>
      </c>
      <c r="L22" s="87" t="str">
        <f t="shared" si="2"/>
        <v>PSE</v>
      </c>
      <c r="M22" s="85">
        <f>K22/'6.1, 6.2'!E5</f>
        <v>8.5889665182990502E-2</v>
      </c>
      <c r="N22" s="78"/>
      <c r="O22" s="68"/>
      <c r="P22" s="89"/>
      <c r="Q22" s="71"/>
      <c r="R22" s="23"/>
      <c r="S22" s="23"/>
      <c r="T22" s="23"/>
    </row>
    <row r="23" spans="1:20">
      <c r="A23" s="579"/>
      <c r="B23" s="318">
        <f>SUM(B24:B27)</f>
        <v>197789.75264204916</v>
      </c>
      <c r="C23" s="363">
        <v>4.4408292637324702E-2</v>
      </c>
      <c r="D23" s="318">
        <f>SUM(D24:D27)</f>
        <v>219198.55918065811</v>
      </c>
      <c r="E23" s="363">
        <v>4.5096790963126437E-2</v>
      </c>
      <c r="F23" s="318">
        <f>SUM(F24:F27)</f>
        <v>213093.16012972425</v>
      </c>
      <c r="G23" s="363">
        <v>4.3653796212471674E-2</v>
      </c>
      <c r="H23" s="68"/>
      <c r="I23" s="68"/>
      <c r="J23" s="87" t="str">
        <f t="shared" si="1"/>
        <v>VE</v>
      </c>
      <c r="K23" s="76">
        <f t="shared" si="0"/>
        <v>18551.89379782894</v>
      </c>
      <c r="L23" s="87" t="str">
        <f t="shared" si="2"/>
        <v>VE</v>
      </c>
      <c r="M23" s="85">
        <f>K23/'6.1, 6.2'!F5</f>
        <v>2.5329451023358172E-2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23970.038</v>
      </c>
      <c r="C24" s="352">
        <v>3.5360443021363347E-2</v>
      </c>
      <c r="D24" s="23">
        <v>24962.866999999998</v>
      </c>
      <c r="E24" s="352">
        <v>3.8139159078778934E-2</v>
      </c>
      <c r="F24" s="23">
        <v>15452.942999999999</v>
      </c>
      <c r="G24" s="352">
        <v>2.8388757732699554E-2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82881.178</v>
      </c>
      <c r="C25" s="352">
        <v>4.3359077007855136E-2</v>
      </c>
      <c r="D25" s="23">
        <v>84189.740999999995</v>
      </c>
      <c r="E25" s="352">
        <v>4.3475870550375356E-2</v>
      </c>
      <c r="F25" s="23">
        <v>71182.986000000004</v>
      </c>
      <c r="G25" s="352">
        <v>4.2415021705086965E-2</v>
      </c>
      <c r="H25" s="68"/>
      <c r="I25" s="68"/>
      <c r="J25" s="87" t="str">
        <f t="shared" si="1"/>
        <v>VTE</v>
      </c>
      <c r="K25" s="76">
        <f t="shared" si="0"/>
        <v>5913.5523374648674</v>
      </c>
      <c r="L25" s="87" t="str">
        <f t="shared" si="2"/>
        <v>VTE</v>
      </c>
      <c r="M25" s="85">
        <f>K25/'6.1, 6.2'!H5</f>
        <v>2.960972082544892E-2</v>
      </c>
      <c r="N25" s="78"/>
      <c r="O25" s="86"/>
    </row>
    <row r="26" spans="1:20">
      <c r="A26" s="18" t="s">
        <v>132</v>
      </c>
      <c r="B26" s="23">
        <v>31870.17262973373</v>
      </c>
      <c r="C26" s="352">
        <v>5.0641152457837957E-2</v>
      </c>
      <c r="D26" s="23">
        <v>35854.482684234557</v>
      </c>
      <c r="E26" s="352">
        <v>5.0357540839186102E-2</v>
      </c>
      <c r="F26" s="23">
        <v>37266.100063015547</v>
      </c>
      <c r="G26" s="352">
        <v>5.0201329875258084E-2</v>
      </c>
      <c r="H26" s="68"/>
      <c r="I26" s="68"/>
      <c r="J26" s="87" t="str">
        <f t="shared" si="1"/>
        <v>FVE</v>
      </c>
      <c r="K26" s="76">
        <f t="shared" si="0"/>
        <v>20574.829717137709</v>
      </c>
      <c r="L26" s="87" t="str">
        <f t="shared" si="2"/>
        <v>FVE</v>
      </c>
      <c r="M26" s="85">
        <f>K26/'6.1, 6.2'!I5</f>
        <v>4.7891800171435711E-2</v>
      </c>
      <c r="N26" s="78"/>
      <c r="O26" s="86"/>
    </row>
    <row r="27" spans="1:20">
      <c r="A27" s="427" t="s">
        <v>130</v>
      </c>
      <c r="B27" s="242">
        <v>59068.36401231544</v>
      </c>
      <c r="C27" s="353">
        <v>4.7821871896317245E-2</v>
      </c>
      <c r="D27" s="242">
        <v>74191.468496423564</v>
      </c>
      <c r="E27" s="353">
        <v>4.7630846545526032E-2</v>
      </c>
      <c r="F27" s="242">
        <v>89191.131066708709</v>
      </c>
      <c r="G27" s="353">
        <v>4.6538082308205303E-2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</row>
    <row r="29" spans="1:20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0.13692267435084415</v>
      </c>
      <c r="J32" s="87" t="str">
        <f t="shared" si="5"/>
        <v>PE</v>
      </c>
      <c r="K32" s="70">
        <f t="shared" si="6"/>
        <v>333276.18199999997</v>
      </c>
      <c r="L32" s="70">
        <f t="shared" si="7"/>
        <v>430560.27900000004</v>
      </c>
      <c r="M32" s="70">
        <f t="shared" si="8"/>
        <v>356620.37299999996</v>
      </c>
    </row>
    <row r="33" spans="8:13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 ht="13.5" customHeight="1">
      <c r="H34" s="87" t="str">
        <f t="shared" si="3"/>
        <v>PSE</v>
      </c>
      <c r="I34" s="88">
        <f t="shared" si="4"/>
        <v>6.5194352303351383E-2</v>
      </c>
      <c r="J34" s="87" t="str">
        <f t="shared" si="5"/>
        <v>PSE</v>
      </c>
      <c r="K34" s="70">
        <f t="shared" si="6"/>
        <v>29079.309999999998</v>
      </c>
      <c r="L34" s="70">
        <f t="shared" si="7"/>
        <v>30012.140999999996</v>
      </c>
      <c r="M34" s="70">
        <f t="shared" si="8"/>
        <v>30457.53100000001</v>
      </c>
    </row>
    <row r="35" spans="8:13" ht="12.75" customHeight="1">
      <c r="H35" s="87" t="str">
        <f t="shared" si="3"/>
        <v>VE</v>
      </c>
      <c r="I35" s="88">
        <f t="shared" si="4"/>
        <v>2.6989199858704672E-2</v>
      </c>
      <c r="J35" s="87" t="str">
        <f t="shared" si="5"/>
        <v>VE</v>
      </c>
      <c r="K35" s="70">
        <f t="shared" si="6"/>
        <v>6823.7753594389451</v>
      </c>
      <c r="L35" s="70">
        <f t="shared" si="7"/>
        <v>4243.4815118319329</v>
      </c>
      <c r="M35" s="70">
        <f t="shared" si="8"/>
        <v>7484.6369265580634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6.5373997474302795E-2</v>
      </c>
      <c r="J37" s="87" t="str">
        <f t="shared" si="5"/>
        <v>VTE</v>
      </c>
      <c r="K37" s="70">
        <f t="shared" si="6"/>
        <v>2022.5468711431411</v>
      </c>
      <c r="L37" s="70">
        <f t="shared" si="7"/>
        <v>2103.4242557034713</v>
      </c>
      <c r="M37" s="70">
        <f t="shared" si="8"/>
        <v>1787.581210618255</v>
      </c>
    </row>
    <row r="38" spans="8:13" ht="12.75" customHeight="1">
      <c r="H38" s="87" t="str">
        <f t="shared" si="3"/>
        <v>FVE</v>
      </c>
      <c r="I38" s="88">
        <f t="shared" si="4"/>
        <v>5.2022402576789771E-2</v>
      </c>
      <c r="J38" s="87" t="str">
        <f t="shared" si="5"/>
        <v>FVE</v>
      </c>
      <c r="K38" s="70">
        <f t="shared" si="6"/>
        <v>10748.649861467096</v>
      </c>
      <c r="L38" s="70">
        <f t="shared" si="7"/>
        <v>6322.8426731227009</v>
      </c>
      <c r="M38" s="70">
        <f t="shared" si="8"/>
        <v>3503.3371825479117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400</v>
      </c>
      <c r="M1" s="348" t="str">
        <f>'3.1'!N1</f>
        <v>IV.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24"/>
    </row>
    <row r="4" spans="1:24" ht="13.5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72"/>
    </row>
    <row r="5" spans="1:24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8" t="s">
        <v>53</v>
      </c>
      <c r="B7" s="593">
        <f>F8</f>
        <v>704.63255499999116</v>
      </c>
      <c r="C7" s="580"/>
      <c r="D7" s="580"/>
      <c r="E7" s="580"/>
      <c r="F7" s="580"/>
      <c r="G7" s="595"/>
      <c r="H7" s="593">
        <f>SUM(H8,J8,L8)</f>
        <v>338859.97306424723</v>
      </c>
      <c r="I7" s="580"/>
      <c r="J7" s="580"/>
      <c r="K7" s="580"/>
      <c r="L7" s="580"/>
      <c r="M7" s="580"/>
      <c r="N7" s="73"/>
    </row>
    <row r="8" spans="1:24">
      <c r="A8" s="599"/>
      <c r="B8" s="358">
        <f>SUM(B9:B16)</f>
        <v>697.50044899998989</v>
      </c>
      <c r="C8" s="353">
        <v>3.0600797588848868E-2</v>
      </c>
      <c r="D8" s="318">
        <f>SUM(D9:D16)</f>
        <v>700.43720999999084</v>
      </c>
      <c r="E8" s="353">
        <v>3.0648763477005209E-2</v>
      </c>
      <c r="F8" s="318">
        <f>SUM(F9:F16)</f>
        <v>704.63255499999116</v>
      </c>
      <c r="G8" s="359">
        <v>3.0731113109224051E-2</v>
      </c>
      <c r="H8" s="318">
        <f>SUM(H9:H16)</f>
        <v>103036.90164814482</v>
      </c>
      <c r="I8" s="353">
        <v>1.6593422161038856E-2</v>
      </c>
      <c r="J8" s="318">
        <f>SUM(J9:J16)</f>
        <v>114569.08603314348</v>
      </c>
      <c r="K8" s="353">
        <v>1.6698123050553994E-2</v>
      </c>
      <c r="L8" s="318">
        <f>SUM(L9:L16)</f>
        <v>121253.98538295893</v>
      </c>
      <c r="M8" s="353">
        <v>1.6888475394073225E-2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262.08500000000004</v>
      </c>
      <c r="C10" s="352">
        <v>2.7738348708165664E-2</v>
      </c>
      <c r="D10" s="23">
        <v>262.08500000000004</v>
      </c>
      <c r="E10" s="352">
        <v>2.7738348708165664E-2</v>
      </c>
      <c r="F10" s="23">
        <v>262.08500000000004</v>
      </c>
      <c r="G10" s="360">
        <v>2.7738348708165664E-2</v>
      </c>
      <c r="H10" s="23">
        <v>56887.286</v>
      </c>
      <c r="I10" s="352">
        <v>2.0205960525572279E-2</v>
      </c>
      <c r="J10" s="23">
        <v>74330.997999999992</v>
      </c>
      <c r="K10" s="352">
        <v>2.1668979009341883E-2</v>
      </c>
      <c r="L10" s="23">
        <v>80726.422000000006</v>
      </c>
      <c r="M10" s="352">
        <v>2.5176100469414524E-2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72.324500000000015</v>
      </c>
      <c r="C12" s="352">
        <v>6.0278276702789194E-2</v>
      </c>
      <c r="D12" s="23">
        <v>72.324500000000015</v>
      </c>
      <c r="E12" s="352">
        <v>6.0118490977623368E-2</v>
      </c>
      <c r="F12" s="23">
        <v>72.324500000000015</v>
      </c>
      <c r="G12" s="360">
        <v>5.8361943189119352E-2</v>
      </c>
      <c r="H12" s="23">
        <v>21612.579000000002</v>
      </c>
      <c r="I12" s="352">
        <v>6.8026139077049977E-2</v>
      </c>
      <c r="J12" s="23">
        <v>23779.425999999996</v>
      </c>
      <c r="K12" s="352">
        <v>6.6732845095672122E-2</v>
      </c>
      <c r="L12" s="23">
        <v>23922.532000000003</v>
      </c>
      <c r="M12" s="352">
        <v>6.4908586786633957E-2</v>
      </c>
      <c r="N12" s="76"/>
      <c r="O12" s="85"/>
      <c r="X12" s="70"/>
    </row>
    <row r="13" spans="1:24">
      <c r="A13" s="56" t="s">
        <v>43</v>
      </c>
      <c r="B13" s="247">
        <v>18.674799999999991</v>
      </c>
      <c r="C13" s="352">
        <v>1.6774938564441864E-2</v>
      </c>
      <c r="D13" s="23">
        <v>18.674799999999991</v>
      </c>
      <c r="E13" s="352">
        <v>1.6781216884261381E-2</v>
      </c>
      <c r="F13" s="23">
        <v>18.674799999999991</v>
      </c>
      <c r="G13" s="360">
        <v>1.6797349496475263E-2</v>
      </c>
      <c r="H13" s="23">
        <v>8086.9691386981194</v>
      </c>
      <c r="I13" s="352">
        <v>2.9024967045734405E-2</v>
      </c>
      <c r="J13" s="23">
        <v>6456.9507259769953</v>
      </c>
      <c r="K13" s="352">
        <v>3.41552782510956E-2</v>
      </c>
      <c r="L13" s="23">
        <v>8117.1475402973774</v>
      </c>
      <c r="M13" s="352">
        <v>3.0659001108076896E-2</v>
      </c>
      <c r="N13" s="76"/>
      <c r="O13" s="85"/>
      <c r="X13" s="70"/>
    </row>
    <row r="14" spans="1:24">
      <c r="A14" s="56" t="s">
        <v>44</v>
      </c>
      <c r="B14" s="247">
        <v>1.5</v>
      </c>
      <c r="C14" s="352">
        <v>1.2804097311139564E-3</v>
      </c>
      <c r="D14" s="23">
        <v>1.5</v>
      </c>
      <c r="E14" s="352">
        <v>1.2804097311139564E-3</v>
      </c>
      <c r="F14" s="23">
        <v>1.5</v>
      </c>
      <c r="G14" s="360">
        <v>1.2804097311139564E-3</v>
      </c>
      <c r="H14" s="23">
        <v>2.19</v>
      </c>
      <c r="I14" s="352">
        <v>5.1541551315968775E-5</v>
      </c>
      <c r="J14" s="23">
        <v>0.33500000000000002</v>
      </c>
      <c r="K14" s="352">
        <v>6.3474349020813433E-6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5.3199999999999994</v>
      </c>
      <c r="C15" s="352">
        <v>1.5120432611493255E-2</v>
      </c>
      <c r="D15" s="23">
        <v>5.3199999999999994</v>
      </c>
      <c r="E15" s="74">
        <v>1.5120865812818088E-2</v>
      </c>
      <c r="F15" s="23">
        <v>5.3199999999999994</v>
      </c>
      <c r="G15" s="361">
        <v>1.5130236425159696E-2</v>
      </c>
      <c r="H15" s="23">
        <v>474.5265</v>
      </c>
      <c r="I15" s="352">
        <v>7.419810151339295E-3</v>
      </c>
      <c r="J15" s="23">
        <v>860.95800000000008</v>
      </c>
      <c r="K15" s="74">
        <v>1.274621256183861E-2</v>
      </c>
      <c r="L15" s="23">
        <v>958.86799999999994</v>
      </c>
      <c r="M15" s="74">
        <v>1.4056266334646765E-2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337.59614899998985</v>
      </c>
      <c r="C16" s="353">
        <v>8.7568460402579595E-2</v>
      </c>
      <c r="D16" s="242">
        <v>340.53290999999081</v>
      </c>
      <c r="E16" s="354">
        <v>8.7034707203506964E-2</v>
      </c>
      <c r="F16" s="242">
        <v>344.72825499999112</v>
      </c>
      <c r="G16" s="362">
        <v>8.7207489505234173E-2</v>
      </c>
      <c r="H16" s="242">
        <v>15973.351009446696</v>
      </c>
      <c r="I16" s="353">
        <v>7.2368078217343312E-2</v>
      </c>
      <c r="J16" s="242">
        <v>9140.4183071665029</v>
      </c>
      <c r="K16" s="354">
        <v>7.3214325582723255E-2</v>
      </c>
      <c r="L16" s="242">
        <v>7529.0158426615426</v>
      </c>
      <c r="M16" s="354">
        <v>8.958601273111455E-2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2.123782490024689E-2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6.4863047795948883E-2</v>
      </c>
      <c r="J20" s="87" t="str">
        <f t="shared" ref="J20:J26" si="1">A10</f>
        <v>PE</v>
      </c>
      <c r="K20" s="76">
        <f t="shared" si="0"/>
        <v>211944.70600000001</v>
      </c>
      <c r="L20" s="87" t="str">
        <f t="shared" ref="L20:L26" si="2">A10</f>
        <v>PE</v>
      </c>
      <c r="M20" s="85">
        <f>K20/'6.1, 6.2'!C5</f>
        <v>2.2422939776745154E-2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5.8413789484939062E-2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8" t="s">
        <v>53</v>
      </c>
      <c r="B22" s="580">
        <f>SUM(B23,D23,F23)</f>
        <v>794138.51022424735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5.8288975938332543E-2</v>
      </c>
      <c r="J22" s="87" t="str">
        <f t="shared" si="1"/>
        <v>PSE</v>
      </c>
      <c r="K22" s="76">
        <f t="shared" si="0"/>
        <v>69314.536999999997</v>
      </c>
      <c r="L22" s="87" t="str">
        <f t="shared" si="2"/>
        <v>PSE</v>
      </c>
      <c r="M22" s="85">
        <f>K22/'6.1, 6.2'!E5</f>
        <v>6.648207765493086E-2</v>
      </c>
      <c r="N22" s="78"/>
      <c r="O22" s="68"/>
    </row>
    <row r="23" spans="1:15">
      <c r="A23" s="579"/>
      <c r="B23" s="318">
        <f>SUM(B24:B27)</f>
        <v>249920.57684814482</v>
      </c>
      <c r="C23" s="363">
        <v>5.6112846922090308E-2</v>
      </c>
      <c r="D23" s="318">
        <f>SUM(D24:D27)</f>
        <v>273552.25827314355</v>
      </c>
      <c r="E23" s="363">
        <v>5.6279243143509114E-2</v>
      </c>
      <c r="F23" s="318">
        <f>SUM(F24:F27)</f>
        <v>270665.67510295892</v>
      </c>
      <c r="G23" s="363">
        <v>5.5447975033373627E-2</v>
      </c>
      <c r="H23" s="68"/>
      <c r="I23" s="68"/>
      <c r="J23" s="87" t="str">
        <f t="shared" si="1"/>
        <v>VE</v>
      </c>
      <c r="K23" s="76">
        <f t="shared" si="0"/>
        <v>22661.067404972491</v>
      </c>
      <c r="L23" s="87" t="str">
        <f t="shared" si="2"/>
        <v>VE</v>
      </c>
      <c r="M23" s="85">
        <f>K23/'6.1, 6.2'!F5</f>
        <v>3.0939827665380511E-2</v>
      </c>
      <c r="N23" s="78"/>
      <c r="O23" s="68"/>
    </row>
    <row r="24" spans="1:15">
      <c r="A24" s="18" t="s">
        <v>8</v>
      </c>
      <c r="B24" s="23">
        <v>14086.823</v>
      </c>
      <c r="C24" s="352">
        <v>2.0780789001816798E-2</v>
      </c>
      <c r="D24" s="23">
        <v>14129.393</v>
      </c>
      <c r="E24" s="352">
        <v>2.1587390875959303E-2</v>
      </c>
      <c r="F24" s="23">
        <v>11641.468999999999</v>
      </c>
      <c r="G24" s="352">
        <v>2.1386660333486775E-2</v>
      </c>
      <c r="H24" s="68"/>
      <c r="I24" s="68"/>
      <c r="J24" s="87" t="str">
        <f t="shared" si="1"/>
        <v>PVE</v>
      </c>
      <c r="K24" s="76">
        <f t="shared" si="0"/>
        <v>2.5249999999999999</v>
      </c>
      <c r="L24" s="87" t="str">
        <f t="shared" si="2"/>
        <v>PVE</v>
      </c>
      <c r="M24" s="85">
        <f>K24/'6.1, 6.2'!G5</f>
        <v>1.5172906992874353E-5</v>
      </c>
      <c r="N24" s="78"/>
      <c r="O24" s="86"/>
    </row>
    <row r="25" spans="1:15">
      <c r="A25" s="18" t="s">
        <v>9</v>
      </c>
      <c r="B25" s="23">
        <v>126485.792</v>
      </c>
      <c r="C25" s="352">
        <v>6.6170719674466347E-2</v>
      </c>
      <c r="D25" s="23">
        <v>126643.007</v>
      </c>
      <c r="E25" s="352">
        <v>6.5398882489046739E-2</v>
      </c>
      <c r="F25" s="23">
        <v>105319.121</v>
      </c>
      <c r="G25" s="352">
        <v>6.2755344418618242E-2</v>
      </c>
      <c r="H25" s="68"/>
      <c r="I25" s="68"/>
      <c r="J25" s="87" t="str">
        <f t="shared" si="1"/>
        <v>VTE</v>
      </c>
      <c r="K25" s="76">
        <f t="shared" si="0"/>
        <v>2294.3525</v>
      </c>
      <c r="L25" s="87" t="str">
        <f t="shared" si="2"/>
        <v>VTE</v>
      </c>
      <c r="M25" s="85">
        <f>K25/'6.1, 6.2'!H5</f>
        <v>1.1488041894847674E-2</v>
      </c>
      <c r="N25" s="78"/>
      <c r="O25" s="86"/>
    </row>
    <row r="26" spans="1:15">
      <c r="A26" s="18" t="s">
        <v>132</v>
      </c>
      <c r="B26" s="23">
        <v>36927.819244943792</v>
      </c>
      <c r="C26" s="352">
        <v>5.8677665353276912E-2</v>
      </c>
      <c r="D26" s="23">
        <v>41567.119820638742</v>
      </c>
      <c r="E26" s="352">
        <v>5.8380926936523858E-2</v>
      </c>
      <c r="F26" s="23">
        <v>43295.292800335017</v>
      </c>
      <c r="G26" s="352">
        <v>5.8323282346159945E-2</v>
      </c>
      <c r="H26" s="68"/>
      <c r="I26" s="68"/>
      <c r="J26" s="87" t="str">
        <f t="shared" si="1"/>
        <v>FVE</v>
      </c>
      <c r="K26" s="76">
        <f t="shared" si="0"/>
        <v>32642.785159274743</v>
      </c>
      <c r="L26" s="87" t="str">
        <f t="shared" si="2"/>
        <v>FVE</v>
      </c>
      <c r="M26" s="85">
        <f>K26/'6.1, 6.2'!I5</f>
        <v>7.598224458620581E-2</v>
      </c>
      <c r="N26" s="78"/>
      <c r="O26" s="86"/>
    </row>
    <row r="27" spans="1:15">
      <c r="A27" s="427" t="s">
        <v>130</v>
      </c>
      <c r="B27" s="242">
        <v>72420.142603201049</v>
      </c>
      <c r="C27" s="353">
        <v>5.8631499960981388E-2</v>
      </c>
      <c r="D27" s="242">
        <v>91212.738452504796</v>
      </c>
      <c r="E27" s="353">
        <v>5.8558484368561703E-2</v>
      </c>
      <c r="F27" s="242">
        <v>110409.7923026239</v>
      </c>
      <c r="G27" s="353">
        <v>5.760953965219149E-2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2.7738348708165664E-2</v>
      </c>
      <c r="J32" s="87" t="str">
        <f t="shared" si="5"/>
        <v>PE</v>
      </c>
      <c r="K32" s="70">
        <f t="shared" si="6"/>
        <v>56887.286</v>
      </c>
      <c r="L32" s="70">
        <f t="shared" si="7"/>
        <v>74330.997999999992</v>
      </c>
      <c r="M32" s="70">
        <f t="shared" si="8"/>
        <v>80726.422000000006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5.8361943189119352E-2</v>
      </c>
      <c r="J34" s="87" t="str">
        <f t="shared" si="5"/>
        <v>PSE</v>
      </c>
      <c r="K34" s="70">
        <f t="shared" si="6"/>
        <v>21612.579000000002</v>
      </c>
      <c r="L34" s="70">
        <f t="shared" si="7"/>
        <v>23779.425999999996</v>
      </c>
      <c r="M34" s="70">
        <f t="shared" si="8"/>
        <v>23922.532000000003</v>
      </c>
    </row>
    <row r="35" spans="8:13" ht="13.5" customHeight="1">
      <c r="H35" s="87" t="str">
        <f t="shared" si="3"/>
        <v>VE</v>
      </c>
      <c r="I35" s="88">
        <f t="shared" si="4"/>
        <v>1.6797349496475263E-2</v>
      </c>
      <c r="J35" s="87" t="str">
        <f t="shared" si="5"/>
        <v>VE</v>
      </c>
      <c r="K35" s="70">
        <f t="shared" si="6"/>
        <v>8086.9691386981194</v>
      </c>
      <c r="L35" s="70">
        <f t="shared" si="7"/>
        <v>6456.9507259769953</v>
      </c>
      <c r="M35" s="70">
        <f t="shared" si="8"/>
        <v>8117.1475402973774</v>
      </c>
    </row>
    <row r="36" spans="8:13" ht="12.75" customHeight="1">
      <c r="H36" s="87" t="str">
        <f t="shared" si="3"/>
        <v>PVE</v>
      </c>
      <c r="I36" s="88">
        <f t="shared" si="4"/>
        <v>1.2804097311139564E-3</v>
      </c>
      <c r="J36" s="87" t="str">
        <f t="shared" si="5"/>
        <v>PVE</v>
      </c>
      <c r="K36" s="70">
        <f t="shared" si="6"/>
        <v>2.19</v>
      </c>
      <c r="L36" s="70">
        <f t="shared" si="7"/>
        <v>0.33500000000000002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1.5130236425159696E-2</v>
      </c>
      <c r="J37" s="87" t="str">
        <f t="shared" si="5"/>
        <v>VTE</v>
      </c>
      <c r="K37" s="70">
        <f t="shared" si="6"/>
        <v>474.5265</v>
      </c>
      <c r="L37" s="70">
        <f t="shared" si="7"/>
        <v>860.95800000000008</v>
      </c>
      <c r="M37" s="70">
        <f t="shared" si="8"/>
        <v>958.86799999999994</v>
      </c>
    </row>
    <row r="38" spans="8:13" ht="12.75" customHeight="1">
      <c r="H38" s="87" t="str">
        <f t="shared" si="3"/>
        <v>FVE</v>
      </c>
      <c r="I38" s="88">
        <f t="shared" si="4"/>
        <v>8.7207489505234173E-2</v>
      </c>
      <c r="J38" s="87" t="str">
        <f t="shared" si="5"/>
        <v>FVE</v>
      </c>
      <c r="K38" s="70">
        <f t="shared" si="6"/>
        <v>15973.351009446696</v>
      </c>
      <c r="L38" s="70">
        <f t="shared" si="7"/>
        <v>9140.4183071665029</v>
      </c>
      <c r="M38" s="70">
        <f t="shared" si="8"/>
        <v>7529.0158426615426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tabSelected="1" zoomScaleNormal="100" zoomScaleSheetLayoutView="100" zoomScalePageLayoutView="70" workbookViewId="0"/>
  </sheetViews>
  <sheetFormatPr defaultRowHeight="12.75"/>
  <cols>
    <col min="1" max="8" width="11" style="119" customWidth="1"/>
    <col min="9" max="9" width="11.42578125" style="119" customWidth="1"/>
    <col min="10" max="16384" width="9.140625" style="119"/>
  </cols>
  <sheetData>
    <row r="1" spans="1:9" ht="20.25">
      <c r="A1" s="191" t="s">
        <v>372</v>
      </c>
      <c r="I1" s="120"/>
    </row>
    <row r="2" spans="1:9" s="108" customFormat="1" ht="6" customHeight="1">
      <c r="A2" s="121"/>
    </row>
    <row r="3" spans="1:9" ht="12.75" customHeight="1">
      <c r="A3" s="474" t="s">
        <v>438</v>
      </c>
      <c r="B3" s="474"/>
      <c r="C3" s="474"/>
      <c r="D3" s="474"/>
      <c r="E3" s="474"/>
      <c r="F3" s="474"/>
      <c r="G3" s="474"/>
      <c r="H3" s="474"/>
      <c r="I3" s="474"/>
    </row>
    <row r="4" spans="1:9">
      <c r="A4" s="474"/>
      <c r="B4" s="474"/>
      <c r="C4" s="474"/>
      <c r="D4" s="474"/>
      <c r="E4" s="474"/>
      <c r="F4" s="474"/>
      <c r="G4" s="474"/>
      <c r="H4" s="474"/>
      <c r="I4" s="474"/>
    </row>
    <row r="5" spans="1:9">
      <c r="A5" s="474"/>
      <c r="B5" s="474"/>
      <c r="C5" s="474"/>
      <c r="D5" s="474"/>
      <c r="E5" s="474"/>
      <c r="F5" s="474"/>
      <c r="G5" s="474"/>
      <c r="H5" s="474"/>
      <c r="I5" s="474"/>
    </row>
    <row r="6" spans="1:9">
      <c r="A6" s="474"/>
      <c r="B6" s="474"/>
      <c r="C6" s="474"/>
      <c r="D6" s="474"/>
      <c r="E6" s="474"/>
      <c r="F6" s="474"/>
      <c r="G6" s="474"/>
      <c r="H6" s="474"/>
      <c r="I6" s="474"/>
    </row>
    <row r="7" spans="1:9">
      <c r="A7" s="474"/>
      <c r="B7" s="474"/>
      <c r="C7" s="474"/>
      <c r="D7" s="474"/>
      <c r="E7" s="474"/>
      <c r="F7" s="474"/>
      <c r="G7" s="474"/>
      <c r="H7" s="474"/>
      <c r="I7" s="474"/>
    </row>
    <row r="8" spans="1:9">
      <c r="A8" s="474"/>
      <c r="B8" s="474"/>
      <c r="C8" s="474"/>
      <c r="D8" s="474"/>
      <c r="E8" s="474"/>
      <c r="F8" s="474"/>
      <c r="G8" s="474"/>
      <c r="H8" s="474"/>
      <c r="I8" s="474"/>
    </row>
    <row r="9" spans="1:9">
      <c r="A9" s="474"/>
      <c r="B9" s="474"/>
      <c r="C9" s="474"/>
      <c r="D9" s="474"/>
      <c r="E9" s="474"/>
      <c r="F9" s="474"/>
      <c r="G9" s="474"/>
      <c r="H9" s="474"/>
      <c r="I9" s="474"/>
    </row>
    <row r="10" spans="1:9">
      <c r="A10" s="474"/>
      <c r="B10" s="474"/>
      <c r="C10" s="474"/>
      <c r="D10" s="474"/>
      <c r="E10" s="474"/>
      <c r="F10" s="474"/>
      <c r="G10" s="474"/>
      <c r="H10" s="474"/>
      <c r="I10" s="474"/>
    </row>
    <row r="11" spans="1:9">
      <c r="A11" s="474"/>
      <c r="B11" s="474"/>
      <c r="C11" s="474"/>
      <c r="D11" s="474"/>
      <c r="E11" s="474"/>
      <c r="F11" s="474"/>
      <c r="G11" s="474"/>
      <c r="H11" s="474"/>
      <c r="I11" s="474"/>
    </row>
    <row r="12" spans="1:9">
      <c r="A12" s="474"/>
      <c r="B12" s="474"/>
      <c r="C12" s="474"/>
      <c r="D12" s="474"/>
      <c r="E12" s="474"/>
      <c r="F12" s="474"/>
      <c r="G12" s="474"/>
      <c r="H12" s="474"/>
      <c r="I12" s="474"/>
    </row>
    <row r="13" spans="1:9">
      <c r="A13" s="474"/>
      <c r="B13" s="474"/>
      <c r="C13" s="474"/>
      <c r="D13" s="474"/>
      <c r="E13" s="474"/>
      <c r="F13" s="474"/>
      <c r="G13" s="474"/>
      <c r="H13" s="474"/>
      <c r="I13" s="474"/>
    </row>
    <row r="14" spans="1:9">
      <c r="A14" s="474"/>
      <c r="B14" s="474"/>
      <c r="C14" s="474"/>
      <c r="D14" s="474"/>
      <c r="E14" s="474"/>
      <c r="F14" s="474"/>
      <c r="G14" s="474"/>
      <c r="H14" s="474"/>
      <c r="I14" s="474"/>
    </row>
    <row r="15" spans="1:9">
      <c r="A15" s="474"/>
      <c r="B15" s="474"/>
      <c r="C15" s="474"/>
      <c r="D15" s="474"/>
      <c r="E15" s="474"/>
      <c r="F15" s="474"/>
      <c r="G15" s="474"/>
      <c r="H15" s="474"/>
      <c r="I15" s="474"/>
    </row>
    <row r="16" spans="1:9">
      <c r="A16" s="474"/>
      <c r="B16" s="474"/>
      <c r="C16" s="474"/>
      <c r="D16" s="474"/>
      <c r="E16" s="474"/>
      <c r="F16" s="474"/>
      <c r="G16" s="474"/>
      <c r="H16" s="474"/>
      <c r="I16" s="474"/>
    </row>
    <row r="17" spans="1:9">
      <c r="A17" s="474"/>
      <c r="B17" s="474"/>
      <c r="C17" s="474"/>
      <c r="D17" s="474"/>
      <c r="E17" s="474"/>
      <c r="F17" s="474"/>
      <c r="G17" s="474"/>
      <c r="H17" s="474"/>
      <c r="I17" s="474"/>
    </row>
    <row r="18" spans="1:9">
      <c r="A18" s="474"/>
      <c r="B18" s="474"/>
      <c r="C18" s="474"/>
      <c r="D18" s="474"/>
      <c r="E18" s="474"/>
      <c r="F18" s="474"/>
      <c r="G18" s="474"/>
      <c r="H18" s="474"/>
      <c r="I18" s="474"/>
    </row>
    <row r="19" spans="1:9">
      <c r="A19" s="474"/>
      <c r="B19" s="474"/>
      <c r="C19" s="474"/>
      <c r="D19" s="474"/>
      <c r="E19" s="474"/>
      <c r="F19" s="474"/>
      <c r="G19" s="474"/>
      <c r="H19" s="474"/>
      <c r="I19" s="474"/>
    </row>
    <row r="20" spans="1:9">
      <c r="A20" s="474"/>
      <c r="B20" s="474"/>
      <c r="C20" s="474"/>
      <c r="D20" s="474"/>
      <c r="E20" s="474"/>
      <c r="F20" s="474"/>
      <c r="G20" s="474"/>
      <c r="H20" s="474"/>
      <c r="I20" s="474"/>
    </row>
    <row r="21" spans="1:9">
      <c r="A21" s="474"/>
      <c r="B21" s="474"/>
      <c r="C21" s="474"/>
      <c r="D21" s="474"/>
      <c r="E21" s="474"/>
      <c r="F21" s="474"/>
      <c r="G21" s="474"/>
      <c r="H21" s="474"/>
      <c r="I21" s="474"/>
    </row>
    <row r="22" spans="1:9">
      <c r="A22" s="474"/>
      <c r="B22" s="474"/>
      <c r="C22" s="474"/>
      <c r="D22" s="474"/>
      <c r="E22" s="474"/>
      <c r="F22" s="474"/>
      <c r="G22" s="474"/>
      <c r="H22" s="474"/>
      <c r="I22" s="474"/>
    </row>
    <row r="23" spans="1:9">
      <c r="A23" s="474"/>
      <c r="B23" s="474"/>
      <c r="C23" s="474"/>
      <c r="D23" s="474"/>
      <c r="E23" s="474"/>
      <c r="F23" s="474"/>
      <c r="G23" s="474"/>
      <c r="H23" s="474"/>
      <c r="I23" s="474"/>
    </row>
    <row r="24" spans="1:9">
      <c r="A24" s="474"/>
      <c r="B24" s="474"/>
      <c r="C24" s="474"/>
      <c r="D24" s="474"/>
      <c r="E24" s="474"/>
      <c r="F24" s="474"/>
      <c r="G24" s="474"/>
      <c r="H24" s="474"/>
      <c r="I24" s="474"/>
    </row>
    <row r="25" spans="1:9">
      <c r="A25" s="474"/>
      <c r="B25" s="474"/>
      <c r="C25" s="474"/>
      <c r="D25" s="474"/>
      <c r="E25" s="474"/>
      <c r="F25" s="474"/>
      <c r="G25" s="474"/>
      <c r="H25" s="474"/>
      <c r="I25" s="474"/>
    </row>
    <row r="26" spans="1:9">
      <c r="A26" s="474"/>
      <c r="B26" s="474"/>
      <c r="C26" s="474"/>
      <c r="D26" s="474"/>
      <c r="E26" s="474"/>
      <c r="F26" s="474"/>
      <c r="G26" s="474"/>
      <c r="H26" s="474"/>
      <c r="I26" s="474"/>
    </row>
    <row r="27" spans="1:9">
      <c r="A27" s="474"/>
      <c r="B27" s="474"/>
      <c r="C27" s="474"/>
      <c r="D27" s="474"/>
      <c r="E27" s="474"/>
      <c r="F27" s="474"/>
      <c r="G27" s="474"/>
      <c r="H27" s="474"/>
      <c r="I27" s="474"/>
    </row>
    <row r="28" spans="1:9">
      <c r="A28" s="474"/>
      <c r="B28" s="474"/>
      <c r="C28" s="474"/>
      <c r="D28" s="474"/>
      <c r="E28" s="474"/>
      <c r="F28" s="474"/>
      <c r="G28" s="474"/>
      <c r="H28" s="474"/>
      <c r="I28" s="474"/>
    </row>
    <row r="29" spans="1:9">
      <c r="A29" s="474"/>
      <c r="B29" s="474"/>
      <c r="C29" s="474"/>
      <c r="D29" s="474"/>
      <c r="E29" s="474"/>
      <c r="F29" s="474"/>
      <c r="G29" s="474"/>
      <c r="H29" s="474"/>
      <c r="I29" s="474"/>
    </row>
    <row r="30" spans="1:9">
      <c r="A30" s="474"/>
      <c r="B30" s="474"/>
      <c r="C30" s="474"/>
      <c r="D30" s="474"/>
      <c r="E30" s="474"/>
      <c r="F30" s="474"/>
      <c r="G30" s="474"/>
      <c r="H30" s="474"/>
      <c r="I30" s="474"/>
    </row>
    <row r="31" spans="1:9">
      <c r="A31" s="474"/>
      <c r="B31" s="474"/>
      <c r="C31" s="474"/>
      <c r="D31" s="474"/>
      <c r="E31" s="474"/>
      <c r="F31" s="474"/>
      <c r="G31" s="474"/>
      <c r="H31" s="474"/>
      <c r="I31" s="474"/>
    </row>
    <row r="32" spans="1:9">
      <c r="A32" s="474"/>
      <c r="B32" s="474"/>
      <c r="C32" s="474"/>
      <c r="D32" s="474"/>
      <c r="E32" s="474"/>
      <c r="F32" s="474"/>
      <c r="G32" s="474"/>
      <c r="H32" s="474"/>
      <c r="I32" s="474"/>
    </row>
    <row r="33" spans="1:9">
      <c r="A33" s="474"/>
      <c r="B33" s="474"/>
      <c r="C33" s="474"/>
      <c r="D33" s="474"/>
      <c r="E33" s="474"/>
      <c r="F33" s="474"/>
      <c r="G33" s="474"/>
      <c r="H33" s="474"/>
      <c r="I33" s="474"/>
    </row>
    <row r="34" spans="1:9">
      <c r="A34" s="474"/>
      <c r="B34" s="474"/>
      <c r="C34" s="474"/>
      <c r="D34" s="474"/>
      <c r="E34" s="474"/>
      <c r="F34" s="474"/>
      <c r="G34" s="474"/>
      <c r="H34" s="474"/>
      <c r="I34" s="474"/>
    </row>
    <row r="35" spans="1:9">
      <c r="A35" s="474"/>
      <c r="B35" s="474"/>
      <c r="C35" s="474"/>
      <c r="D35" s="474"/>
      <c r="E35" s="474"/>
      <c r="F35" s="474"/>
      <c r="G35" s="474"/>
      <c r="H35" s="474"/>
      <c r="I35" s="474"/>
    </row>
    <row r="36" spans="1:9">
      <c r="A36" s="474"/>
      <c r="B36" s="474"/>
      <c r="C36" s="474"/>
      <c r="D36" s="474"/>
      <c r="E36" s="474"/>
      <c r="F36" s="474"/>
      <c r="G36" s="474"/>
      <c r="H36" s="474"/>
      <c r="I36" s="474"/>
    </row>
    <row r="37" spans="1:9">
      <c r="A37" s="474"/>
      <c r="B37" s="474"/>
      <c r="C37" s="474"/>
      <c r="D37" s="474"/>
      <c r="E37" s="474"/>
      <c r="F37" s="474"/>
      <c r="G37" s="474"/>
      <c r="H37" s="474"/>
      <c r="I37" s="474"/>
    </row>
    <row r="38" spans="1:9">
      <c r="A38" s="474"/>
      <c r="B38" s="474"/>
      <c r="C38" s="474"/>
      <c r="D38" s="474"/>
      <c r="E38" s="474"/>
      <c r="F38" s="474"/>
      <c r="G38" s="474"/>
      <c r="H38" s="474"/>
      <c r="I38" s="474"/>
    </row>
    <row r="39" spans="1:9">
      <c r="A39" s="474"/>
      <c r="B39" s="474"/>
      <c r="C39" s="474"/>
      <c r="D39" s="474"/>
      <c r="E39" s="474"/>
      <c r="F39" s="474"/>
      <c r="G39" s="474"/>
      <c r="H39" s="474"/>
      <c r="I39" s="474"/>
    </row>
    <row r="40" spans="1:9">
      <c r="A40" s="474"/>
      <c r="B40" s="474"/>
      <c r="C40" s="474"/>
      <c r="D40" s="474"/>
      <c r="E40" s="474"/>
      <c r="F40" s="474"/>
      <c r="G40" s="474"/>
      <c r="H40" s="474"/>
      <c r="I40" s="474"/>
    </row>
    <row r="41" spans="1:9">
      <c r="A41" s="474"/>
      <c r="B41" s="474"/>
      <c r="C41" s="474"/>
      <c r="D41" s="474"/>
      <c r="E41" s="474"/>
      <c r="F41" s="474"/>
      <c r="G41" s="474"/>
      <c r="H41" s="474"/>
      <c r="I41" s="474"/>
    </row>
    <row r="42" spans="1:9">
      <c r="A42" s="474"/>
      <c r="B42" s="474"/>
      <c r="C42" s="474"/>
      <c r="D42" s="474"/>
      <c r="E42" s="474"/>
      <c r="F42" s="474"/>
      <c r="G42" s="474"/>
      <c r="H42" s="474"/>
      <c r="I42" s="474"/>
    </row>
    <row r="43" spans="1:9">
      <c r="A43" s="474"/>
      <c r="B43" s="474"/>
      <c r="C43" s="474"/>
      <c r="D43" s="474"/>
      <c r="E43" s="474"/>
      <c r="F43" s="474"/>
      <c r="G43" s="474"/>
      <c r="H43" s="474"/>
      <c r="I43" s="474"/>
    </row>
    <row r="44" spans="1:9">
      <c r="A44" s="474"/>
      <c r="B44" s="474"/>
      <c r="C44" s="474"/>
      <c r="D44" s="474"/>
      <c r="E44" s="474"/>
      <c r="F44" s="474"/>
      <c r="G44" s="474"/>
      <c r="H44" s="474"/>
      <c r="I44" s="474"/>
    </row>
    <row r="45" spans="1:9">
      <c r="A45" s="474"/>
      <c r="B45" s="474"/>
      <c r="C45" s="474"/>
      <c r="D45" s="474"/>
      <c r="E45" s="474"/>
      <c r="F45" s="474"/>
      <c r="G45" s="474"/>
      <c r="H45" s="474"/>
      <c r="I45" s="474"/>
    </row>
    <row r="46" spans="1:9">
      <c r="A46" s="474"/>
      <c r="B46" s="474"/>
      <c r="C46" s="474"/>
      <c r="D46" s="474"/>
      <c r="E46" s="474"/>
      <c r="F46" s="474"/>
      <c r="G46" s="474"/>
      <c r="H46" s="474"/>
      <c r="I46" s="474"/>
    </row>
    <row r="47" spans="1:9">
      <c r="A47" s="474"/>
      <c r="B47" s="474"/>
      <c r="C47" s="474"/>
      <c r="D47" s="474"/>
      <c r="E47" s="474"/>
      <c r="F47" s="474"/>
      <c r="G47" s="474"/>
      <c r="H47" s="474"/>
      <c r="I47" s="474"/>
    </row>
    <row r="48" spans="1:9">
      <c r="A48" s="474"/>
      <c r="B48" s="474"/>
      <c r="C48" s="474"/>
      <c r="D48" s="474"/>
      <c r="E48" s="474"/>
      <c r="F48" s="474"/>
      <c r="G48" s="474"/>
      <c r="H48" s="474"/>
      <c r="I48" s="474"/>
    </row>
    <row r="49" spans="1:9">
      <c r="A49" s="474"/>
      <c r="B49" s="474"/>
      <c r="C49" s="474"/>
      <c r="D49" s="474"/>
      <c r="E49" s="474"/>
      <c r="F49" s="474"/>
      <c r="G49" s="474"/>
      <c r="H49" s="474"/>
      <c r="I49" s="474"/>
    </row>
    <row r="50" spans="1:9">
      <c r="A50" s="474"/>
      <c r="B50" s="474"/>
      <c r="C50" s="474"/>
      <c r="D50" s="474"/>
      <c r="E50" s="474"/>
      <c r="F50" s="474"/>
      <c r="G50" s="474"/>
      <c r="H50" s="474"/>
      <c r="I50" s="474"/>
    </row>
    <row r="51" spans="1:9">
      <c r="A51" s="474"/>
      <c r="B51" s="474"/>
      <c r="C51" s="474"/>
      <c r="D51" s="474"/>
      <c r="E51" s="474"/>
      <c r="F51" s="474"/>
      <c r="G51" s="474"/>
      <c r="H51" s="474"/>
      <c r="I51" s="474"/>
    </row>
    <row r="52" spans="1:9">
      <c r="A52" s="474"/>
      <c r="B52" s="474"/>
      <c r="C52" s="474"/>
      <c r="D52" s="474"/>
      <c r="E52" s="474"/>
      <c r="F52" s="474"/>
      <c r="G52" s="474"/>
      <c r="H52" s="474"/>
      <c r="I52" s="474"/>
    </row>
    <row r="53" spans="1:9">
      <c r="A53" s="474"/>
      <c r="B53" s="474"/>
      <c r="C53" s="474"/>
      <c r="D53" s="474"/>
      <c r="E53" s="474"/>
      <c r="F53" s="474"/>
      <c r="G53" s="474"/>
      <c r="H53" s="474"/>
      <c r="I53" s="474"/>
    </row>
    <row r="54" spans="1:9">
      <c r="A54" s="474"/>
      <c r="B54" s="474"/>
      <c r="C54" s="474"/>
      <c r="D54" s="474"/>
      <c r="E54" s="474"/>
      <c r="F54" s="474"/>
      <c r="G54" s="474"/>
      <c r="H54" s="474"/>
      <c r="I54" s="474"/>
    </row>
    <row r="55" spans="1:9">
      <c r="A55" s="474"/>
      <c r="B55" s="474"/>
      <c r="C55" s="474"/>
      <c r="D55" s="474"/>
      <c r="E55" s="474"/>
      <c r="F55" s="474"/>
      <c r="G55" s="474"/>
      <c r="H55" s="474"/>
      <c r="I55" s="474"/>
    </row>
    <row r="56" spans="1:9">
      <c r="A56" s="474"/>
      <c r="B56" s="474"/>
      <c r="C56" s="474"/>
      <c r="D56" s="474"/>
      <c r="E56" s="474"/>
      <c r="F56" s="474"/>
      <c r="G56" s="474"/>
      <c r="H56" s="474"/>
      <c r="I56" s="474"/>
    </row>
    <row r="57" spans="1:9">
      <c r="A57" s="474"/>
      <c r="B57" s="474"/>
      <c r="C57" s="474"/>
      <c r="D57" s="474"/>
      <c r="E57" s="474"/>
      <c r="F57" s="474"/>
      <c r="G57" s="474"/>
      <c r="H57" s="474"/>
      <c r="I57" s="474"/>
    </row>
    <row r="58" spans="1:9">
      <c r="A58" s="474"/>
      <c r="B58" s="474"/>
      <c r="C58" s="474"/>
      <c r="D58" s="474"/>
      <c r="E58" s="474"/>
      <c r="F58" s="474"/>
      <c r="G58" s="474"/>
      <c r="H58" s="474"/>
      <c r="I58" s="474"/>
    </row>
    <row r="59" spans="1:9">
      <c r="A59" s="474"/>
      <c r="B59" s="474"/>
      <c r="C59" s="474"/>
      <c r="D59" s="474"/>
      <c r="E59" s="474"/>
      <c r="F59" s="474"/>
      <c r="G59" s="474"/>
      <c r="H59" s="474"/>
      <c r="I59" s="474"/>
    </row>
    <row r="60" spans="1:9">
      <c r="A60" s="474"/>
      <c r="B60" s="474"/>
      <c r="C60" s="474"/>
      <c r="D60" s="474"/>
      <c r="E60" s="474"/>
      <c r="F60" s="474"/>
      <c r="G60" s="474"/>
      <c r="H60" s="474"/>
      <c r="I60" s="474"/>
    </row>
    <row r="61" spans="1:9">
      <c r="A61" s="474"/>
      <c r="B61" s="474"/>
      <c r="C61" s="474"/>
      <c r="D61" s="474"/>
      <c r="E61" s="474"/>
      <c r="F61" s="474"/>
      <c r="G61" s="474"/>
      <c r="H61" s="474"/>
      <c r="I61" s="474"/>
    </row>
    <row r="62" spans="1:9">
      <c r="A62" s="474"/>
      <c r="B62" s="474"/>
      <c r="C62" s="474"/>
      <c r="D62" s="474"/>
      <c r="E62" s="474"/>
      <c r="F62" s="474"/>
      <c r="G62" s="474"/>
      <c r="H62" s="474"/>
      <c r="I62" s="474"/>
    </row>
    <row r="63" spans="1:9">
      <c r="A63" s="474"/>
      <c r="B63" s="474"/>
      <c r="C63" s="474"/>
      <c r="D63" s="474"/>
      <c r="E63" s="474"/>
      <c r="F63" s="474"/>
      <c r="G63" s="474"/>
      <c r="H63" s="474"/>
      <c r="I63" s="474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231" t="s">
        <v>401</v>
      </c>
      <c r="M1" s="348" t="str">
        <f>'3.1'!N1</f>
        <v>IV. čtvrtletí 2024</v>
      </c>
    </row>
    <row r="2" spans="1:24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</row>
    <row r="3" spans="1:24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24"/>
    </row>
    <row r="4" spans="1:24" ht="13.5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72"/>
    </row>
    <row r="5" spans="1:24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67"/>
    </row>
    <row r="6" spans="1:24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7"/>
    </row>
    <row r="7" spans="1:24">
      <c r="A7" s="598" t="s">
        <v>53</v>
      </c>
      <c r="B7" s="593">
        <f>F8</f>
        <v>2700.4580470000756</v>
      </c>
      <c r="C7" s="580"/>
      <c r="D7" s="580"/>
      <c r="E7" s="580"/>
      <c r="F7" s="580"/>
      <c r="G7" s="595"/>
      <c r="H7" s="593">
        <f>SUM(H8,J8,L8)</f>
        <v>1706552.0091733607</v>
      </c>
      <c r="I7" s="580"/>
      <c r="J7" s="580"/>
      <c r="K7" s="580"/>
      <c r="L7" s="580"/>
      <c r="M7" s="580"/>
      <c r="N7" s="73"/>
    </row>
    <row r="8" spans="1:24">
      <c r="A8" s="599"/>
      <c r="B8" s="358">
        <f>SUM(B9:B16)</f>
        <v>2685.1729970000756</v>
      </c>
      <c r="C8" s="353">
        <v>0.11780413258521528</v>
      </c>
      <c r="D8" s="318">
        <f>SUM(D9:D16)</f>
        <v>2693.2211920000705</v>
      </c>
      <c r="E8" s="353">
        <v>0.11784625106491597</v>
      </c>
      <c r="F8" s="318">
        <f>SUM(F9:F16)</f>
        <v>2700.4580470000756</v>
      </c>
      <c r="G8" s="359">
        <v>0.11777497519834951</v>
      </c>
      <c r="H8" s="318">
        <f>SUM(H9:H16)</f>
        <v>595403.0896680376</v>
      </c>
      <c r="I8" s="353">
        <v>9.5885791059464626E-2</v>
      </c>
      <c r="J8" s="318">
        <f>SUM(J9:J16)</f>
        <v>514515.56604341354</v>
      </c>
      <c r="K8" s="353">
        <v>7.4989201107294831E-2</v>
      </c>
      <c r="L8" s="318">
        <f>SUM(L9:L16)</f>
        <v>596633.35346190957</v>
      </c>
      <c r="M8" s="353">
        <v>8.3100177510874368E-2</v>
      </c>
      <c r="N8" s="10"/>
    </row>
    <row r="9" spans="1:24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  <c r="X9" s="70"/>
    </row>
    <row r="10" spans="1:24">
      <c r="A10" s="56" t="s">
        <v>20</v>
      </c>
      <c r="B10" s="247">
        <v>1151.7282</v>
      </c>
      <c r="C10" s="352">
        <v>0.12189571485826339</v>
      </c>
      <c r="D10" s="23">
        <v>1151.7282</v>
      </c>
      <c r="E10" s="352">
        <v>0.12189571485826339</v>
      </c>
      <c r="F10" s="23">
        <v>1151.7282</v>
      </c>
      <c r="G10" s="360">
        <v>0.12189571485826339</v>
      </c>
      <c r="H10" s="23">
        <v>359410.84900000005</v>
      </c>
      <c r="I10" s="352">
        <v>0.12766018451568281</v>
      </c>
      <c r="J10" s="23">
        <v>366365.446</v>
      </c>
      <c r="K10" s="352">
        <v>0.10680288671924167</v>
      </c>
      <c r="L10" s="23">
        <v>413895.30700000003</v>
      </c>
      <c r="M10" s="352">
        <v>0.12908127939636874</v>
      </c>
      <c r="N10" s="76"/>
      <c r="O10" s="85"/>
      <c r="X10" s="70"/>
    </row>
    <row r="11" spans="1:24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76"/>
      <c r="O11" s="85"/>
      <c r="X11" s="70"/>
    </row>
    <row r="12" spans="1:24">
      <c r="A12" s="56" t="s">
        <v>22</v>
      </c>
      <c r="B12" s="247">
        <v>269.90096</v>
      </c>
      <c r="C12" s="352">
        <v>0.22494679879195065</v>
      </c>
      <c r="D12" s="23">
        <v>270.24795999999998</v>
      </c>
      <c r="E12" s="352">
        <v>0.22463894731358136</v>
      </c>
      <c r="F12" s="23">
        <v>269.24896000000001</v>
      </c>
      <c r="G12" s="360">
        <v>0.21726928644165486</v>
      </c>
      <c r="H12" s="23">
        <v>33549.269000000008</v>
      </c>
      <c r="I12" s="352">
        <v>0.10559717278198782</v>
      </c>
      <c r="J12" s="23">
        <v>36438.633000000009</v>
      </c>
      <c r="K12" s="352">
        <v>0.10225871942775437</v>
      </c>
      <c r="L12" s="23">
        <v>39098.94000000001</v>
      </c>
      <c r="M12" s="352">
        <v>0.10608646861692543</v>
      </c>
      <c r="N12" s="76"/>
      <c r="O12" s="85"/>
      <c r="X12" s="70"/>
    </row>
    <row r="13" spans="1:24">
      <c r="A13" s="56" t="s">
        <v>43</v>
      </c>
      <c r="B13" s="247">
        <v>645.37055999999995</v>
      </c>
      <c r="C13" s="352">
        <v>0.57971445452157166</v>
      </c>
      <c r="D13" s="23">
        <v>645.37055999999995</v>
      </c>
      <c r="E13" s="352">
        <v>0.57993142299126244</v>
      </c>
      <c r="F13" s="23">
        <v>645.29555999999991</v>
      </c>
      <c r="G13" s="360">
        <v>0.58042147973974156</v>
      </c>
      <c r="H13" s="23">
        <v>162127.64180668513</v>
      </c>
      <c r="I13" s="352">
        <v>0.58189284266258778</v>
      </c>
      <c r="J13" s="23">
        <v>90306.372384580885</v>
      </c>
      <c r="K13" s="352">
        <v>0.47769286270582656</v>
      </c>
      <c r="L13" s="23">
        <v>126934.24272624796</v>
      </c>
      <c r="M13" s="352">
        <v>0.47943899862319905</v>
      </c>
      <c r="N13" s="76"/>
      <c r="O13" s="85"/>
      <c r="X13" s="70"/>
    </row>
    <row r="14" spans="1:24">
      <c r="A14" s="56" t="s">
        <v>44</v>
      </c>
      <c r="B14" s="247">
        <v>45</v>
      </c>
      <c r="C14" s="352">
        <v>3.8412291933418691E-2</v>
      </c>
      <c r="D14" s="23">
        <v>45</v>
      </c>
      <c r="E14" s="352">
        <v>3.8412291933418691E-2</v>
      </c>
      <c r="F14" s="23">
        <v>45</v>
      </c>
      <c r="G14" s="360">
        <v>3.8412291933418691E-2</v>
      </c>
      <c r="H14" s="23">
        <v>7337.63</v>
      </c>
      <c r="I14" s="352">
        <v>0.17269079140757623</v>
      </c>
      <c r="J14" s="23">
        <v>4179.6400000000003</v>
      </c>
      <c r="K14" s="352">
        <v>7.9194008400403776E-2</v>
      </c>
      <c r="L14" s="23">
        <v>4287.78</v>
      </c>
      <c r="M14" s="352">
        <v>6.0265787445660669E-2</v>
      </c>
      <c r="N14" s="76"/>
      <c r="O14" s="85"/>
      <c r="P14" s="56"/>
      <c r="Q14" s="71"/>
      <c r="R14" s="48"/>
      <c r="S14" s="48"/>
      <c r="T14" s="48"/>
      <c r="U14" s="48"/>
      <c r="X14" s="70"/>
    </row>
    <row r="15" spans="1:24">
      <c r="A15" s="56" t="s">
        <v>45</v>
      </c>
      <c r="B15" s="247">
        <v>6.0670799999999998</v>
      </c>
      <c r="C15" s="352">
        <v>1.7243773362507236E-2</v>
      </c>
      <c r="D15" s="23">
        <v>6.0569999999999995</v>
      </c>
      <c r="E15" s="74">
        <v>1.7215617336135181E-2</v>
      </c>
      <c r="F15" s="23">
        <v>6.0569999999999995</v>
      </c>
      <c r="G15" s="361">
        <v>1.7226286095336895E-2</v>
      </c>
      <c r="H15" s="23">
        <v>306.3148606858847</v>
      </c>
      <c r="I15" s="352">
        <v>4.7896126197866911E-3</v>
      </c>
      <c r="J15" s="23">
        <v>729.827</v>
      </c>
      <c r="K15" s="74">
        <v>1.080485932573829E-2</v>
      </c>
      <c r="L15" s="23">
        <v>854.13412999999991</v>
      </c>
      <c r="M15" s="74">
        <v>1.2520948469228093E-2</v>
      </c>
      <c r="N15" s="76"/>
      <c r="O15" s="85"/>
      <c r="P15" s="56"/>
      <c r="Q15" s="71"/>
      <c r="R15" s="48"/>
      <c r="S15" s="48"/>
      <c r="T15" s="48"/>
      <c r="U15" s="48"/>
      <c r="X15" s="70"/>
    </row>
    <row r="16" spans="1:24">
      <c r="A16" s="276" t="s">
        <v>46</v>
      </c>
      <c r="B16" s="248">
        <v>567.10619700007589</v>
      </c>
      <c r="C16" s="353">
        <v>0.14710066066559349</v>
      </c>
      <c r="D16" s="242">
        <v>574.81747200007067</v>
      </c>
      <c r="E16" s="354">
        <v>0.14691405412471753</v>
      </c>
      <c r="F16" s="242">
        <v>583.12832700007584</v>
      </c>
      <c r="G16" s="362">
        <v>0.1475166503455459</v>
      </c>
      <c r="H16" s="242">
        <v>32671.385000666545</v>
      </c>
      <c r="I16" s="353">
        <v>0.14801936949854039</v>
      </c>
      <c r="J16" s="242">
        <v>16495.647658832604</v>
      </c>
      <c r="K16" s="354">
        <v>0.13212937064868807</v>
      </c>
      <c r="L16" s="242">
        <v>11562.949605661535</v>
      </c>
      <c r="M16" s="354">
        <v>0.13758485467814374</v>
      </c>
      <c r="N16" s="76"/>
      <c r="O16" s="85"/>
      <c r="P16" s="56"/>
      <c r="Q16" s="71"/>
      <c r="R16" s="48"/>
      <c r="S16" s="48"/>
      <c r="T16" s="48"/>
      <c r="U16" s="48"/>
      <c r="X16" s="70"/>
    </row>
    <row r="17" spans="1:15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15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</row>
    <row r="19" spans="1:15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0.10250201596549506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</row>
    <row r="20" spans="1:15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0.12929840486551697</v>
      </c>
      <c r="J20" s="87" t="str">
        <f t="shared" ref="J20:J26" si="1">A10</f>
        <v>PE</v>
      </c>
      <c r="K20" s="76">
        <f t="shared" si="0"/>
        <v>1139671.602</v>
      </c>
      <c r="L20" s="87" t="str">
        <f t="shared" ref="L20:L26" si="2">A10</f>
        <v>PE</v>
      </c>
      <c r="M20" s="85">
        <f>K20/'6.1, 6.2'!C5</f>
        <v>0.12057289931512924</v>
      </c>
      <c r="N20" s="78"/>
      <c r="O20" s="68"/>
    </row>
    <row r="21" spans="1:15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0.13380120897256845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78"/>
      <c r="O21" s="68"/>
    </row>
    <row r="22" spans="1:15">
      <c r="A22" s="578" t="s">
        <v>53</v>
      </c>
      <c r="B22" s="580">
        <f>SUM(B23,D23,F23)</f>
        <v>2055755.3604133609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0.18502476374808716</v>
      </c>
      <c r="J22" s="87" t="str">
        <f t="shared" si="1"/>
        <v>PSE</v>
      </c>
      <c r="K22" s="76">
        <f t="shared" si="0"/>
        <v>109086.84200000003</v>
      </c>
      <c r="L22" s="87" t="str">
        <f t="shared" si="2"/>
        <v>PSE</v>
      </c>
      <c r="M22" s="85">
        <f>K22/'6.1, 6.2'!E5</f>
        <v>0.10462913286105015</v>
      </c>
      <c r="N22" s="78"/>
      <c r="O22" s="68"/>
    </row>
    <row r="23" spans="1:15">
      <c r="A23" s="579"/>
      <c r="B23" s="318">
        <f>SUM(B24:B27)</f>
        <v>634590.79790803767</v>
      </c>
      <c r="C23" s="363">
        <v>0.1424800500633335</v>
      </c>
      <c r="D23" s="318">
        <f>SUM(D24:D27)</f>
        <v>700150.5668234136</v>
      </c>
      <c r="E23" s="363">
        <v>0.14404539825796484</v>
      </c>
      <c r="F23" s="318">
        <f>SUM(F24:F27)</f>
        <v>721013.99568190961</v>
      </c>
      <c r="G23" s="363">
        <v>0.14770534171381686</v>
      </c>
      <c r="H23" s="68"/>
      <c r="I23" s="68"/>
      <c r="J23" s="87" t="str">
        <f t="shared" si="1"/>
        <v>VE</v>
      </c>
      <c r="K23" s="76">
        <f t="shared" si="0"/>
        <v>379368.25691751402</v>
      </c>
      <c r="L23" s="87" t="str">
        <f t="shared" si="2"/>
        <v>VE</v>
      </c>
      <c r="M23" s="85">
        <f>K23/'6.1, 6.2'!F5</f>
        <v>0.51796273674946647</v>
      </c>
      <c r="N23" s="78"/>
      <c r="O23" s="68"/>
    </row>
    <row r="24" spans="1:15">
      <c r="A24" s="18" t="s">
        <v>8</v>
      </c>
      <c r="B24" s="23">
        <v>72486.452000000005</v>
      </c>
      <c r="C24" s="352">
        <v>0.10693153910589502</v>
      </c>
      <c r="D24" s="23">
        <v>66575.645999999993</v>
      </c>
      <c r="E24" s="352">
        <v>0.10171664791413872</v>
      </c>
      <c r="F24" s="23">
        <v>53306.616000000002</v>
      </c>
      <c r="G24" s="352">
        <v>9.7930122901122837E-2</v>
      </c>
      <c r="H24" s="68"/>
      <c r="I24" s="68"/>
      <c r="J24" s="87" t="str">
        <f t="shared" si="1"/>
        <v>PVE</v>
      </c>
      <c r="K24" s="76">
        <f t="shared" si="0"/>
        <v>15805.05</v>
      </c>
      <c r="L24" s="87" t="str">
        <f t="shared" si="2"/>
        <v>PVE</v>
      </c>
      <c r="M24" s="85">
        <f>K24/'6.1, 6.2'!G5</f>
        <v>9.4973684620882695E-2</v>
      </c>
      <c r="N24" s="78"/>
      <c r="O24" s="86"/>
    </row>
    <row r="25" spans="1:15">
      <c r="A25" s="18" t="s">
        <v>9</v>
      </c>
      <c r="B25" s="23">
        <v>246022.42499999999</v>
      </c>
      <c r="C25" s="352">
        <v>0.12870600453138184</v>
      </c>
      <c r="D25" s="23">
        <v>249005.13699999999</v>
      </c>
      <c r="E25" s="352">
        <v>0.12858710543592813</v>
      </c>
      <c r="F25" s="23">
        <v>219504.76199999999</v>
      </c>
      <c r="G25" s="352">
        <v>0.13079388443468706</v>
      </c>
      <c r="H25" s="68"/>
      <c r="I25" s="68"/>
      <c r="J25" s="87" t="str">
        <f t="shared" si="1"/>
        <v>VTE</v>
      </c>
      <c r="K25" s="76">
        <f t="shared" si="0"/>
        <v>1890.2759906858846</v>
      </c>
      <c r="L25" s="87" t="str">
        <f t="shared" si="2"/>
        <v>VTE</v>
      </c>
      <c r="M25" s="85">
        <f>K25/'6.1, 6.2'!H5</f>
        <v>9.4647922556904997E-3</v>
      </c>
      <c r="N25" s="78"/>
      <c r="O25" s="86"/>
    </row>
    <row r="26" spans="1:15">
      <c r="A26" s="18" t="s">
        <v>132</v>
      </c>
      <c r="B26" s="23">
        <v>84668.506209205923</v>
      </c>
      <c r="C26" s="352">
        <v>0.13453679028137788</v>
      </c>
      <c r="D26" s="23">
        <v>95235.590008142564</v>
      </c>
      <c r="E26" s="352">
        <v>0.13375817343162449</v>
      </c>
      <c r="F26" s="23">
        <v>99065.654048737997</v>
      </c>
      <c r="G26" s="352">
        <v>0.1334517851290947</v>
      </c>
      <c r="H26" s="68"/>
      <c r="I26" s="68"/>
      <c r="J26" s="87" t="str">
        <f t="shared" si="1"/>
        <v>FVE</v>
      </c>
      <c r="K26" s="76">
        <f t="shared" si="0"/>
        <v>60729.982265160681</v>
      </c>
      <c r="L26" s="87" t="str">
        <f t="shared" si="2"/>
        <v>FVE</v>
      </c>
      <c r="M26" s="85">
        <f>K26/'6.1, 6.2'!I5</f>
        <v>0.14136049799893677</v>
      </c>
      <c r="N26" s="78"/>
      <c r="O26" s="86"/>
    </row>
    <row r="27" spans="1:15">
      <c r="A27" s="427" t="s">
        <v>130</v>
      </c>
      <c r="B27" s="242">
        <v>231413.41469883174</v>
      </c>
      <c r="C27" s="353">
        <v>0.18735278787320972</v>
      </c>
      <c r="D27" s="242">
        <v>289334.19381527108</v>
      </c>
      <c r="E27" s="353">
        <v>0.18575225514848778</v>
      </c>
      <c r="F27" s="242">
        <v>349136.96363317163</v>
      </c>
      <c r="G27" s="353">
        <v>0.18217242629477293</v>
      </c>
      <c r="H27" s="68"/>
      <c r="I27" s="68"/>
      <c r="J27" s="68"/>
      <c r="K27" s="68"/>
      <c r="L27" s="68"/>
      <c r="M27" s="68"/>
      <c r="N27" s="78"/>
      <c r="O27" s="86"/>
    </row>
    <row r="28" spans="1:15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  <c r="N28" s="68"/>
      <c r="O28" s="68"/>
    </row>
    <row r="29" spans="1:15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  <c r="N29" s="68"/>
      <c r="O29" s="68"/>
    </row>
    <row r="30" spans="1:15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15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15">
      <c r="H32" s="87" t="str">
        <f t="shared" si="3"/>
        <v>PE</v>
      </c>
      <c r="I32" s="88">
        <f t="shared" si="4"/>
        <v>0.12189571485826339</v>
      </c>
      <c r="J32" s="87" t="str">
        <f t="shared" si="5"/>
        <v>PE</v>
      </c>
      <c r="K32" s="70">
        <f t="shared" si="6"/>
        <v>359410.84900000005</v>
      </c>
      <c r="L32" s="70">
        <f t="shared" si="7"/>
        <v>366365.446</v>
      </c>
      <c r="M32" s="70">
        <f t="shared" si="8"/>
        <v>413895.30700000003</v>
      </c>
    </row>
    <row r="33" spans="8:13" ht="12.75" customHeight="1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</row>
    <row r="34" spans="8:13">
      <c r="H34" s="87" t="str">
        <f t="shared" si="3"/>
        <v>PSE</v>
      </c>
      <c r="I34" s="88">
        <f t="shared" si="4"/>
        <v>0.21726928644165486</v>
      </c>
      <c r="J34" s="87" t="str">
        <f t="shared" si="5"/>
        <v>PSE</v>
      </c>
      <c r="K34" s="70">
        <f t="shared" si="6"/>
        <v>33549.269000000008</v>
      </c>
      <c r="L34" s="70">
        <f t="shared" si="7"/>
        <v>36438.633000000009</v>
      </c>
      <c r="M34" s="70">
        <f t="shared" si="8"/>
        <v>39098.94000000001</v>
      </c>
    </row>
    <row r="35" spans="8:13" ht="13.5" customHeight="1">
      <c r="H35" s="87" t="str">
        <f t="shared" si="3"/>
        <v>VE</v>
      </c>
      <c r="I35" s="88">
        <f t="shared" si="4"/>
        <v>0.58042147973974156</v>
      </c>
      <c r="J35" s="87" t="str">
        <f t="shared" si="5"/>
        <v>VE</v>
      </c>
      <c r="K35" s="70">
        <f t="shared" si="6"/>
        <v>162127.64180668513</v>
      </c>
      <c r="L35" s="70">
        <f t="shared" si="7"/>
        <v>90306.372384580885</v>
      </c>
      <c r="M35" s="70">
        <f t="shared" si="8"/>
        <v>126934.24272624796</v>
      </c>
    </row>
    <row r="36" spans="8:13" ht="12.75" customHeight="1">
      <c r="H36" s="87" t="str">
        <f t="shared" si="3"/>
        <v>PVE</v>
      </c>
      <c r="I36" s="88">
        <f t="shared" si="4"/>
        <v>3.8412291933418691E-2</v>
      </c>
      <c r="J36" s="87" t="str">
        <f t="shared" si="5"/>
        <v>PVE</v>
      </c>
      <c r="K36" s="70">
        <f t="shared" si="6"/>
        <v>7337.63</v>
      </c>
      <c r="L36" s="70">
        <f t="shared" si="7"/>
        <v>4179.6400000000003</v>
      </c>
      <c r="M36" s="70">
        <f t="shared" si="8"/>
        <v>4287.78</v>
      </c>
    </row>
    <row r="37" spans="8:13" ht="12.75" customHeight="1">
      <c r="H37" s="87" t="str">
        <f t="shared" si="3"/>
        <v>VTE</v>
      </c>
      <c r="I37" s="88">
        <f t="shared" si="4"/>
        <v>1.7226286095336895E-2</v>
      </c>
      <c r="J37" s="87" t="str">
        <f t="shared" si="5"/>
        <v>VTE</v>
      </c>
      <c r="K37" s="70">
        <f t="shared" si="6"/>
        <v>306.3148606858847</v>
      </c>
      <c r="L37" s="70">
        <f t="shared" si="7"/>
        <v>729.827</v>
      </c>
      <c r="M37" s="70">
        <f t="shared" si="8"/>
        <v>854.13412999999991</v>
      </c>
    </row>
    <row r="38" spans="8:13" ht="12.75" customHeight="1">
      <c r="H38" s="87" t="str">
        <f t="shared" si="3"/>
        <v>FVE</v>
      </c>
      <c r="I38" s="88">
        <f t="shared" si="4"/>
        <v>0.1475166503455459</v>
      </c>
      <c r="J38" s="87" t="str">
        <f t="shared" si="5"/>
        <v>FVE</v>
      </c>
      <c r="K38" s="70">
        <f t="shared" si="6"/>
        <v>32671.385000666545</v>
      </c>
      <c r="L38" s="70">
        <f t="shared" si="7"/>
        <v>16495.647658832604</v>
      </c>
      <c r="M38" s="70">
        <f t="shared" si="8"/>
        <v>11562.949605661535</v>
      </c>
    </row>
    <row r="39" spans="8:13" ht="12.75" customHeight="1"/>
  </sheetData>
  <mergeCells count="21"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402</v>
      </c>
      <c r="M1" s="348" t="str">
        <f>'3.1'!N1</f>
        <v>IV. čtvrtletí 2024</v>
      </c>
      <c r="N1" s="68"/>
      <c r="O1" s="68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</row>
    <row r="3" spans="1:21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24"/>
    </row>
    <row r="4" spans="1:21" ht="13.5" customHeight="1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72"/>
    </row>
    <row r="5" spans="1:21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84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84"/>
    </row>
    <row r="7" spans="1:21">
      <c r="A7" s="598" t="s">
        <v>53</v>
      </c>
      <c r="B7" s="593">
        <f>F8</f>
        <v>5410.5492639999929</v>
      </c>
      <c r="C7" s="580"/>
      <c r="D7" s="580"/>
      <c r="E7" s="580"/>
      <c r="F7" s="580"/>
      <c r="G7" s="595"/>
      <c r="H7" s="593">
        <f>SUM(H8,J8,L8)</f>
        <v>6221607.4640859915</v>
      </c>
      <c r="I7" s="580"/>
      <c r="J7" s="580"/>
      <c r="K7" s="580"/>
      <c r="L7" s="580"/>
      <c r="M7" s="580"/>
      <c r="N7" s="73"/>
    </row>
    <row r="8" spans="1:21">
      <c r="A8" s="599"/>
      <c r="B8" s="358">
        <f>SUM(B9:B16)</f>
        <v>5385.4238389999919</v>
      </c>
      <c r="C8" s="353">
        <v>0.23626976163767682</v>
      </c>
      <c r="D8" s="318">
        <f>SUM(D9:D16)</f>
        <v>5404.6344889999928</v>
      </c>
      <c r="E8" s="353">
        <v>0.23648852712012239</v>
      </c>
      <c r="F8" s="318">
        <f>SUM(F9:F16)</f>
        <v>5410.5492639999929</v>
      </c>
      <c r="G8" s="359">
        <v>0.23597008147745149</v>
      </c>
      <c r="H8" s="318">
        <f>SUM(H9:H16)</f>
        <v>1936082.0185460774</v>
      </c>
      <c r="I8" s="353">
        <v>0.31179340370537778</v>
      </c>
      <c r="J8" s="318">
        <f>SUM(J9:J16)</f>
        <v>2311236.6415635585</v>
      </c>
      <c r="K8" s="353">
        <v>0.33685626006139974</v>
      </c>
      <c r="L8" s="318">
        <f>SUM(L9:L16)</f>
        <v>1974288.8039763563</v>
      </c>
      <c r="M8" s="353">
        <v>0.27498253176126075</v>
      </c>
      <c r="N8" s="10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76"/>
      <c r="O9" s="85"/>
    </row>
    <row r="10" spans="1:21">
      <c r="A10" s="56" t="s">
        <v>20</v>
      </c>
      <c r="B10" s="247">
        <v>4043.9124999999995</v>
      </c>
      <c r="C10" s="352">
        <v>0.42799647087895132</v>
      </c>
      <c r="D10" s="23">
        <v>4043.9124999999995</v>
      </c>
      <c r="E10" s="352">
        <v>0.42799647087895132</v>
      </c>
      <c r="F10" s="23">
        <v>4043.9124999999995</v>
      </c>
      <c r="G10" s="360">
        <v>0.42799647087895132</v>
      </c>
      <c r="H10" s="23">
        <v>1720197.932</v>
      </c>
      <c r="I10" s="352">
        <v>0.6110021052887471</v>
      </c>
      <c r="J10" s="23">
        <v>1918834.3250000002</v>
      </c>
      <c r="K10" s="352">
        <v>0.55937874950676314</v>
      </c>
      <c r="L10" s="23">
        <v>1729696.0229999998</v>
      </c>
      <c r="M10" s="352">
        <v>0.53943925393590131</v>
      </c>
      <c r="N10" s="76"/>
      <c r="O10" s="85"/>
    </row>
    <row r="11" spans="1:21">
      <c r="A11" s="56" t="s">
        <v>21</v>
      </c>
      <c r="B11" s="247">
        <v>844.9</v>
      </c>
      <c r="C11" s="352">
        <v>0.61970074812967579</v>
      </c>
      <c r="D11" s="23">
        <v>844.9</v>
      </c>
      <c r="E11" s="352">
        <v>0.61970074812967579</v>
      </c>
      <c r="F11" s="23">
        <v>844.9</v>
      </c>
      <c r="G11" s="360">
        <v>0.61970074812967579</v>
      </c>
      <c r="H11" s="23">
        <v>143221.63</v>
      </c>
      <c r="I11" s="352">
        <v>0.76664521062296309</v>
      </c>
      <c r="J11" s="23">
        <v>322341.48</v>
      </c>
      <c r="K11" s="352">
        <v>0.81235590020058268</v>
      </c>
      <c r="L11" s="23">
        <v>169693.08</v>
      </c>
      <c r="M11" s="352">
        <v>0.69576541621958055</v>
      </c>
      <c r="N11" s="76"/>
      <c r="O11" s="85"/>
    </row>
    <row r="12" spans="1:21">
      <c r="A12" s="56" t="s">
        <v>22</v>
      </c>
      <c r="B12" s="247">
        <v>57.058000000000028</v>
      </c>
      <c r="C12" s="352">
        <v>4.7554534246455164E-2</v>
      </c>
      <c r="D12" s="23">
        <v>57.058000000000028</v>
      </c>
      <c r="E12" s="352">
        <v>4.7428476632416887E-2</v>
      </c>
      <c r="F12" s="23">
        <v>57.083000000000027</v>
      </c>
      <c r="G12" s="360">
        <v>4.6062880532385303E-2</v>
      </c>
      <c r="H12" s="23">
        <v>13776.044</v>
      </c>
      <c r="I12" s="352">
        <v>4.3360446945066564E-2</v>
      </c>
      <c r="J12" s="23">
        <v>16906.949999999997</v>
      </c>
      <c r="K12" s="352">
        <v>4.7446430178351401E-2</v>
      </c>
      <c r="L12" s="23">
        <v>17755.921999999999</v>
      </c>
      <c r="M12" s="352">
        <v>4.8176831955484604E-2</v>
      </c>
      <c r="N12" s="76"/>
      <c r="O12" s="85"/>
    </row>
    <row r="13" spans="1:21">
      <c r="A13" s="56" t="s">
        <v>43</v>
      </c>
      <c r="B13" s="247">
        <v>77.537639999999996</v>
      </c>
      <c r="C13" s="352">
        <v>6.9649428504284419E-2</v>
      </c>
      <c r="D13" s="23">
        <v>77.537639999999996</v>
      </c>
      <c r="E13" s="352">
        <v>6.967549604460456E-2</v>
      </c>
      <c r="F13" s="23">
        <v>77.416639999999987</v>
      </c>
      <c r="G13" s="360">
        <v>6.9633643140639107E-2</v>
      </c>
      <c r="H13" s="23">
        <v>31489.698426744184</v>
      </c>
      <c r="I13" s="352">
        <v>0.11301977829279843</v>
      </c>
      <c r="J13" s="23">
        <v>27934.515933558134</v>
      </c>
      <c r="K13" s="352">
        <v>0.14776497529737243</v>
      </c>
      <c r="L13" s="23">
        <v>36268.292228906976</v>
      </c>
      <c r="M13" s="352">
        <v>0.13698772950890314</v>
      </c>
      <c r="N13" s="76"/>
      <c r="O13" s="85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76"/>
      <c r="O14" s="85"/>
      <c r="P14" s="56"/>
      <c r="Q14" s="71"/>
      <c r="R14" s="48"/>
      <c r="S14" s="48"/>
      <c r="T14" s="48"/>
      <c r="U14" s="48"/>
    </row>
    <row r="15" spans="1:21">
      <c r="A15" s="56" t="s">
        <v>45</v>
      </c>
      <c r="B15" s="247">
        <v>86.8</v>
      </c>
      <c r="C15" s="352">
        <v>0.24670179524015312</v>
      </c>
      <c r="D15" s="23">
        <v>86.8</v>
      </c>
      <c r="E15" s="74">
        <v>0.2467088632617688</v>
      </c>
      <c r="F15" s="23">
        <v>86.8</v>
      </c>
      <c r="G15" s="361">
        <v>0.246861752199974</v>
      </c>
      <c r="H15" s="23">
        <v>14297.291500000001</v>
      </c>
      <c r="I15" s="352">
        <v>0.22355587856180217</v>
      </c>
      <c r="J15" s="23">
        <v>17532.612750000004</v>
      </c>
      <c r="K15" s="74">
        <v>0.25956482067174219</v>
      </c>
      <c r="L15" s="23">
        <v>16076.039989999999</v>
      </c>
      <c r="M15" s="74">
        <v>0.23566236406457627</v>
      </c>
      <c r="N15" s="76"/>
      <c r="O15" s="85"/>
      <c r="P15" s="56"/>
      <c r="Q15" s="71"/>
      <c r="R15" s="48"/>
      <c r="S15" s="48"/>
      <c r="T15" s="48"/>
      <c r="U15" s="48"/>
    </row>
    <row r="16" spans="1:21">
      <c r="A16" s="276" t="s">
        <v>46</v>
      </c>
      <c r="B16" s="248">
        <v>275.21569899999275</v>
      </c>
      <c r="C16" s="353">
        <v>7.1387707210042409E-2</v>
      </c>
      <c r="D16" s="242">
        <v>294.42634899999359</v>
      </c>
      <c r="E16" s="354">
        <v>7.5250615507948093E-2</v>
      </c>
      <c r="F16" s="242">
        <v>300.43712399999384</v>
      </c>
      <c r="G16" s="362">
        <v>7.6002958731110903E-2</v>
      </c>
      <c r="H16" s="242">
        <v>13099.422619333243</v>
      </c>
      <c r="I16" s="353">
        <v>5.9347599646267443E-2</v>
      </c>
      <c r="J16" s="242">
        <v>7686.7578799999956</v>
      </c>
      <c r="K16" s="354">
        <v>6.1570573160818855E-2</v>
      </c>
      <c r="L16" s="242">
        <v>4799.4467574496211</v>
      </c>
      <c r="M16" s="354">
        <v>5.7107503463984494E-2</v>
      </c>
      <c r="N16" s="76"/>
      <c r="O16" s="85"/>
      <c r="P16" s="56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77"/>
      <c r="O17" s="69"/>
    </row>
    <row r="18" spans="1:20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78"/>
      <c r="O18" s="68"/>
      <c r="P18" s="89"/>
      <c r="Q18" s="71"/>
      <c r="R18" s="23"/>
      <c r="S18" s="23"/>
      <c r="T18" s="23"/>
    </row>
    <row r="19" spans="1:20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0.28942490496360579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78"/>
      <c r="O19" s="68"/>
      <c r="P19" s="89"/>
      <c r="Q19" s="71"/>
      <c r="R19" s="23"/>
      <c r="S19" s="23"/>
      <c r="T19" s="23"/>
    </row>
    <row r="20" spans="1:20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6.92363864964258E-2</v>
      </c>
      <c r="J20" s="87" t="str">
        <f t="shared" ref="J20:J26" si="1">A10</f>
        <v>PE</v>
      </c>
      <c r="K20" s="76">
        <f t="shared" si="0"/>
        <v>5368728.2800000003</v>
      </c>
      <c r="L20" s="87" t="str">
        <f t="shared" ref="L20:L26" si="2">A10</f>
        <v>PE</v>
      </c>
      <c r="M20" s="85">
        <f>K20/'6.1, 6.2'!C5</f>
        <v>0.56799093108817067</v>
      </c>
      <c r="N20" s="78"/>
      <c r="O20" s="68"/>
      <c r="P20" s="89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6.8618768328102722E-2</v>
      </c>
      <c r="J21" s="87" t="str">
        <f t="shared" si="1"/>
        <v>PPE</v>
      </c>
      <c r="K21" s="76">
        <f t="shared" si="0"/>
        <v>635256.18999999994</v>
      </c>
      <c r="L21" s="87" t="str">
        <f t="shared" si="2"/>
        <v>PPE</v>
      </c>
      <c r="M21" s="85">
        <f>K21/'6.1, 6.2'!D5</f>
        <v>0.76767331183628118</v>
      </c>
      <c r="N21" s="78"/>
      <c r="O21" s="68"/>
      <c r="P21" s="89"/>
      <c r="Q21" s="71"/>
      <c r="R21" s="23"/>
      <c r="S21" s="23"/>
      <c r="T21" s="23"/>
    </row>
    <row r="22" spans="1:20">
      <c r="A22" s="578" t="s">
        <v>53</v>
      </c>
      <c r="B22" s="580">
        <f>SUM(B23,D23,F23)</f>
        <v>1392191.9290988557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6.8773700215838521E-2</v>
      </c>
      <c r="J22" s="87" t="str">
        <f t="shared" si="1"/>
        <v>PSE</v>
      </c>
      <c r="K22" s="76">
        <f t="shared" si="0"/>
        <v>48438.915999999997</v>
      </c>
      <c r="L22" s="87" t="str">
        <f t="shared" si="2"/>
        <v>PSE</v>
      </c>
      <c r="M22" s="85">
        <f>K22/'6.1, 6.2'!E5</f>
        <v>4.6459515051405061E-2</v>
      </c>
      <c r="N22" s="78"/>
      <c r="O22" s="68"/>
      <c r="P22" s="89"/>
      <c r="Q22" s="71"/>
      <c r="R22" s="23"/>
      <c r="S22" s="23"/>
      <c r="T22" s="23"/>
    </row>
    <row r="23" spans="1:20">
      <c r="A23" s="579"/>
      <c r="B23" s="318">
        <f>SUM(B24:B27)</f>
        <v>447792.78620607744</v>
      </c>
      <c r="C23" s="363">
        <v>0.10053965296529147</v>
      </c>
      <c r="D23" s="318">
        <f>SUM(D24:D27)</f>
        <v>484899.71871642163</v>
      </c>
      <c r="E23" s="363">
        <v>9.9760789189360863E-2</v>
      </c>
      <c r="F23" s="318">
        <f>SUM(F24:F27)</f>
        <v>459499.42417635658</v>
      </c>
      <c r="G23" s="363">
        <v>9.4132041640996561E-2</v>
      </c>
      <c r="H23" s="68"/>
      <c r="I23" s="68"/>
      <c r="J23" s="87" t="str">
        <f t="shared" si="1"/>
        <v>VE</v>
      </c>
      <c r="K23" s="76">
        <f t="shared" si="0"/>
        <v>95692.506589209283</v>
      </c>
      <c r="L23" s="87" t="str">
        <f t="shared" si="2"/>
        <v>VE</v>
      </c>
      <c r="M23" s="85">
        <f>K23/'6.1, 6.2'!F5</f>
        <v>0.13065181837324924</v>
      </c>
      <c r="N23" s="78"/>
      <c r="O23" s="68"/>
      <c r="P23" s="89"/>
      <c r="Q23" s="71"/>
      <c r="R23" s="74"/>
      <c r="S23" s="75"/>
      <c r="T23" s="75"/>
    </row>
    <row r="24" spans="1:20">
      <c r="A24" s="18" t="s">
        <v>8</v>
      </c>
      <c r="B24" s="23">
        <v>186813.717</v>
      </c>
      <c r="C24" s="352">
        <v>0.27558637143535603</v>
      </c>
      <c r="D24" s="23">
        <v>193080.70800000001</v>
      </c>
      <c r="E24" s="352">
        <v>0.29499559635739214</v>
      </c>
      <c r="F24" s="23">
        <v>163278.27499999999</v>
      </c>
      <c r="G24" s="352">
        <v>0.29996016888097587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78"/>
      <c r="O24" s="86"/>
      <c r="T24" s="69"/>
    </row>
    <row r="25" spans="1:20">
      <c r="A25" s="18" t="s">
        <v>9</v>
      </c>
      <c r="B25" s="23">
        <v>132398.57199999999</v>
      </c>
      <c r="C25" s="352">
        <v>6.9263975459881277E-2</v>
      </c>
      <c r="D25" s="23">
        <v>135158.932</v>
      </c>
      <c r="E25" s="352">
        <v>6.9796535320841346E-2</v>
      </c>
      <c r="F25" s="23">
        <v>115058.47799999999</v>
      </c>
      <c r="G25" s="352">
        <v>6.8558627783952053E-2</v>
      </c>
      <c r="H25" s="68"/>
      <c r="I25" s="68"/>
      <c r="J25" s="87" t="str">
        <f t="shared" si="1"/>
        <v>VTE</v>
      </c>
      <c r="K25" s="76">
        <f t="shared" si="0"/>
        <v>47905.944240000004</v>
      </c>
      <c r="L25" s="87" t="str">
        <f t="shared" si="2"/>
        <v>VTE</v>
      </c>
      <c r="M25" s="85">
        <f>K25/'6.1, 6.2'!H5</f>
        <v>0.23986963399972616</v>
      </c>
      <c r="N25" s="78"/>
      <c r="O25" s="86"/>
    </row>
    <row r="26" spans="1:20">
      <c r="A26" s="18" t="s">
        <v>132</v>
      </c>
      <c r="B26" s="23">
        <v>43393.790059335814</v>
      </c>
      <c r="C26" s="352">
        <v>6.8951981015253058E-2</v>
      </c>
      <c r="D26" s="23">
        <v>48859.287953254374</v>
      </c>
      <c r="E26" s="352">
        <v>6.8622760789724874E-2</v>
      </c>
      <c r="F26" s="23">
        <v>50814.094631431377</v>
      </c>
      <c r="G26" s="352">
        <v>6.8451893881880152E-2</v>
      </c>
      <c r="H26" s="68"/>
      <c r="I26" s="68"/>
      <c r="J26" s="87" t="str">
        <f t="shared" si="1"/>
        <v>FVE</v>
      </c>
      <c r="K26" s="76">
        <f t="shared" si="0"/>
        <v>25585.627256782864</v>
      </c>
      <c r="L26" s="87" t="str">
        <f t="shared" si="2"/>
        <v>FVE</v>
      </c>
      <c r="M26" s="85">
        <f>K26/'6.1, 6.2'!I5</f>
        <v>5.95553773561509E-2</v>
      </c>
      <c r="N26" s="78"/>
      <c r="O26" s="86"/>
    </row>
    <row r="27" spans="1:20">
      <c r="A27" s="427" t="s">
        <v>130</v>
      </c>
      <c r="B27" s="242">
        <v>85186.707146741639</v>
      </c>
      <c r="C27" s="353">
        <v>6.8967337500513953E-2</v>
      </c>
      <c r="D27" s="242">
        <v>107800.79076316729</v>
      </c>
      <c r="E27" s="353">
        <v>6.9207996908354746E-2</v>
      </c>
      <c r="F27" s="242">
        <v>130348.57654492522</v>
      </c>
      <c r="G27" s="353">
        <v>6.8013183726396045E-2</v>
      </c>
      <c r="H27" s="68"/>
      <c r="I27" s="68"/>
      <c r="J27" s="68"/>
      <c r="K27" s="68"/>
      <c r="L27" s="68"/>
      <c r="M27" s="68"/>
      <c r="N27" s="78"/>
      <c r="O27" s="86"/>
    </row>
    <row r="28" spans="1:20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</row>
    <row r="29" spans="1:20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</row>
    <row r="32" spans="1:20" ht="12.75" customHeight="1">
      <c r="H32" s="87" t="str">
        <f t="shared" si="3"/>
        <v>PE</v>
      </c>
      <c r="I32" s="88">
        <f t="shared" si="4"/>
        <v>0.42799647087895132</v>
      </c>
      <c r="J32" s="87" t="str">
        <f t="shared" si="5"/>
        <v>PE</v>
      </c>
      <c r="K32" s="70">
        <f t="shared" si="6"/>
        <v>1720197.932</v>
      </c>
      <c r="L32" s="70">
        <f t="shared" si="7"/>
        <v>1918834.3250000002</v>
      </c>
      <c r="M32" s="70">
        <f t="shared" si="8"/>
        <v>1729696.0229999998</v>
      </c>
    </row>
    <row r="33" spans="8:13">
      <c r="H33" s="87" t="str">
        <f t="shared" si="3"/>
        <v>PPE</v>
      </c>
      <c r="I33" s="88">
        <f t="shared" si="4"/>
        <v>0.61970074812967579</v>
      </c>
      <c r="J33" s="87" t="str">
        <f t="shared" si="5"/>
        <v>PPE</v>
      </c>
      <c r="K33" s="70">
        <f t="shared" si="6"/>
        <v>143221.63</v>
      </c>
      <c r="L33" s="70">
        <f t="shared" si="7"/>
        <v>322341.48</v>
      </c>
      <c r="M33" s="70">
        <f t="shared" si="8"/>
        <v>169693.08</v>
      </c>
    </row>
    <row r="34" spans="8:13" ht="13.5" customHeight="1">
      <c r="H34" s="87" t="str">
        <f t="shared" si="3"/>
        <v>PSE</v>
      </c>
      <c r="I34" s="88">
        <f t="shared" si="4"/>
        <v>4.6062880532385303E-2</v>
      </c>
      <c r="J34" s="87" t="str">
        <f t="shared" si="5"/>
        <v>PSE</v>
      </c>
      <c r="K34" s="70">
        <f t="shared" si="6"/>
        <v>13776.044</v>
      </c>
      <c r="L34" s="70">
        <f t="shared" si="7"/>
        <v>16906.949999999997</v>
      </c>
      <c r="M34" s="70">
        <f t="shared" si="8"/>
        <v>17755.921999999999</v>
      </c>
    </row>
    <row r="35" spans="8:13" ht="12.75" customHeight="1">
      <c r="H35" s="87" t="str">
        <f t="shared" si="3"/>
        <v>VE</v>
      </c>
      <c r="I35" s="88">
        <f t="shared" si="4"/>
        <v>6.9633643140639107E-2</v>
      </c>
      <c r="J35" s="87" t="str">
        <f t="shared" si="5"/>
        <v>VE</v>
      </c>
      <c r="K35" s="70">
        <f t="shared" si="6"/>
        <v>31489.698426744184</v>
      </c>
      <c r="L35" s="70">
        <f t="shared" si="7"/>
        <v>27934.515933558134</v>
      </c>
      <c r="M35" s="70">
        <f t="shared" si="8"/>
        <v>36268.292228906976</v>
      </c>
    </row>
    <row r="36" spans="8:13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</row>
    <row r="37" spans="8:13" ht="12.75" customHeight="1">
      <c r="H37" s="87" t="str">
        <f t="shared" si="3"/>
        <v>VTE</v>
      </c>
      <c r="I37" s="88">
        <f t="shared" si="4"/>
        <v>0.246861752199974</v>
      </c>
      <c r="J37" s="87" t="str">
        <f t="shared" si="5"/>
        <v>VTE</v>
      </c>
      <c r="K37" s="70">
        <f t="shared" si="6"/>
        <v>14297.291500000001</v>
      </c>
      <c r="L37" s="70">
        <f t="shared" si="7"/>
        <v>17532.612750000004</v>
      </c>
      <c r="M37" s="70">
        <f t="shared" si="8"/>
        <v>16076.039989999999</v>
      </c>
    </row>
    <row r="38" spans="8:13" ht="12.75" customHeight="1">
      <c r="H38" s="87" t="str">
        <f t="shared" si="3"/>
        <v>FVE</v>
      </c>
      <c r="I38" s="88">
        <f t="shared" si="4"/>
        <v>7.6002958731110903E-2</v>
      </c>
      <c r="J38" s="87" t="str">
        <f t="shared" si="5"/>
        <v>FVE</v>
      </c>
      <c r="K38" s="70">
        <f t="shared" si="6"/>
        <v>13099.422619333243</v>
      </c>
      <c r="L38" s="70">
        <f t="shared" si="7"/>
        <v>7686.7578799999956</v>
      </c>
      <c r="M38" s="70">
        <f t="shared" si="8"/>
        <v>4799.4467574496211</v>
      </c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45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231" t="s">
        <v>403</v>
      </c>
      <c r="M1" s="348" t="str">
        <f>'3.1'!N1</f>
        <v>IV. čtvrtletí 2024</v>
      </c>
      <c r="N1" s="91"/>
      <c r="O1" s="91"/>
      <c r="P1" s="92"/>
    </row>
    <row r="2" spans="1:21" ht="6" customHeight="1">
      <c r="A2" s="350"/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91"/>
      <c r="O2" s="91"/>
      <c r="P2" s="92"/>
    </row>
    <row r="3" spans="1:21">
      <c r="A3" s="433" t="str">
        <f>'3.1'!A4</f>
        <v>2024</v>
      </c>
      <c r="B3" s="583" t="s">
        <v>186</v>
      </c>
      <c r="C3" s="583"/>
      <c r="D3" s="583"/>
      <c r="E3" s="583"/>
      <c r="F3" s="583"/>
      <c r="G3" s="586"/>
      <c r="H3" s="590" t="s">
        <v>19</v>
      </c>
      <c r="I3" s="583"/>
      <c r="J3" s="583"/>
      <c r="K3" s="583"/>
      <c r="L3" s="583"/>
      <c r="M3" s="583"/>
      <c r="N3" s="61"/>
      <c r="O3" s="92"/>
      <c r="P3" s="92"/>
    </row>
    <row r="4" spans="1:21" ht="13.5" customHeight="1">
      <c r="A4" s="22"/>
      <c r="B4" s="592" t="s">
        <v>168</v>
      </c>
      <c r="C4" s="592"/>
      <c r="D4" s="592"/>
      <c r="E4" s="592"/>
      <c r="F4" s="592"/>
      <c r="G4" s="594"/>
      <c r="H4" s="591" t="s">
        <v>5</v>
      </c>
      <c r="I4" s="592"/>
      <c r="J4" s="592"/>
      <c r="K4" s="592"/>
      <c r="L4" s="592"/>
      <c r="M4" s="592"/>
      <c r="N4" s="61"/>
      <c r="O4" s="92"/>
      <c r="P4" s="92"/>
    </row>
    <row r="5" spans="1:21">
      <c r="A5" s="22"/>
      <c r="B5" s="585" t="s">
        <v>69</v>
      </c>
      <c r="C5" s="585"/>
      <c r="D5" s="585" t="s">
        <v>70</v>
      </c>
      <c r="E5" s="585"/>
      <c r="F5" s="585" t="s">
        <v>71</v>
      </c>
      <c r="G5" s="588"/>
      <c r="H5" s="589" t="s">
        <v>69</v>
      </c>
      <c r="I5" s="585"/>
      <c r="J5" s="585" t="s">
        <v>70</v>
      </c>
      <c r="K5" s="585"/>
      <c r="L5" s="585" t="s">
        <v>71</v>
      </c>
      <c r="M5" s="585"/>
      <c r="N5" s="61"/>
      <c r="O5" s="92"/>
      <c r="P5" s="92"/>
    </row>
    <row r="6" spans="1:21">
      <c r="A6" s="367"/>
      <c r="B6" s="364" t="s">
        <v>208</v>
      </c>
      <c r="C6" s="364" t="s">
        <v>207</v>
      </c>
      <c r="D6" s="364" t="s">
        <v>208</v>
      </c>
      <c r="E6" s="364" t="s">
        <v>207</v>
      </c>
      <c r="F6" s="364" t="s">
        <v>208</v>
      </c>
      <c r="G6" s="365" t="s">
        <v>207</v>
      </c>
      <c r="H6" s="357" t="s">
        <v>208</v>
      </c>
      <c r="I6" s="357" t="s">
        <v>207</v>
      </c>
      <c r="J6" s="357" t="s">
        <v>208</v>
      </c>
      <c r="K6" s="357" t="s">
        <v>207</v>
      </c>
      <c r="L6" s="357" t="s">
        <v>208</v>
      </c>
      <c r="M6" s="357" t="s">
        <v>207</v>
      </c>
      <c r="N6" s="61"/>
      <c r="O6" s="92"/>
      <c r="P6" s="92"/>
    </row>
    <row r="7" spans="1:21">
      <c r="A7" s="598" t="s">
        <v>53</v>
      </c>
      <c r="B7" s="593">
        <f>F8</f>
        <v>457.84222700000072</v>
      </c>
      <c r="C7" s="580"/>
      <c r="D7" s="580"/>
      <c r="E7" s="580"/>
      <c r="F7" s="580"/>
      <c r="G7" s="595"/>
      <c r="H7" s="593">
        <f>SUM(H8,J8,L8)</f>
        <v>148893.15036541451</v>
      </c>
      <c r="I7" s="580"/>
      <c r="J7" s="580"/>
      <c r="K7" s="580"/>
      <c r="L7" s="580"/>
      <c r="M7" s="580"/>
      <c r="N7" s="61"/>
      <c r="O7" s="92"/>
      <c r="P7" s="92"/>
    </row>
    <row r="8" spans="1:21">
      <c r="A8" s="599"/>
      <c r="B8" s="358">
        <f>SUM(B9:B16)</f>
        <v>451.86539600000071</v>
      </c>
      <c r="C8" s="353">
        <v>1.9824276156704325E-2</v>
      </c>
      <c r="D8" s="318">
        <f>SUM(D9:D16)</f>
        <v>456.56913200000002</v>
      </c>
      <c r="E8" s="353">
        <v>1.9977921129532443E-2</v>
      </c>
      <c r="F8" s="318">
        <f>SUM(F9:F16)</f>
        <v>457.84222700000072</v>
      </c>
      <c r="G8" s="359">
        <v>1.9967855819713345E-2</v>
      </c>
      <c r="H8" s="318">
        <f>SUM(H9:H16)</f>
        <v>52052.16500859044</v>
      </c>
      <c r="I8" s="353">
        <v>8.3826622750466529E-3</v>
      </c>
      <c r="J8" s="318">
        <f>SUM(J9:J16)</f>
        <v>47880.015431115637</v>
      </c>
      <c r="K8" s="353">
        <v>6.9783779989298789E-3</v>
      </c>
      <c r="L8" s="318">
        <f>SUM(L9:L16)</f>
        <v>48960.969925708436</v>
      </c>
      <c r="M8" s="353">
        <v>6.8193728498799145E-3</v>
      </c>
      <c r="N8" s="61"/>
      <c r="O8" s="92"/>
      <c r="P8" s="92"/>
    </row>
    <row r="9" spans="1:21">
      <c r="A9" s="56" t="s">
        <v>7</v>
      </c>
      <c r="B9" s="247">
        <v>0</v>
      </c>
      <c r="C9" s="352">
        <v>0</v>
      </c>
      <c r="D9" s="23">
        <v>0</v>
      </c>
      <c r="E9" s="352">
        <v>0</v>
      </c>
      <c r="F9" s="23">
        <v>0</v>
      </c>
      <c r="G9" s="360">
        <v>0</v>
      </c>
      <c r="H9" s="23">
        <v>0</v>
      </c>
      <c r="I9" s="352">
        <v>0</v>
      </c>
      <c r="J9" s="23">
        <v>0</v>
      </c>
      <c r="K9" s="352">
        <v>0</v>
      </c>
      <c r="L9" s="23">
        <v>0</v>
      </c>
      <c r="M9" s="352">
        <v>0</v>
      </c>
      <c r="N9" s="90"/>
      <c r="O9" s="93"/>
      <c r="P9" s="92"/>
    </row>
    <row r="10" spans="1:21">
      <c r="A10" s="56" t="s">
        <v>20</v>
      </c>
      <c r="B10" s="247">
        <v>131.66200000000001</v>
      </c>
      <c r="C10" s="352">
        <v>1.393474051401075E-2</v>
      </c>
      <c r="D10" s="23">
        <v>131.66200000000001</v>
      </c>
      <c r="E10" s="352">
        <v>1.393474051401075E-2</v>
      </c>
      <c r="F10" s="23">
        <v>131.66200000000001</v>
      </c>
      <c r="G10" s="360">
        <v>1.393474051401075E-2</v>
      </c>
      <c r="H10" s="23">
        <v>21382.507999999998</v>
      </c>
      <c r="I10" s="352">
        <v>7.594915190465114E-3</v>
      </c>
      <c r="J10" s="23">
        <v>22673.181999999997</v>
      </c>
      <c r="K10" s="352">
        <v>6.6096879909104444E-3</v>
      </c>
      <c r="L10" s="23">
        <v>24702.869000000002</v>
      </c>
      <c r="M10" s="352">
        <v>7.7040688342013414E-3</v>
      </c>
      <c r="N10" s="90"/>
      <c r="O10" s="93"/>
      <c r="P10" s="92"/>
    </row>
    <row r="11" spans="1:21">
      <c r="A11" s="56" t="s">
        <v>21</v>
      </c>
      <c r="B11" s="247">
        <v>0</v>
      </c>
      <c r="C11" s="352">
        <v>0</v>
      </c>
      <c r="D11" s="23">
        <v>0</v>
      </c>
      <c r="E11" s="352">
        <v>0</v>
      </c>
      <c r="F11" s="23">
        <v>0</v>
      </c>
      <c r="G11" s="360">
        <v>0</v>
      </c>
      <c r="H11" s="23">
        <v>0</v>
      </c>
      <c r="I11" s="352">
        <v>0</v>
      </c>
      <c r="J11" s="23">
        <v>0</v>
      </c>
      <c r="K11" s="352">
        <v>0</v>
      </c>
      <c r="L11" s="23">
        <v>0</v>
      </c>
      <c r="M11" s="352">
        <v>0</v>
      </c>
      <c r="N11" s="90"/>
      <c r="O11" s="93"/>
      <c r="P11" s="92"/>
    </row>
    <row r="12" spans="1:21">
      <c r="A12" s="56" t="s">
        <v>22</v>
      </c>
      <c r="B12" s="247">
        <v>38.839145000000023</v>
      </c>
      <c r="C12" s="352">
        <v>3.2370175102624313E-2</v>
      </c>
      <c r="D12" s="23">
        <v>40.837145000000028</v>
      </c>
      <c r="E12" s="352">
        <v>3.3945171183131555E-2</v>
      </c>
      <c r="F12" s="23">
        <v>40.789400000000022</v>
      </c>
      <c r="G12" s="360">
        <v>3.2914830320545124E-2</v>
      </c>
      <c r="H12" s="23">
        <v>10985.363999999996</v>
      </c>
      <c r="I12" s="352">
        <v>3.4576711056834894E-2</v>
      </c>
      <c r="J12" s="23">
        <v>13437.193999999996</v>
      </c>
      <c r="K12" s="352">
        <v>3.7709160251491972E-2</v>
      </c>
      <c r="L12" s="23">
        <v>14655.240999999991</v>
      </c>
      <c r="M12" s="352">
        <v>3.9763808543658151E-2</v>
      </c>
      <c r="N12" s="90"/>
      <c r="O12" s="93"/>
      <c r="P12" s="92"/>
    </row>
    <row r="13" spans="1:21">
      <c r="A13" s="56" t="s">
        <v>43</v>
      </c>
      <c r="B13" s="247">
        <v>7.793499999999999</v>
      </c>
      <c r="C13" s="352">
        <v>7.0006363496250418E-3</v>
      </c>
      <c r="D13" s="23">
        <v>7.793499999999999</v>
      </c>
      <c r="E13" s="352">
        <v>7.0032564625854693E-3</v>
      </c>
      <c r="F13" s="23">
        <v>7.793499999999999</v>
      </c>
      <c r="G13" s="360">
        <v>7.009989038746332E-3</v>
      </c>
      <c r="H13" s="23">
        <v>2592.0621709111615</v>
      </c>
      <c r="I13" s="352">
        <v>9.3031787064916226E-3</v>
      </c>
      <c r="J13" s="23">
        <v>1811.4253617995448</v>
      </c>
      <c r="K13" s="352">
        <v>9.5818815860629816E-3</v>
      </c>
      <c r="L13" s="23">
        <v>3417.4627266059219</v>
      </c>
      <c r="M13" s="352">
        <v>1.2907981899018667E-2</v>
      </c>
      <c r="N13" s="90"/>
      <c r="O13" s="93"/>
      <c r="P13" s="92"/>
    </row>
    <row r="14" spans="1:21">
      <c r="A14" s="56" t="s">
        <v>44</v>
      </c>
      <c r="B14" s="247">
        <v>0</v>
      </c>
      <c r="C14" s="352">
        <v>0</v>
      </c>
      <c r="D14" s="23">
        <v>0</v>
      </c>
      <c r="E14" s="352">
        <v>0</v>
      </c>
      <c r="F14" s="23">
        <v>0</v>
      </c>
      <c r="G14" s="360">
        <v>0</v>
      </c>
      <c r="H14" s="23">
        <v>0</v>
      </c>
      <c r="I14" s="352">
        <v>0</v>
      </c>
      <c r="J14" s="23">
        <v>0</v>
      </c>
      <c r="K14" s="352">
        <v>0</v>
      </c>
      <c r="L14" s="23">
        <v>0</v>
      </c>
      <c r="M14" s="352">
        <v>0</v>
      </c>
      <c r="N14" s="90"/>
      <c r="O14" s="93"/>
      <c r="P14" s="61"/>
      <c r="Q14" s="71"/>
      <c r="R14" s="48"/>
      <c r="S14" s="48"/>
      <c r="T14" s="48"/>
      <c r="U14" s="48"/>
    </row>
    <row r="15" spans="1:21">
      <c r="A15" s="56" t="s">
        <v>45</v>
      </c>
      <c r="B15" s="247">
        <v>0.27500000000000002</v>
      </c>
      <c r="C15" s="352">
        <v>7.8160130980463273E-4</v>
      </c>
      <c r="D15" s="23">
        <v>0.27500000000000002</v>
      </c>
      <c r="E15" s="74">
        <v>7.8162370273025838E-4</v>
      </c>
      <c r="F15" s="23">
        <v>0.05</v>
      </c>
      <c r="G15" s="361">
        <v>1.4220147016127537E-4</v>
      </c>
      <c r="H15" s="23">
        <v>1.7709999999999999</v>
      </c>
      <c r="I15" s="352">
        <v>2.769178070776214E-5</v>
      </c>
      <c r="J15" s="23">
        <v>7.4219999999999997</v>
      </c>
      <c r="K15" s="74">
        <v>1.0988037701486735E-4</v>
      </c>
      <c r="L15" s="23">
        <v>0</v>
      </c>
      <c r="M15" s="74">
        <v>0</v>
      </c>
      <c r="N15" s="90"/>
      <c r="O15" s="93"/>
      <c r="P15" s="61"/>
      <c r="Q15" s="71"/>
      <c r="R15" s="48"/>
      <c r="S15" s="48"/>
      <c r="T15" s="48"/>
      <c r="U15" s="48"/>
    </row>
    <row r="16" spans="1:21">
      <c r="A16" s="276" t="s">
        <v>46</v>
      </c>
      <c r="B16" s="248">
        <v>273.29575100000068</v>
      </c>
      <c r="C16" s="353">
        <v>7.0889695337246067E-2</v>
      </c>
      <c r="D16" s="242">
        <v>276.001487</v>
      </c>
      <c r="E16" s="354">
        <v>7.0541518612043053E-2</v>
      </c>
      <c r="F16" s="242">
        <v>277.54732700000068</v>
      </c>
      <c r="G16" s="362">
        <v>7.0212421684317627E-2</v>
      </c>
      <c r="H16" s="242">
        <v>17090.459837679282</v>
      </c>
      <c r="I16" s="353">
        <v>7.742919651437502E-2</v>
      </c>
      <c r="J16" s="242">
        <v>9950.7920693161086</v>
      </c>
      <c r="K16" s="354">
        <v>7.9705381732658898E-2</v>
      </c>
      <c r="L16" s="242">
        <v>6185.3971991025164</v>
      </c>
      <c r="M16" s="354">
        <v>7.3598606219682547E-2</v>
      </c>
      <c r="N16" s="90"/>
      <c r="O16" s="93"/>
      <c r="P16" s="61"/>
      <c r="Q16" s="71"/>
      <c r="R16" s="48"/>
      <c r="S16" s="48"/>
      <c r="T16" s="48"/>
      <c r="U16" s="48"/>
    </row>
    <row r="17" spans="1:20">
      <c r="A17" s="214"/>
      <c r="B17" s="68"/>
      <c r="C17" s="68"/>
      <c r="D17" s="68"/>
      <c r="E17" s="68"/>
      <c r="F17" s="68"/>
      <c r="G17" s="68"/>
      <c r="H17" s="68"/>
      <c r="I17" s="68"/>
      <c r="J17" s="68"/>
      <c r="K17" s="68"/>
      <c r="L17" s="69"/>
      <c r="M17" s="77" t="s">
        <v>297</v>
      </c>
      <c r="N17" s="94"/>
      <c r="O17" s="92"/>
      <c r="P17" s="92"/>
    </row>
    <row r="18" spans="1:20">
      <c r="A18" s="433" t="str">
        <f>'3.1'!A4</f>
        <v>2024</v>
      </c>
      <c r="B18" s="583" t="s">
        <v>231</v>
      </c>
      <c r="C18" s="583"/>
      <c r="D18" s="583"/>
      <c r="E18" s="583"/>
      <c r="F18" s="583"/>
      <c r="G18" s="583"/>
      <c r="H18" s="68"/>
      <c r="I18" s="68"/>
      <c r="J18" s="68"/>
      <c r="K18" s="68"/>
      <c r="L18" s="68"/>
      <c r="M18" s="68"/>
      <c r="N18" s="95"/>
      <c r="O18" s="91"/>
      <c r="P18" s="97"/>
      <c r="Q18" s="71"/>
      <c r="R18" s="23"/>
      <c r="S18" s="23"/>
      <c r="T18" s="23"/>
    </row>
    <row r="19" spans="1:20">
      <c r="A19" s="355"/>
      <c r="B19" s="584" t="s">
        <v>5</v>
      </c>
      <c r="C19" s="584"/>
      <c r="D19" s="584"/>
      <c r="E19" s="584"/>
      <c r="F19" s="584"/>
      <c r="G19" s="584"/>
      <c r="H19" s="78" t="str">
        <f>A24</f>
        <v>VO z vvn</v>
      </c>
      <c r="I19" s="86">
        <f>(B24+D24+F24)/'6.1, 6.2'!B25</f>
        <v>6.6037468352617368E-2</v>
      </c>
      <c r="J19" s="87" t="str">
        <f>A9</f>
        <v>JE</v>
      </c>
      <c r="K19" s="76">
        <f t="shared" ref="K19:K26" si="0">H9+J9+L9</f>
        <v>0</v>
      </c>
      <c r="L19" s="87" t="str">
        <f>A9</f>
        <v>JE</v>
      </c>
      <c r="M19" s="85">
        <f>K19/'6.1, 6.2'!B5</f>
        <v>0</v>
      </c>
      <c r="N19" s="95"/>
      <c r="O19" s="91"/>
      <c r="P19" s="97"/>
      <c r="Q19" s="71"/>
      <c r="R19" s="23"/>
      <c r="S19" s="23"/>
      <c r="T19" s="23"/>
    </row>
    <row r="20" spans="1:20">
      <c r="A20" s="351"/>
      <c r="B20" s="585" t="s">
        <v>69</v>
      </c>
      <c r="C20" s="585"/>
      <c r="D20" s="585" t="s">
        <v>70</v>
      </c>
      <c r="E20" s="585"/>
      <c r="F20" s="585" t="s">
        <v>71</v>
      </c>
      <c r="G20" s="585"/>
      <c r="H20" s="78" t="str">
        <f>A25</f>
        <v>VO z vn</v>
      </c>
      <c r="I20" s="86">
        <f>(B25+D25+F25)/'6.1, 6.2'!C25</f>
        <v>4.2838270484357413E-2</v>
      </c>
      <c r="J20" s="87" t="str">
        <f t="shared" ref="J20:J26" si="1">A10</f>
        <v>PE</v>
      </c>
      <c r="K20" s="76">
        <f t="shared" si="0"/>
        <v>68758.558999999994</v>
      </c>
      <c r="L20" s="87" t="str">
        <f t="shared" ref="L20:L26" si="2">A10</f>
        <v>PE</v>
      </c>
      <c r="M20" s="85">
        <f>K20/'6.1, 6.2'!C5</f>
        <v>7.2743927257743262E-3</v>
      </c>
      <c r="N20" s="95"/>
      <c r="O20" s="91"/>
      <c r="P20" s="97"/>
      <c r="Q20" s="71"/>
      <c r="R20" s="75"/>
      <c r="S20" s="75"/>
      <c r="T20" s="75"/>
    </row>
    <row r="21" spans="1:20">
      <c r="A21" s="351"/>
      <c r="B21" s="366" t="s">
        <v>208</v>
      </c>
      <c r="C21" s="366" t="s">
        <v>207</v>
      </c>
      <c r="D21" s="366" t="s">
        <v>208</v>
      </c>
      <c r="E21" s="366" t="s">
        <v>207</v>
      </c>
      <c r="F21" s="366" t="s">
        <v>208</v>
      </c>
      <c r="G21" s="366" t="s">
        <v>207</v>
      </c>
      <c r="H21" s="78" t="str">
        <f>A26</f>
        <v>MOP</v>
      </c>
      <c r="I21" s="86">
        <f>(B26+D26+F26)/'6.1, 6.2'!D25</f>
        <v>5.1211069246951339E-2</v>
      </c>
      <c r="J21" s="87" t="str">
        <f t="shared" si="1"/>
        <v>PPE</v>
      </c>
      <c r="K21" s="76">
        <f t="shared" si="0"/>
        <v>0</v>
      </c>
      <c r="L21" s="87" t="str">
        <f t="shared" si="2"/>
        <v>PPE</v>
      </c>
      <c r="M21" s="85">
        <f>K21/'6.1, 6.2'!D5</f>
        <v>0</v>
      </c>
      <c r="N21" s="95"/>
      <c r="O21" s="91"/>
      <c r="P21" s="97"/>
      <c r="Q21" s="71"/>
      <c r="R21" s="23"/>
      <c r="S21" s="23"/>
      <c r="T21" s="23"/>
    </row>
    <row r="22" spans="1:20">
      <c r="A22" s="578" t="s">
        <v>53</v>
      </c>
      <c r="B22" s="580">
        <f>SUM(B23,D23,F23)</f>
        <v>693260.72742133145</v>
      </c>
      <c r="C22" s="580"/>
      <c r="D22" s="580"/>
      <c r="E22" s="580"/>
      <c r="F22" s="580"/>
      <c r="G22" s="580"/>
      <c r="H22" s="78" t="str">
        <f>A27</f>
        <v>MOO</v>
      </c>
      <c r="I22" s="86">
        <f>(B27+D27+F27)/'6.1, 6.2'!E25</f>
        <v>4.8031844315305383E-2</v>
      </c>
      <c r="J22" s="87" t="str">
        <f t="shared" si="1"/>
        <v>PSE</v>
      </c>
      <c r="K22" s="76">
        <f t="shared" si="0"/>
        <v>39077.798999999985</v>
      </c>
      <c r="L22" s="87" t="str">
        <f t="shared" si="2"/>
        <v>PSE</v>
      </c>
      <c r="M22" s="85">
        <f>K22/'6.1, 6.2'!E5</f>
        <v>3.7480929400160005E-2</v>
      </c>
      <c r="N22" s="95"/>
      <c r="O22" s="91"/>
      <c r="P22" s="97"/>
      <c r="Q22" s="71"/>
      <c r="R22" s="23"/>
      <c r="S22" s="23"/>
      <c r="T22" s="23"/>
    </row>
    <row r="23" spans="1:20">
      <c r="A23" s="579"/>
      <c r="B23" s="318">
        <f>SUM(B24:B27)</f>
        <v>226830.81946974742</v>
      </c>
      <c r="C23" s="363">
        <v>5.0928671863029594E-2</v>
      </c>
      <c r="D23" s="318">
        <f>SUM(D24:D27)</f>
        <v>240608.59040543964</v>
      </c>
      <c r="E23" s="363">
        <v>4.9501581333405383E-2</v>
      </c>
      <c r="F23" s="318">
        <f>SUM(F24:F27)</f>
        <v>225821.31754614442</v>
      </c>
      <c r="G23" s="363">
        <v>4.6261258552785255E-2</v>
      </c>
      <c r="H23" s="68"/>
      <c r="I23" s="68"/>
      <c r="J23" s="87" t="str">
        <f t="shared" si="1"/>
        <v>VE</v>
      </c>
      <c r="K23" s="76">
        <f t="shared" si="0"/>
        <v>7820.9502593166289</v>
      </c>
      <c r="L23" s="87" t="str">
        <f t="shared" si="2"/>
        <v>VE</v>
      </c>
      <c r="M23" s="85">
        <f>K23/'6.1, 6.2'!F5</f>
        <v>1.0678175430945163E-2</v>
      </c>
      <c r="N23" s="95"/>
      <c r="O23" s="91"/>
      <c r="P23" s="97"/>
      <c r="Q23" s="71"/>
      <c r="R23" s="74"/>
      <c r="S23" s="75"/>
      <c r="T23" s="75"/>
    </row>
    <row r="24" spans="1:20">
      <c r="A24" s="18" t="s">
        <v>8</v>
      </c>
      <c r="B24" s="23">
        <v>48365.398000000001</v>
      </c>
      <c r="C24" s="352">
        <v>7.1348318270691144E-2</v>
      </c>
      <c r="D24" s="23">
        <v>44898.161</v>
      </c>
      <c r="E24" s="352">
        <v>6.8597012703854418E-2</v>
      </c>
      <c r="F24" s="23">
        <v>30671.007000000001</v>
      </c>
      <c r="G24" s="352">
        <v>5.6346016881116574E-2</v>
      </c>
      <c r="H24" s="68"/>
      <c r="I24" s="68"/>
      <c r="J24" s="87" t="str">
        <f t="shared" si="1"/>
        <v>PVE</v>
      </c>
      <c r="K24" s="76">
        <f t="shared" si="0"/>
        <v>0</v>
      </c>
      <c r="L24" s="87" t="str">
        <f t="shared" si="2"/>
        <v>PVE</v>
      </c>
      <c r="M24" s="85">
        <f>K24/'6.1, 6.2'!G5</f>
        <v>0</v>
      </c>
      <c r="N24" s="95"/>
      <c r="O24" s="96"/>
      <c r="P24" s="92"/>
      <c r="T24" s="69"/>
    </row>
    <row r="25" spans="1:20">
      <c r="A25" s="18" t="s">
        <v>9</v>
      </c>
      <c r="B25" s="23">
        <v>84406.959000000003</v>
      </c>
      <c r="C25" s="352">
        <v>4.4157285448812894E-2</v>
      </c>
      <c r="D25" s="23">
        <v>85249.217999999993</v>
      </c>
      <c r="E25" s="352">
        <v>4.4022988101231106E-2</v>
      </c>
      <c r="F25" s="23">
        <v>67077.826000000001</v>
      </c>
      <c r="G25" s="352">
        <v>3.9968925238961547E-2</v>
      </c>
      <c r="H25" s="68"/>
      <c r="I25" s="68"/>
      <c r="J25" s="87" t="str">
        <f t="shared" si="1"/>
        <v>VTE</v>
      </c>
      <c r="K25" s="76">
        <f t="shared" si="0"/>
        <v>9.1929999999999996</v>
      </c>
      <c r="L25" s="87" t="str">
        <f t="shared" si="2"/>
        <v>VTE</v>
      </c>
      <c r="M25" s="85">
        <f>K25/'6.1, 6.2'!H5</f>
        <v>4.6030228196990077E-5</v>
      </c>
      <c r="N25" s="95"/>
      <c r="O25" s="96"/>
      <c r="P25" s="92"/>
    </row>
    <row r="26" spans="1:20">
      <c r="A26" s="18" t="s">
        <v>132</v>
      </c>
      <c r="B26" s="23">
        <v>32795.774798376675</v>
      </c>
      <c r="C26" s="352">
        <v>5.2111918276464914E-2</v>
      </c>
      <c r="D26" s="23">
        <v>36910.337859841173</v>
      </c>
      <c r="E26" s="352">
        <v>5.1840487074783455E-2</v>
      </c>
      <c r="F26" s="23">
        <v>37066.758143048399</v>
      </c>
      <c r="G26" s="352">
        <v>4.9932795484342048E-2</v>
      </c>
      <c r="H26" s="68"/>
      <c r="I26" s="68"/>
      <c r="J26" s="87" t="str">
        <f t="shared" si="1"/>
        <v>FVE</v>
      </c>
      <c r="K26" s="76">
        <f t="shared" si="0"/>
        <v>33226.64910609791</v>
      </c>
      <c r="L26" s="87" t="str">
        <f t="shared" si="2"/>
        <v>FVE</v>
      </c>
      <c r="M26" s="85">
        <f>K26/'6.1, 6.2'!I5</f>
        <v>7.7341298141106921E-2</v>
      </c>
      <c r="N26" s="95"/>
      <c r="O26" s="96"/>
      <c r="P26" s="92"/>
    </row>
    <row r="27" spans="1:20">
      <c r="A27" s="427" t="s">
        <v>130</v>
      </c>
      <c r="B27" s="242">
        <v>61262.687671370761</v>
      </c>
      <c r="C27" s="353">
        <v>4.9598400951710121E-2</v>
      </c>
      <c r="D27" s="242">
        <v>73550.873545598472</v>
      </c>
      <c r="E27" s="353">
        <v>4.7219585245285564E-2</v>
      </c>
      <c r="F27" s="242">
        <v>91005.726403096036</v>
      </c>
      <c r="G27" s="353">
        <v>4.7484900518837907E-2</v>
      </c>
      <c r="H27" s="68"/>
      <c r="I27" s="68"/>
      <c r="J27" s="68"/>
      <c r="K27" s="68"/>
      <c r="L27" s="68"/>
      <c r="M27" s="68"/>
      <c r="N27" s="95"/>
      <c r="O27" s="96"/>
      <c r="P27" s="92"/>
    </row>
    <row r="28" spans="1:20" ht="12" customHeight="1">
      <c r="A28" s="596"/>
      <c r="B28" s="596"/>
      <c r="C28" s="596"/>
      <c r="D28" s="596"/>
      <c r="E28" s="596"/>
      <c r="F28" s="48"/>
      <c r="G28" s="77" t="s">
        <v>298</v>
      </c>
      <c r="H28" s="68"/>
      <c r="I28" s="68"/>
      <c r="J28" s="68"/>
      <c r="K28" s="68"/>
      <c r="L28" s="68"/>
      <c r="M28" s="68"/>
      <c r="N28" s="92"/>
      <c r="O28" s="92"/>
      <c r="P28" s="92"/>
    </row>
    <row r="29" spans="1:20">
      <c r="A29" s="597"/>
      <c r="B29" s="597"/>
      <c r="C29" s="597"/>
      <c r="D29" s="597"/>
      <c r="E29" s="597"/>
      <c r="F29" s="48"/>
      <c r="G29" s="69"/>
      <c r="H29" s="68"/>
      <c r="I29" s="68"/>
      <c r="J29" s="68"/>
      <c r="K29" s="68"/>
      <c r="L29" s="68"/>
      <c r="M29" s="68"/>
      <c r="N29" s="92"/>
      <c r="O29" s="92"/>
      <c r="P29" s="92"/>
    </row>
    <row r="30" spans="1:20">
      <c r="J30" s="87"/>
      <c r="K30" s="87" t="str">
        <f>H5</f>
        <v>Říjen</v>
      </c>
      <c r="L30" s="87" t="str">
        <f>J5</f>
        <v>Listopad</v>
      </c>
      <c r="M30" s="87" t="str">
        <f>L5</f>
        <v>Prosinec</v>
      </c>
      <c r="N30" s="92"/>
      <c r="O30" s="92"/>
      <c r="P30" s="92"/>
    </row>
    <row r="31" spans="1:20">
      <c r="H31" s="87" t="str">
        <f t="shared" ref="H31:H38" si="3">A9</f>
        <v>JE</v>
      </c>
      <c r="I31" s="88">
        <f t="shared" ref="I31:I38" si="4">G9</f>
        <v>0</v>
      </c>
      <c r="J31" s="87" t="str">
        <f t="shared" ref="J31:J38" si="5">A9</f>
        <v>JE</v>
      </c>
      <c r="K31" s="70">
        <f t="shared" ref="K31:K38" si="6">H9</f>
        <v>0</v>
      </c>
      <c r="L31" s="70">
        <f t="shared" ref="L31:L38" si="7">J9</f>
        <v>0</v>
      </c>
      <c r="M31" s="70">
        <f t="shared" ref="M31:M38" si="8">L9</f>
        <v>0</v>
      </c>
      <c r="N31" s="92"/>
      <c r="O31" s="92"/>
      <c r="P31" s="92"/>
    </row>
    <row r="32" spans="1:20" ht="12.75" customHeight="1">
      <c r="H32" s="87" t="str">
        <f t="shared" si="3"/>
        <v>PE</v>
      </c>
      <c r="I32" s="88">
        <f t="shared" si="4"/>
        <v>1.393474051401075E-2</v>
      </c>
      <c r="J32" s="87" t="str">
        <f t="shared" si="5"/>
        <v>PE</v>
      </c>
      <c r="K32" s="70">
        <f t="shared" si="6"/>
        <v>21382.507999999998</v>
      </c>
      <c r="L32" s="70">
        <f t="shared" si="7"/>
        <v>22673.181999999997</v>
      </c>
      <c r="M32" s="70">
        <f t="shared" si="8"/>
        <v>24702.869000000002</v>
      </c>
      <c r="N32" s="92"/>
      <c r="O32" s="92"/>
      <c r="P32" s="92"/>
    </row>
    <row r="33" spans="8:16">
      <c r="H33" s="87" t="str">
        <f t="shared" si="3"/>
        <v>PPE</v>
      </c>
      <c r="I33" s="88">
        <f t="shared" si="4"/>
        <v>0</v>
      </c>
      <c r="J33" s="87" t="str">
        <f t="shared" si="5"/>
        <v>PPE</v>
      </c>
      <c r="K33" s="70">
        <f t="shared" si="6"/>
        <v>0</v>
      </c>
      <c r="L33" s="70">
        <f t="shared" si="7"/>
        <v>0</v>
      </c>
      <c r="M33" s="70">
        <f t="shared" si="8"/>
        <v>0</v>
      </c>
      <c r="N33" s="92"/>
      <c r="O33" s="92"/>
      <c r="P33" s="92"/>
    </row>
    <row r="34" spans="8:16" ht="13.5" customHeight="1">
      <c r="H34" s="87" t="str">
        <f t="shared" si="3"/>
        <v>PSE</v>
      </c>
      <c r="I34" s="88">
        <f t="shared" si="4"/>
        <v>3.2914830320545124E-2</v>
      </c>
      <c r="J34" s="87" t="str">
        <f t="shared" si="5"/>
        <v>PSE</v>
      </c>
      <c r="K34" s="70">
        <f t="shared" si="6"/>
        <v>10985.363999999996</v>
      </c>
      <c r="L34" s="70">
        <f t="shared" si="7"/>
        <v>13437.193999999996</v>
      </c>
      <c r="M34" s="70">
        <f t="shared" si="8"/>
        <v>14655.240999999991</v>
      </c>
      <c r="N34" s="92"/>
      <c r="O34" s="92"/>
      <c r="P34" s="92"/>
    </row>
    <row r="35" spans="8:16" ht="12.75" customHeight="1">
      <c r="H35" s="87" t="str">
        <f t="shared" si="3"/>
        <v>VE</v>
      </c>
      <c r="I35" s="88">
        <f t="shared" si="4"/>
        <v>7.009989038746332E-3</v>
      </c>
      <c r="J35" s="87" t="str">
        <f t="shared" si="5"/>
        <v>VE</v>
      </c>
      <c r="K35" s="70">
        <f t="shared" si="6"/>
        <v>2592.0621709111615</v>
      </c>
      <c r="L35" s="70">
        <f t="shared" si="7"/>
        <v>1811.4253617995448</v>
      </c>
      <c r="M35" s="70">
        <f t="shared" si="8"/>
        <v>3417.4627266059219</v>
      </c>
      <c r="N35" s="92"/>
      <c r="O35" s="92"/>
      <c r="P35" s="92"/>
    </row>
    <row r="36" spans="8:16" ht="12.75" customHeight="1">
      <c r="H36" s="87" t="str">
        <f t="shared" si="3"/>
        <v>PVE</v>
      </c>
      <c r="I36" s="88">
        <f t="shared" si="4"/>
        <v>0</v>
      </c>
      <c r="J36" s="87" t="str">
        <f t="shared" si="5"/>
        <v>PVE</v>
      </c>
      <c r="K36" s="70">
        <f t="shared" si="6"/>
        <v>0</v>
      </c>
      <c r="L36" s="70">
        <f t="shared" si="7"/>
        <v>0</v>
      </c>
      <c r="M36" s="70">
        <f t="shared" si="8"/>
        <v>0</v>
      </c>
      <c r="N36" s="92"/>
      <c r="O36" s="92"/>
      <c r="P36" s="92"/>
    </row>
    <row r="37" spans="8:16" ht="12.75" customHeight="1">
      <c r="H37" s="87" t="str">
        <f t="shared" si="3"/>
        <v>VTE</v>
      </c>
      <c r="I37" s="88">
        <f t="shared" si="4"/>
        <v>1.4220147016127537E-4</v>
      </c>
      <c r="J37" s="87" t="str">
        <f t="shared" si="5"/>
        <v>VTE</v>
      </c>
      <c r="K37" s="70">
        <f t="shared" si="6"/>
        <v>1.7709999999999999</v>
      </c>
      <c r="L37" s="70">
        <f t="shared" si="7"/>
        <v>7.4219999999999997</v>
      </c>
      <c r="M37" s="70">
        <f t="shared" si="8"/>
        <v>0</v>
      </c>
      <c r="N37" s="92"/>
      <c r="O37" s="92"/>
      <c r="P37" s="92"/>
    </row>
    <row r="38" spans="8:16" ht="12.75" customHeight="1">
      <c r="H38" s="87" t="str">
        <f t="shared" si="3"/>
        <v>FVE</v>
      </c>
      <c r="I38" s="88">
        <f t="shared" si="4"/>
        <v>7.0212421684317627E-2</v>
      </c>
      <c r="J38" s="87" t="str">
        <f t="shared" si="5"/>
        <v>FVE</v>
      </c>
      <c r="K38" s="70">
        <f t="shared" si="6"/>
        <v>17090.459837679282</v>
      </c>
      <c r="L38" s="70">
        <f t="shared" si="7"/>
        <v>9950.7920693161086</v>
      </c>
      <c r="M38" s="70">
        <f t="shared" si="8"/>
        <v>6185.3971991025164</v>
      </c>
      <c r="N38" s="92"/>
      <c r="O38" s="92"/>
      <c r="P38" s="92"/>
    </row>
    <row r="39" spans="8:16">
      <c r="N39" s="92"/>
      <c r="O39" s="92"/>
      <c r="P39" s="92"/>
    </row>
    <row r="40" spans="8:16">
      <c r="N40" s="92"/>
      <c r="O40" s="92"/>
      <c r="P40" s="92"/>
    </row>
    <row r="41" spans="8:16">
      <c r="N41" s="92"/>
      <c r="O41" s="92"/>
      <c r="P41" s="92"/>
    </row>
    <row r="42" spans="8:16">
      <c r="N42" s="92"/>
      <c r="O42" s="92"/>
      <c r="P42" s="92"/>
    </row>
    <row r="43" spans="8:16">
      <c r="N43" s="92"/>
      <c r="O43" s="92"/>
      <c r="P43" s="92"/>
    </row>
    <row r="44" spans="8:16">
      <c r="N44" s="92"/>
      <c r="O44" s="92"/>
      <c r="P44" s="92"/>
    </row>
    <row r="45" spans="8:16">
      <c r="N45" s="92"/>
      <c r="O45" s="92"/>
      <c r="P45" s="92"/>
    </row>
  </sheetData>
  <mergeCells count="21"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  <mergeCell ref="B18:G18"/>
    <mergeCell ref="B19:G19"/>
    <mergeCell ref="B20:C20"/>
    <mergeCell ref="D20:E20"/>
    <mergeCell ref="F20:G20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" style="11" customWidth="1"/>
    <col min="2" max="10" width="9.85546875" style="11" customWidth="1"/>
    <col min="11" max="11" width="10" style="22" customWidth="1"/>
    <col min="12" max="13" width="9.85546875" style="22" customWidth="1"/>
    <col min="14" max="14" width="9.7109375" style="11" customWidth="1"/>
    <col min="15" max="15" width="10.7109375" style="11" customWidth="1"/>
    <col min="16" max="16384" width="9.140625" style="11"/>
  </cols>
  <sheetData>
    <row r="1" spans="1:14" ht="20.25">
      <c r="A1" s="368" t="s">
        <v>405</v>
      </c>
      <c r="M1" s="51"/>
      <c r="N1" s="209" t="str">
        <f>'3.1'!N1</f>
        <v>IV. čtvrtletí 2024</v>
      </c>
    </row>
    <row r="2" spans="1:14" ht="6" customHeight="1"/>
    <row r="3" spans="1:14" ht="12.75" customHeight="1">
      <c r="A3" s="549" t="str">
        <f>'3.1'!A4</f>
        <v>2024</v>
      </c>
      <c r="B3" s="560" t="s">
        <v>179</v>
      </c>
      <c r="C3" s="539"/>
      <c r="D3" s="540"/>
      <c r="E3" s="560" t="s">
        <v>181</v>
      </c>
      <c r="F3" s="539"/>
      <c r="G3" s="540"/>
      <c r="H3" s="560" t="s">
        <v>182</v>
      </c>
      <c r="I3" s="539"/>
      <c r="J3" s="540"/>
      <c r="K3" s="560" t="s">
        <v>183</v>
      </c>
      <c r="L3" s="539"/>
      <c r="M3" s="540"/>
      <c r="N3" s="539" t="s">
        <v>53</v>
      </c>
    </row>
    <row r="4" spans="1:14">
      <c r="A4" s="550"/>
      <c r="B4" s="374" t="s">
        <v>60</v>
      </c>
      <c r="C4" s="373" t="s">
        <v>61</v>
      </c>
      <c r="D4" s="378" t="s">
        <v>62</v>
      </c>
      <c r="E4" s="374" t="s">
        <v>63</v>
      </c>
      <c r="F4" s="373" t="s">
        <v>64</v>
      </c>
      <c r="G4" s="378" t="s">
        <v>65</v>
      </c>
      <c r="H4" s="374" t="s">
        <v>66</v>
      </c>
      <c r="I4" s="373" t="s">
        <v>67</v>
      </c>
      <c r="J4" s="378" t="s">
        <v>68</v>
      </c>
      <c r="K4" s="374" t="s">
        <v>69</v>
      </c>
      <c r="L4" s="373" t="s">
        <v>70</v>
      </c>
      <c r="M4" s="378" t="s">
        <v>71</v>
      </c>
      <c r="N4" s="554"/>
    </row>
    <row r="5" spans="1:14" ht="12.75" customHeight="1">
      <c r="A5" s="551" t="s">
        <v>269</v>
      </c>
      <c r="B5" s="564">
        <f>SUM(B6:D6)</f>
        <v>-1703.8877091080319</v>
      </c>
      <c r="C5" s="565"/>
      <c r="D5" s="566"/>
      <c r="E5" s="564">
        <f>SUM(E6:G6)</f>
        <v>-461.04561062989296</v>
      </c>
      <c r="F5" s="565"/>
      <c r="G5" s="566"/>
      <c r="H5" s="564">
        <f>SUM(H6:J6)</f>
        <v>-2252.8544894920988</v>
      </c>
      <c r="I5" s="565"/>
      <c r="J5" s="566"/>
      <c r="K5" s="564">
        <f>SUM(K6:M6)</f>
        <v>-2241.6430916642903</v>
      </c>
      <c r="L5" s="565"/>
      <c r="M5" s="566"/>
      <c r="N5" s="600">
        <f>SUM(B6:M6)</f>
        <v>-6659.4309008943146</v>
      </c>
    </row>
    <row r="6" spans="1:14">
      <c r="A6" s="552"/>
      <c r="B6" s="315">
        <f>B7+B18</f>
        <v>-647.18226055516425</v>
      </c>
      <c r="C6" s="305">
        <f t="shared" ref="C6:M6" si="0">C7+C18</f>
        <v>-415.99147398323498</v>
      </c>
      <c r="D6" s="310">
        <f t="shared" si="0"/>
        <v>-640.71397456963268</v>
      </c>
      <c r="E6" s="315">
        <f t="shared" si="0"/>
        <v>-127.12027105316361</v>
      </c>
      <c r="F6" s="305">
        <f t="shared" si="0"/>
        <v>-86.157430703560749</v>
      </c>
      <c r="G6" s="310">
        <f t="shared" si="0"/>
        <v>-247.76790887316861</v>
      </c>
      <c r="H6" s="315">
        <f t="shared" si="0"/>
        <v>-615.09526652503905</v>
      </c>
      <c r="I6" s="305">
        <f t="shared" si="0"/>
        <v>-698.60019778723995</v>
      </c>
      <c r="J6" s="310">
        <f t="shared" si="0"/>
        <v>-939.15902517981999</v>
      </c>
      <c r="K6" s="315">
        <f t="shared" si="0"/>
        <v>-597.03346065005417</v>
      </c>
      <c r="L6" s="305">
        <f t="shared" si="0"/>
        <v>-689.86418191437861</v>
      </c>
      <c r="M6" s="310">
        <f t="shared" si="0"/>
        <v>-954.74544909985752</v>
      </c>
      <c r="N6" s="601"/>
    </row>
    <row r="7" spans="1:14">
      <c r="A7" s="382" t="s">
        <v>84</v>
      </c>
      <c r="B7" s="375">
        <f>B8+B13</f>
        <v>-2131.375505954707</v>
      </c>
      <c r="C7" s="370">
        <f t="shared" ref="C7:M7" si="1">C8+C13</f>
        <v>-1712.7781483490294</v>
      </c>
      <c r="D7" s="379">
        <f t="shared" si="1"/>
        <v>-1777.8267572885193</v>
      </c>
      <c r="E7" s="375">
        <f t="shared" si="1"/>
        <v>-1344.2284758349185</v>
      </c>
      <c r="F7" s="370">
        <f t="shared" si="1"/>
        <v>-1417.6777815749945</v>
      </c>
      <c r="G7" s="379">
        <f t="shared" si="1"/>
        <v>-1414.8622244897431</v>
      </c>
      <c r="H7" s="375">
        <f t="shared" si="1"/>
        <v>-1655.9259915592177</v>
      </c>
      <c r="I7" s="370">
        <f t="shared" si="1"/>
        <v>-1868.946626257788</v>
      </c>
      <c r="J7" s="379">
        <f t="shared" si="1"/>
        <v>-1989.5682156707694</v>
      </c>
      <c r="K7" s="375">
        <f t="shared" si="1"/>
        <v>-1693.5306285751742</v>
      </c>
      <c r="L7" s="370">
        <f t="shared" si="1"/>
        <v>-2278.8124642395874</v>
      </c>
      <c r="M7" s="379">
        <f t="shared" si="1"/>
        <v>-2723.8762393456968</v>
      </c>
      <c r="N7" s="371">
        <f>SUM(B7:M7)</f>
        <v>-22009.409059140147</v>
      </c>
    </row>
    <row r="8" spans="1:14">
      <c r="A8" s="383" t="s">
        <v>72</v>
      </c>
      <c r="B8" s="376">
        <f>SUM(B9:B12)</f>
        <v>-2123.8813349547072</v>
      </c>
      <c r="C8" s="372">
        <f t="shared" ref="C8:M8" si="2">SUM(C9:C12)</f>
        <v>-1696.1918253490294</v>
      </c>
      <c r="D8" s="380">
        <f t="shared" si="2"/>
        <v>-1755.5983132885192</v>
      </c>
      <c r="E8" s="376">
        <f t="shared" si="2"/>
        <v>-1320.8653848349186</v>
      </c>
      <c r="F8" s="372">
        <f t="shared" si="2"/>
        <v>-1393.6158805749944</v>
      </c>
      <c r="G8" s="380">
        <f t="shared" si="2"/>
        <v>-1388.4117504897431</v>
      </c>
      <c r="H8" s="376">
        <f t="shared" si="2"/>
        <v>-1635.5999455592178</v>
      </c>
      <c r="I8" s="372">
        <f t="shared" si="2"/>
        <v>-1848.984677257788</v>
      </c>
      <c r="J8" s="380">
        <f t="shared" si="2"/>
        <v>-1962.4813806707693</v>
      </c>
      <c r="K8" s="376">
        <f t="shared" si="2"/>
        <v>-1660.2982185751741</v>
      </c>
      <c r="L8" s="372">
        <f t="shared" si="2"/>
        <v>-2272.3685142395875</v>
      </c>
      <c r="M8" s="380">
        <f t="shared" si="2"/>
        <v>-2722.2599713456966</v>
      </c>
      <c r="N8" s="371">
        <f>SUM(B8:M8)</f>
        <v>-21780.557197140144</v>
      </c>
    </row>
    <row r="9" spans="1:14">
      <c r="A9" s="385" t="s">
        <v>73</v>
      </c>
      <c r="B9" s="313">
        <v>-125.57479997718499</v>
      </c>
      <c r="C9" s="301">
        <v>-86.427849826803396</v>
      </c>
      <c r="D9" s="308">
        <v>-96.306075005872202</v>
      </c>
      <c r="E9" s="313">
        <v>-68.9077750980817</v>
      </c>
      <c r="F9" s="301">
        <v>-71.672874985877399</v>
      </c>
      <c r="G9" s="308">
        <v>-78.296224922491206</v>
      </c>
      <c r="H9" s="313">
        <v>-123.16275006654099</v>
      </c>
      <c r="I9" s="301">
        <v>-72.814474909147293</v>
      </c>
      <c r="J9" s="308">
        <v>-60.1368501307443</v>
      </c>
      <c r="K9" s="313">
        <v>-175.87984978034899</v>
      </c>
      <c r="L9" s="301">
        <v>-51.186449977174398</v>
      </c>
      <c r="M9" s="308">
        <v>-13.2046749906968</v>
      </c>
      <c r="N9" s="7">
        <f t="shared" ref="N9:N14" si="3">SUM(B9:M9)</f>
        <v>-1023.5706496709637</v>
      </c>
    </row>
    <row r="10" spans="1:14">
      <c r="A10" s="385" t="s">
        <v>74</v>
      </c>
      <c r="B10" s="313">
        <v>-557.158629852172</v>
      </c>
      <c r="C10" s="301">
        <v>-506.05804999173802</v>
      </c>
      <c r="D10" s="308">
        <v>-624.60322567523804</v>
      </c>
      <c r="E10" s="313">
        <v>-357.98058012737499</v>
      </c>
      <c r="F10" s="301">
        <v>-213.133294799384</v>
      </c>
      <c r="G10" s="308">
        <v>-110.464084863126</v>
      </c>
      <c r="H10" s="313">
        <v>-121.250280052267</v>
      </c>
      <c r="I10" s="301">
        <v>-93.642174939749793</v>
      </c>
      <c r="J10" s="308">
        <v>-442.66245538287802</v>
      </c>
      <c r="K10" s="313">
        <v>-526.635869793501</v>
      </c>
      <c r="L10" s="301">
        <v>-393.27603991882103</v>
      </c>
      <c r="M10" s="308">
        <v>-407.92108002387499</v>
      </c>
      <c r="N10" s="7">
        <f t="shared" si="3"/>
        <v>-4354.7857654201252</v>
      </c>
    </row>
    <row r="11" spans="1:14">
      <c r="A11" s="385" t="s">
        <v>75</v>
      </c>
      <c r="B11" s="313">
        <v>-681.632729640143</v>
      </c>
      <c r="C11" s="301">
        <v>-611.53875031791995</v>
      </c>
      <c r="D11" s="308">
        <v>-566.04931310947597</v>
      </c>
      <c r="E11" s="313">
        <v>-369.91517933453201</v>
      </c>
      <c r="F11" s="301">
        <v>-287.77276075064401</v>
      </c>
      <c r="G11" s="308">
        <v>-252.37756621624899</v>
      </c>
      <c r="H11" s="313">
        <v>-347.00053986057998</v>
      </c>
      <c r="I11" s="301">
        <v>-538.54397735625105</v>
      </c>
      <c r="J11" s="308">
        <v>-621.29690131952805</v>
      </c>
      <c r="K11" s="313">
        <v>-358.84744934398498</v>
      </c>
      <c r="L11" s="301">
        <v>-780.18839980316204</v>
      </c>
      <c r="M11" s="308">
        <v>-988.32039200973497</v>
      </c>
      <c r="N11" s="7">
        <f t="shared" si="3"/>
        <v>-6403.483959062205</v>
      </c>
    </row>
    <row r="12" spans="1:14">
      <c r="A12" s="386" t="s">
        <v>76</v>
      </c>
      <c r="B12" s="313">
        <v>-759.51517548520701</v>
      </c>
      <c r="C12" s="301">
        <v>-492.167175212568</v>
      </c>
      <c r="D12" s="308">
        <v>-468.63969949793301</v>
      </c>
      <c r="E12" s="313">
        <v>-524.06185027492995</v>
      </c>
      <c r="F12" s="301">
        <v>-821.03695003908899</v>
      </c>
      <c r="G12" s="308">
        <v>-947.27387448787704</v>
      </c>
      <c r="H12" s="313">
        <v>-1044.1863755798299</v>
      </c>
      <c r="I12" s="301">
        <v>-1143.98405005264</v>
      </c>
      <c r="J12" s="308">
        <v>-838.38517383761905</v>
      </c>
      <c r="K12" s="313">
        <v>-598.93504965733905</v>
      </c>
      <c r="L12" s="301">
        <v>-1047.7176245404301</v>
      </c>
      <c r="M12" s="308">
        <v>-1312.81382432139</v>
      </c>
      <c r="N12" s="7">
        <f t="shared" si="3"/>
        <v>-9998.7168229868512</v>
      </c>
    </row>
    <row r="13" spans="1:14">
      <c r="A13" s="382" t="s">
        <v>77</v>
      </c>
      <c r="B13" s="376">
        <f>SUM(B14:B17)</f>
        <v>-7.4941709999999997</v>
      </c>
      <c r="C13" s="372">
        <f t="shared" ref="C13:M13" si="4">SUM(C14:C17)</f>
        <v>-16.586323</v>
      </c>
      <c r="D13" s="380">
        <f t="shared" si="4"/>
        <v>-22.228444</v>
      </c>
      <c r="E13" s="376">
        <f t="shared" si="4"/>
        <v>-23.363090999999997</v>
      </c>
      <c r="F13" s="372">
        <f t="shared" si="4"/>
        <v>-24.061900999999999</v>
      </c>
      <c r="G13" s="380">
        <f t="shared" si="4"/>
        <v>-26.450474000000003</v>
      </c>
      <c r="H13" s="376">
        <f t="shared" si="4"/>
        <v>-20.326046000000002</v>
      </c>
      <c r="I13" s="372">
        <f t="shared" si="4"/>
        <v>-19.961948999999997</v>
      </c>
      <c r="J13" s="380">
        <f t="shared" si="4"/>
        <v>-27.086834999999997</v>
      </c>
      <c r="K13" s="376">
        <f t="shared" si="4"/>
        <v>-33.232410000000002</v>
      </c>
      <c r="L13" s="372">
        <f t="shared" si="4"/>
        <v>-6.443950000000001</v>
      </c>
      <c r="M13" s="380">
        <f t="shared" si="4"/>
        <v>-1.616268</v>
      </c>
      <c r="N13" s="371">
        <f>SUM(B13:M13)</f>
        <v>-228.85186200000001</v>
      </c>
    </row>
    <row r="14" spans="1:14">
      <c r="A14" s="384" t="s">
        <v>73</v>
      </c>
      <c r="B14" s="377">
        <v>-7.3760219999999999</v>
      </c>
      <c r="C14" s="369">
        <v>-16.527979999999999</v>
      </c>
      <c r="D14" s="381">
        <v>-22.184207999999998</v>
      </c>
      <c r="E14" s="377">
        <v>-23.331458999999999</v>
      </c>
      <c r="F14" s="369">
        <v>-24.038166</v>
      </c>
      <c r="G14" s="381">
        <v>-26.307616000000003</v>
      </c>
      <c r="H14" s="377">
        <v>-20.221892</v>
      </c>
      <c r="I14" s="369">
        <v>-19.934743999999998</v>
      </c>
      <c r="J14" s="381">
        <v>-27.054742999999998</v>
      </c>
      <c r="K14" s="377">
        <v>-26.627367</v>
      </c>
      <c r="L14" s="369">
        <v>-6.3772290000000007</v>
      </c>
      <c r="M14" s="308">
        <v>-1.514729</v>
      </c>
      <c r="N14" s="7">
        <f t="shared" si="3"/>
        <v>-221.49615499999999</v>
      </c>
    </row>
    <row r="15" spans="1:14">
      <c r="A15" s="385" t="s">
        <v>74</v>
      </c>
      <c r="B15" s="377">
        <v>0</v>
      </c>
      <c r="C15" s="369">
        <v>0</v>
      </c>
      <c r="D15" s="381">
        <v>0</v>
      </c>
      <c r="E15" s="377">
        <v>0</v>
      </c>
      <c r="F15" s="369">
        <v>0</v>
      </c>
      <c r="G15" s="381">
        <v>0</v>
      </c>
      <c r="H15" s="377">
        <v>0</v>
      </c>
      <c r="I15" s="369">
        <v>0</v>
      </c>
      <c r="J15" s="381">
        <v>0</v>
      </c>
      <c r="K15" s="377">
        <v>0</v>
      </c>
      <c r="L15" s="369">
        <v>0</v>
      </c>
      <c r="M15" s="308">
        <v>0</v>
      </c>
      <c r="N15" s="7">
        <f t="shared" ref="N15:N28" si="5">SUM(B15:M15)</f>
        <v>0</v>
      </c>
    </row>
    <row r="16" spans="1:14">
      <c r="A16" s="385" t="s">
        <v>75</v>
      </c>
      <c r="B16" s="377">
        <v>0</v>
      </c>
      <c r="C16" s="369">
        <v>0</v>
      </c>
      <c r="D16" s="381">
        <v>0</v>
      </c>
      <c r="E16" s="377">
        <v>0</v>
      </c>
      <c r="F16" s="369">
        <v>0</v>
      </c>
      <c r="G16" s="381">
        <v>0</v>
      </c>
      <c r="H16" s="377">
        <v>0</v>
      </c>
      <c r="I16" s="369">
        <v>0</v>
      </c>
      <c r="J16" s="381">
        <v>0</v>
      </c>
      <c r="K16" s="377">
        <v>0</v>
      </c>
      <c r="L16" s="369">
        <v>0</v>
      </c>
      <c r="M16" s="308">
        <v>0</v>
      </c>
      <c r="N16" s="7">
        <f t="shared" si="5"/>
        <v>0</v>
      </c>
    </row>
    <row r="17" spans="1:14">
      <c r="A17" s="386" t="s">
        <v>76</v>
      </c>
      <c r="B17" s="377">
        <v>-0.118149</v>
      </c>
      <c r="C17" s="369">
        <v>-5.8342999999999999E-2</v>
      </c>
      <c r="D17" s="381">
        <v>-4.4235999999999998E-2</v>
      </c>
      <c r="E17" s="377">
        <v>-3.1632E-2</v>
      </c>
      <c r="F17" s="369">
        <v>-2.3734999999999999E-2</v>
      </c>
      <c r="G17" s="381">
        <v>-0.14285800000000001</v>
      </c>
      <c r="H17" s="377">
        <v>-0.104154</v>
      </c>
      <c r="I17" s="369">
        <v>-2.7205E-2</v>
      </c>
      <c r="J17" s="381">
        <v>-3.2091999999999996E-2</v>
      </c>
      <c r="K17" s="377">
        <v>-6.6050429999999993</v>
      </c>
      <c r="L17" s="369">
        <v>-6.6720999999999989E-2</v>
      </c>
      <c r="M17" s="308">
        <v>-0.10153899999999999</v>
      </c>
      <c r="N17" s="7">
        <f t="shared" si="5"/>
        <v>-7.3557069999999998</v>
      </c>
    </row>
    <row r="18" spans="1:14">
      <c r="A18" s="382" t="s">
        <v>85</v>
      </c>
      <c r="B18" s="375">
        <f>B19+B24</f>
        <v>1484.1932453995428</v>
      </c>
      <c r="C18" s="370">
        <f t="shared" ref="C18:M18" si="6">C19+C24</f>
        <v>1296.7866743657944</v>
      </c>
      <c r="D18" s="379">
        <f t="shared" si="6"/>
        <v>1137.1127827188866</v>
      </c>
      <c r="E18" s="375">
        <f t="shared" si="6"/>
        <v>1217.1082047817549</v>
      </c>
      <c r="F18" s="370">
        <f t="shared" si="6"/>
        <v>1331.5203508714337</v>
      </c>
      <c r="G18" s="379">
        <f t="shared" si="6"/>
        <v>1167.0943156165745</v>
      </c>
      <c r="H18" s="375">
        <f t="shared" si="6"/>
        <v>1040.8307250341786</v>
      </c>
      <c r="I18" s="370">
        <f t="shared" si="6"/>
        <v>1170.3464284705481</v>
      </c>
      <c r="J18" s="379">
        <f t="shared" si="6"/>
        <v>1050.4091904909494</v>
      </c>
      <c r="K18" s="375">
        <f t="shared" si="6"/>
        <v>1096.49716792512</v>
      </c>
      <c r="L18" s="370">
        <f t="shared" si="6"/>
        <v>1588.9482823252088</v>
      </c>
      <c r="M18" s="379">
        <f t="shared" si="6"/>
        <v>1769.1307902458393</v>
      </c>
      <c r="N18" s="371">
        <f>SUM(B18:M18)</f>
        <v>15349.978158245831</v>
      </c>
    </row>
    <row r="19" spans="1:14">
      <c r="A19" s="382" t="s">
        <v>78</v>
      </c>
      <c r="B19" s="376">
        <f>SUM(B20:B23)</f>
        <v>1484.0430873995429</v>
      </c>
      <c r="C19" s="372">
        <f t="shared" ref="C19:M19" si="7">SUM(C20:C23)</f>
        <v>1296.6735933657944</v>
      </c>
      <c r="D19" s="380">
        <f t="shared" si="7"/>
        <v>1136.9895797188865</v>
      </c>
      <c r="E19" s="376">
        <f t="shared" si="7"/>
        <v>1216.8680247817549</v>
      </c>
      <c r="F19" s="372">
        <f t="shared" si="7"/>
        <v>1331.3582008714336</v>
      </c>
      <c r="G19" s="380">
        <f t="shared" si="7"/>
        <v>1167.0009056165745</v>
      </c>
      <c r="H19" s="376">
        <f t="shared" si="7"/>
        <v>1040.7597330341787</v>
      </c>
      <c r="I19" s="372">
        <f t="shared" si="7"/>
        <v>1170.269544470548</v>
      </c>
      <c r="J19" s="380">
        <f t="shared" si="7"/>
        <v>1047.8674864909494</v>
      </c>
      <c r="K19" s="376">
        <f t="shared" si="7"/>
        <v>1095.4119279251199</v>
      </c>
      <c r="L19" s="372">
        <f t="shared" si="7"/>
        <v>1581.2083253252088</v>
      </c>
      <c r="M19" s="380">
        <f t="shared" si="7"/>
        <v>1761.3952562458394</v>
      </c>
      <c r="N19" s="371">
        <f>SUM(B19:M19)</f>
        <v>15329.845665245834</v>
      </c>
    </row>
    <row r="20" spans="1:14">
      <c r="A20" s="384" t="s">
        <v>80</v>
      </c>
      <c r="B20" s="313">
        <v>443.58915018251901</v>
      </c>
      <c r="C20" s="301">
        <v>327.17737501690698</v>
      </c>
      <c r="D20" s="308">
        <v>387.15569951540198</v>
      </c>
      <c r="E20" s="313">
        <v>408.31189912578702</v>
      </c>
      <c r="F20" s="301">
        <v>539.22655006223397</v>
      </c>
      <c r="G20" s="308">
        <v>405.02912543327898</v>
      </c>
      <c r="H20" s="313">
        <v>393.46535025116202</v>
      </c>
      <c r="I20" s="301">
        <v>503.35149958196502</v>
      </c>
      <c r="J20" s="308">
        <v>434.33157487764402</v>
      </c>
      <c r="K20" s="313">
        <v>343.019750233678</v>
      </c>
      <c r="L20" s="301">
        <v>710.61517475559594</v>
      </c>
      <c r="M20" s="308">
        <v>874.86819975280798</v>
      </c>
      <c r="N20" s="7">
        <f t="shared" si="5"/>
        <v>5770.1413487889813</v>
      </c>
    </row>
    <row r="21" spans="1:14">
      <c r="A21" s="385" t="s">
        <v>81</v>
      </c>
      <c r="B21" s="313">
        <v>909.36562523447299</v>
      </c>
      <c r="C21" s="301">
        <v>783.36520032168005</v>
      </c>
      <c r="D21" s="308">
        <v>522.75422482327201</v>
      </c>
      <c r="E21" s="313">
        <v>601.66665487351804</v>
      </c>
      <c r="F21" s="301">
        <v>605.73062979538201</v>
      </c>
      <c r="G21" s="308">
        <v>676.53577527897801</v>
      </c>
      <c r="H21" s="313">
        <v>582.34579470721496</v>
      </c>
      <c r="I21" s="301">
        <v>643.21405981423504</v>
      </c>
      <c r="J21" s="308">
        <v>530.54227967086297</v>
      </c>
      <c r="K21" s="313">
        <v>578.516929922504</v>
      </c>
      <c r="L21" s="301">
        <v>829.60367969085598</v>
      </c>
      <c r="M21" s="308">
        <v>876.05608950247199</v>
      </c>
      <c r="N21" s="7">
        <f t="shared" si="5"/>
        <v>8139.6969436354466</v>
      </c>
    </row>
    <row r="22" spans="1:14">
      <c r="A22" s="385" t="s">
        <v>82</v>
      </c>
      <c r="B22" s="313">
        <v>42.852111919120901</v>
      </c>
      <c r="C22" s="301">
        <v>42.324818056071202</v>
      </c>
      <c r="D22" s="308">
        <v>75.623229980458504</v>
      </c>
      <c r="E22" s="313">
        <v>88.659695876998796</v>
      </c>
      <c r="F22" s="301">
        <v>136.88552107277599</v>
      </c>
      <c r="G22" s="308">
        <v>67.456329890732604</v>
      </c>
      <c r="H22" s="313">
        <v>44.252138043647598</v>
      </c>
      <c r="I22" s="301">
        <v>16.841435090570702</v>
      </c>
      <c r="J22" s="308">
        <v>39.778206966769901</v>
      </c>
      <c r="K22" s="313">
        <v>73.755547950970893</v>
      </c>
      <c r="L22" s="301">
        <v>9.4211709834588699</v>
      </c>
      <c r="M22" s="308">
        <v>3.36591701554973</v>
      </c>
      <c r="N22" s="7">
        <f t="shared" si="5"/>
        <v>641.21612284712569</v>
      </c>
    </row>
    <row r="23" spans="1:14">
      <c r="A23" s="386" t="s">
        <v>83</v>
      </c>
      <c r="B23" s="313">
        <v>88.236200063429806</v>
      </c>
      <c r="C23" s="301">
        <v>143.80619997113601</v>
      </c>
      <c r="D23" s="308">
        <v>151.45642539975401</v>
      </c>
      <c r="E23" s="313">
        <v>118.22977490545099</v>
      </c>
      <c r="F23" s="301">
        <v>49.515499941041703</v>
      </c>
      <c r="G23" s="308">
        <v>17.979675013584998</v>
      </c>
      <c r="H23" s="313">
        <v>20.6964500321541</v>
      </c>
      <c r="I23" s="301">
        <v>6.86254998377711</v>
      </c>
      <c r="J23" s="308">
        <v>43.215424975672697</v>
      </c>
      <c r="K23" s="313">
        <v>100.119699817967</v>
      </c>
      <c r="L23" s="301">
        <v>31.568299895297699</v>
      </c>
      <c r="M23" s="308">
        <v>7.1050499750096403</v>
      </c>
      <c r="N23" s="7">
        <f t="shared" si="5"/>
        <v>778.79124997427573</v>
      </c>
    </row>
    <row r="24" spans="1:14">
      <c r="A24" s="382" t="s">
        <v>79</v>
      </c>
      <c r="B24" s="376">
        <f>SUM(B25:B28)</f>
        <v>0.15015799999999999</v>
      </c>
      <c r="C24" s="372">
        <f t="shared" ref="C24:M24" si="8">SUM(C25:C28)</f>
        <v>0.11308099999999999</v>
      </c>
      <c r="D24" s="380">
        <f t="shared" si="8"/>
        <v>0.12320300000000001</v>
      </c>
      <c r="E24" s="376">
        <f t="shared" si="8"/>
        <v>0.24017999999999998</v>
      </c>
      <c r="F24" s="372">
        <f t="shared" si="8"/>
        <v>0.16215000000000002</v>
      </c>
      <c r="G24" s="380">
        <f t="shared" si="8"/>
        <v>9.3410000000000021E-2</v>
      </c>
      <c r="H24" s="376">
        <f t="shared" si="8"/>
        <v>7.0992000000000013E-2</v>
      </c>
      <c r="I24" s="372">
        <f t="shared" si="8"/>
        <v>7.6883999999999994E-2</v>
      </c>
      <c r="J24" s="380">
        <f t="shared" si="8"/>
        <v>2.5417040000000002</v>
      </c>
      <c r="K24" s="376">
        <f t="shared" si="8"/>
        <v>1.08524</v>
      </c>
      <c r="L24" s="372">
        <f t="shared" si="8"/>
        <v>7.7399569999999995</v>
      </c>
      <c r="M24" s="380">
        <f t="shared" si="8"/>
        <v>7.7355339999999995</v>
      </c>
      <c r="N24" s="371">
        <f>SUM(B24:M24)</f>
        <v>20.132492999999997</v>
      </c>
    </row>
    <row r="25" spans="1:14">
      <c r="A25" s="384" t="s">
        <v>80</v>
      </c>
      <c r="B25" s="313">
        <v>6.0999999999999995E-3</v>
      </c>
      <c r="C25" s="301">
        <v>5.0000000000000002E-5</v>
      </c>
      <c r="D25" s="308">
        <v>0</v>
      </c>
      <c r="E25" s="313">
        <v>1E-4</v>
      </c>
      <c r="F25" s="301">
        <v>5.0000000000000001E-4</v>
      </c>
      <c r="G25" s="308">
        <v>9.7059999999999994E-3</v>
      </c>
      <c r="H25" s="313">
        <v>2.0000000000000001E-4</v>
      </c>
      <c r="I25" s="301">
        <v>1.5249999999999999E-3</v>
      </c>
      <c r="J25" s="308">
        <v>2.4715020000000001</v>
      </c>
      <c r="K25" s="313">
        <v>0.96703699999999992</v>
      </c>
      <c r="L25" s="301">
        <v>7.6320599999999992</v>
      </c>
      <c r="M25" s="308">
        <v>7.5993509999999995</v>
      </c>
      <c r="N25" s="7">
        <f t="shared" si="5"/>
        <v>18.688130999999998</v>
      </c>
    </row>
    <row r="26" spans="1:14">
      <c r="A26" s="385" t="s">
        <v>81</v>
      </c>
      <c r="B26" s="313">
        <v>0</v>
      </c>
      <c r="C26" s="301">
        <v>0</v>
      </c>
      <c r="D26" s="308">
        <v>0</v>
      </c>
      <c r="E26" s="313">
        <v>0</v>
      </c>
      <c r="F26" s="301">
        <v>0</v>
      </c>
      <c r="G26" s="308">
        <v>0</v>
      </c>
      <c r="H26" s="313">
        <v>0</v>
      </c>
      <c r="I26" s="301">
        <v>0</v>
      </c>
      <c r="J26" s="308">
        <v>0</v>
      </c>
      <c r="K26" s="313">
        <v>0</v>
      </c>
      <c r="L26" s="301">
        <v>0</v>
      </c>
      <c r="M26" s="308">
        <v>0</v>
      </c>
      <c r="N26" s="7">
        <f t="shared" si="5"/>
        <v>0</v>
      </c>
    </row>
    <row r="27" spans="1:14">
      <c r="A27" s="385" t="s">
        <v>82</v>
      </c>
      <c r="B27" s="313">
        <v>0</v>
      </c>
      <c r="C27" s="301">
        <v>0</v>
      </c>
      <c r="D27" s="308">
        <v>0</v>
      </c>
      <c r="E27" s="313">
        <v>0</v>
      </c>
      <c r="F27" s="301">
        <v>0</v>
      </c>
      <c r="G27" s="308">
        <v>0</v>
      </c>
      <c r="H27" s="313">
        <v>0</v>
      </c>
      <c r="I27" s="301">
        <v>0</v>
      </c>
      <c r="J27" s="308">
        <v>0</v>
      </c>
      <c r="K27" s="313">
        <v>0</v>
      </c>
      <c r="L27" s="301">
        <v>0</v>
      </c>
      <c r="M27" s="308">
        <v>0</v>
      </c>
      <c r="N27" s="7">
        <f t="shared" si="5"/>
        <v>0</v>
      </c>
    </row>
    <row r="28" spans="1:14">
      <c r="A28" s="386" t="s">
        <v>83</v>
      </c>
      <c r="B28" s="314">
        <v>0.14405799999999999</v>
      </c>
      <c r="C28" s="303">
        <v>0.11303099999999999</v>
      </c>
      <c r="D28" s="309">
        <v>0.12320300000000001</v>
      </c>
      <c r="E28" s="314">
        <v>0.24007999999999999</v>
      </c>
      <c r="F28" s="303">
        <v>0.16165000000000002</v>
      </c>
      <c r="G28" s="309">
        <v>8.3704000000000015E-2</v>
      </c>
      <c r="H28" s="314">
        <v>7.0792000000000008E-2</v>
      </c>
      <c r="I28" s="303">
        <v>7.5358999999999995E-2</v>
      </c>
      <c r="J28" s="309">
        <v>7.0202000000000001E-2</v>
      </c>
      <c r="K28" s="314">
        <v>0.118203</v>
      </c>
      <c r="L28" s="303">
        <v>0.10789700000000001</v>
      </c>
      <c r="M28" s="309">
        <v>0.136183</v>
      </c>
      <c r="N28" s="256">
        <f t="shared" si="5"/>
        <v>1.4443619999999999</v>
      </c>
    </row>
    <row r="29" spans="1:14">
      <c r="A29" s="22"/>
      <c r="N29" s="340" t="s">
        <v>299</v>
      </c>
    </row>
    <row r="30" spans="1:14" ht="12.75">
      <c r="I30" s="52"/>
      <c r="K30" s="441">
        <v>-274.79029974822015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602">
        <v>1944.7015727420821</v>
      </c>
      <c r="K35" s="602"/>
    </row>
    <row r="36" spans="7:14" ht="10.5" customHeight="1"/>
    <row r="37" spans="7:14" ht="10.5" customHeight="1"/>
    <row r="38" spans="7:14" ht="10.5" customHeight="1"/>
    <row r="39" spans="7:14" ht="12.75" customHeight="1">
      <c r="H39" s="602">
        <v>2284.176699115832</v>
      </c>
      <c r="I39" s="602"/>
      <c r="J39" s="602"/>
    </row>
    <row r="40" spans="7:14">
      <c r="J40" s="24" t="s">
        <v>161</v>
      </c>
      <c r="K40" s="605">
        <v>-2241.6430916642898</v>
      </c>
      <c r="L40" s="605"/>
    </row>
    <row r="41" spans="7:14" ht="10.5" customHeight="1"/>
    <row r="42" spans="7:14" ht="10.5" customHeight="1"/>
    <row r="43" spans="7:14">
      <c r="G43" s="604">
        <v>-1327.8329897361971</v>
      </c>
      <c r="H43" s="604"/>
      <c r="K43" s="442">
        <v>86.542635949979484</v>
      </c>
    </row>
    <row r="44" spans="7:14">
      <c r="L44" s="443">
        <v>139.15533268827434</v>
      </c>
    </row>
    <row r="45" spans="7:14">
      <c r="M45" s="604">
        <v>-2966.2398015191593</v>
      </c>
      <c r="N45" s="604"/>
    </row>
    <row r="46" spans="7:14" ht="10.5" customHeight="1"/>
    <row r="47" spans="7:14" ht="10.5" customHeight="1">
      <c r="J47" s="603">
        <v>-2127.3562411568819</v>
      </c>
      <c r="K47" s="603"/>
      <c r="L47" s="603"/>
    </row>
  </sheetData>
  <mergeCells count="18">
    <mergeCell ref="J35:K35"/>
    <mergeCell ref="J47:L47"/>
    <mergeCell ref="M45:N45"/>
    <mergeCell ref="G43:H43"/>
    <mergeCell ref="K40:L40"/>
    <mergeCell ref="H39:J39"/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</mergeCells>
  <conditionalFormatting sqref="B5:D28">
    <cfRule type="expression" dxfId="15" priority="4">
      <formula>SEARCH($B$3,$N$1)</formula>
    </cfRule>
  </conditionalFormatting>
  <conditionalFormatting sqref="B5:G28">
    <cfRule type="expression" dxfId="14" priority="3">
      <formula>SEARCH($E$3,$N$1)</formula>
    </cfRule>
  </conditionalFormatting>
  <conditionalFormatting sqref="B5:J28">
    <cfRule type="expression" dxfId="13" priority="2">
      <formula>SEARCH($H$3,$N$1)</formula>
    </cfRule>
  </conditionalFormatting>
  <conditionalFormatting sqref="B5:M28">
    <cfRule type="expression" dxfId="12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11" customWidth="1"/>
    <col min="2" max="2" width="8.42578125" style="11" customWidth="1"/>
    <col min="3" max="14" width="10.140625" style="11" customWidth="1"/>
    <col min="15" max="15" width="9.140625" style="11" customWidth="1"/>
    <col min="16" max="16384" width="9.140625" style="11"/>
  </cols>
  <sheetData>
    <row r="1" spans="1:14" ht="20.25">
      <c r="A1" s="299" t="s">
        <v>406</v>
      </c>
      <c r="I1" s="51"/>
      <c r="J1" s="51"/>
      <c r="M1" s="51"/>
      <c r="N1" s="209" t="str">
        <f>'3.1'!N1</f>
        <v>IV. čtvrtletí 2024</v>
      </c>
    </row>
    <row r="2" spans="1:14" s="22" customFormat="1" ht="18">
      <c r="A2" s="266" t="s">
        <v>404</v>
      </c>
      <c r="I2" s="51"/>
      <c r="J2" s="51"/>
      <c r="M2" s="51"/>
      <c r="N2" s="116"/>
    </row>
    <row r="3" spans="1:14" ht="6" customHeight="1"/>
    <row r="4" spans="1:14" ht="12.6" customHeight="1">
      <c r="A4" s="549" t="str">
        <f>'3.1'!A4</f>
        <v>2024</v>
      </c>
      <c r="B4" s="549"/>
      <c r="C4" s="389" t="s">
        <v>60</v>
      </c>
      <c r="D4" s="389" t="s">
        <v>61</v>
      </c>
      <c r="E4" s="389" t="s">
        <v>62</v>
      </c>
      <c r="F4" s="389" t="s">
        <v>63</v>
      </c>
      <c r="G4" s="389" t="s">
        <v>64</v>
      </c>
      <c r="H4" s="389" t="s">
        <v>65</v>
      </c>
      <c r="I4" s="389" t="s">
        <v>66</v>
      </c>
      <c r="J4" s="389" t="s">
        <v>67</v>
      </c>
      <c r="K4" s="389" t="s">
        <v>68</v>
      </c>
      <c r="L4" s="389" t="s">
        <v>69</v>
      </c>
      <c r="M4" s="389" t="s">
        <v>70</v>
      </c>
      <c r="N4" s="389" t="s">
        <v>71</v>
      </c>
    </row>
    <row r="5" spans="1:14" ht="12.6" customHeight="1">
      <c r="A5" s="608" t="s">
        <v>54</v>
      </c>
      <c r="B5" s="608"/>
      <c r="C5" s="391">
        <v>11548.9</v>
      </c>
      <c r="D5" s="391">
        <v>10393.0279999999</v>
      </c>
      <c r="E5" s="391">
        <v>9935.3809999999994</v>
      </c>
      <c r="F5" s="391">
        <v>9435.5549999999894</v>
      </c>
      <c r="G5" s="391">
        <v>8914.3940000000002</v>
      </c>
      <c r="H5" s="391">
        <v>8830.5910000000003</v>
      </c>
      <c r="I5" s="391">
        <v>9150.1339999999891</v>
      </c>
      <c r="J5" s="391">
        <v>9132.2279999999992</v>
      </c>
      <c r="K5" s="391">
        <v>9202.8639999999996</v>
      </c>
      <c r="L5" s="391">
        <v>9347.0120000000006</v>
      </c>
      <c r="M5" s="391">
        <v>10592.843000000001</v>
      </c>
      <c r="N5" s="391">
        <v>10829.581</v>
      </c>
    </row>
    <row r="6" spans="1:14" ht="12.6" customHeight="1">
      <c r="A6" s="607" t="s">
        <v>48</v>
      </c>
      <c r="B6" s="607"/>
      <c r="C6" s="388">
        <v>45300</v>
      </c>
      <c r="D6" s="388">
        <v>45323</v>
      </c>
      <c r="E6" s="388">
        <v>45358</v>
      </c>
      <c r="F6" s="388">
        <v>45406</v>
      </c>
      <c r="G6" s="388">
        <v>45435</v>
      </c>
      <c r="H6" s="388">
        <v>45470</v>
      </c>
      <c r="I6" s="388">
        <v>45483</v>
      </c>
      <c r="J6" s="388">
        <v>45533</v>
      </c>
      <c r="K6" s="388">
        <v>45539</v>
      </c>
      <c r="L6" s="388">
        <v>45589</v>
      </c>
      <c r="M6" s="388">
        <v>45609</v>
      </c>
      <c r="N6" s="388">
        <v>45638</v>
      </c>
    </row>
    <row r="7" spans="1:14" ht="12.6" customHeight="1">
      <c r="A7" s="606" t="s">
        <v>322</v>
      </c>
      <c r="B7" s="606"/>
      <c r="C7" s="390">
        <v>0.41666666666666669</v>
      </c>
      <c r="D7" s="390">
        <v>0.54166666666666663</v>
      </c>
      <c r="E7" s="390">
        <v>0.54166666666666663</v>
      </c>
      <c r="F7" s="390">
        <v>0.41666666666666669</v>
      </c>
      <c r="G7" s="390">
        <v>0.5</v>
      </c>
      <c r="H7" s="390">
        <v>0.55208333333333337</v>
      </c>
      <c r="I7" s="390" t="s">
        <v>430</v>
      </c>
      <c r="J7" s="390" t="s">
        <v>431</v>
      </c>
      <c r="K7" s="390" t="s">
        <v>432</v>
      </c>
      <c r="L7" s="390" t="s">
        <v>431</v>
      </c>
      <c r="M7" s="390">
        <v>0.54166666666666663</v>
      </c>
      <c r="N7" s="390">
        <v>0.54166666666666663</v>
      </c>
    </row>
    <row r="8" spans="1:14" ht="12.6" customHeight="1">
      <c r="A8" s="607" t="s">
        <v>57</v>
      </c>
      <c r="B8" s="607"/>
      <c r="C8" s="387">
        <v>5322.9859999999999</v>
      </c>
      <c r="D8" s="387">
        <v>5896.7119999999904</v>
      </c>
      <c r="E8" s="387">
        <v>5090.3989999999903</v>
      </c>
      <c r="F8" s="387">
        <v>4894.2359999999899</v>
      </c>
      <c r="G8" s="387">
        <v>4743.9459999999999</v>
      </c>
      <c r="H8" s="387">
        <v>4613.6440000000002</v>
      </c>
      <c r="I8" s="387">
        <v>4427.7339999999904</v>
      </c>
      <c r="J8" s="387">
        <v>4316.2749999999996</v>
      </c>
      <c r="K8" s="387">
        <v>4888.03</v>
      </c>
      <c r="L8" s="387">
        <v>5230.8270000000002</v>
      </c>
      <c r="M8" s="387">
        <v>5786.0259999999898</v>
      </c>
      <c r="N8" s="387">
        <v>5534.1890000000003</v>
      </c>
    </row>
    <row r="9" spans="1:14" ht="12.6" customHeight="1">
      <c r="A9" s="607" t="s">
        <v>48</v>
      </c>
      <c r="B9" s="607"/>
      <c r="C9" s="388">
        <v>45292</v>
      </c>
      <c r="D9" s="388">
        <v>45333</v>
      </c>
      <c r="E9" s="388">
        <v>45382</v>
      </c>
      <c r="F9" s="388">
        <v>45383</v>
      </c>
      <c r="G9" s="388">
        <v>45431</v>
      </c>
      <c r="H9" s="388">
        <v>45452</v>
      </c>
      <c r="I9" s="388">
        <v>45479</v>
      </c>
      <c r="J9" s="388">
        <v>45508</v>
      </c>
      <c r="K9" s="388">
        <v>45536</v>
      </c>
      <c r="L9" s="388">
        <v>45578</v>
      </c>
      <c r="M9" s="388">
        <v>45598</v>
      </c>
      <c r="N9" s="388">
        <v>45651</v>
      </c>
    </row>
    <row r="10" spans="1:14">
      <c r="A10" s="606" t="s">
        <v>322</v>
      </c>
      <c r="B10" s="606"/>
      <c r="C10" s="390">
        <v>0.19791666666666666</v>
      </c>
      <c r="D10" s="390">
        <v>0.14583333333333334</v>
      </c>
      <c r="E10" s="390">
        <v>0.21875</v>
      </c>
      <c r="F10" s="390">
        <v>0.22916666666666666</v>
      </c>
      <c r="G10" s="390">
        <v>0.23958333333333334</v>
      </c>
      <c r="H10" s="390">
        <v>0.21875</v>
      </c>
      <c r="I10" s="390" t="s">
        <v>433</v>
      </c>
      <c r="J10" s="390" t="s">
        <v>434</v>
      </c>
      <c r="K10" s="390" t="s">
        <v>435</v>
      </c>
      <c r="L10" s="390" t="s">
        <v>436</v>
      </c>
      <c r="M10" s="390" t="s">
        <v>437</v>
      </c>
      <c r="N10" s="390">
        <v>0.15625</v>
      </c>
    </row>
    <row r="11" spans="1:14" ht="12.6" customHeight="1">
      <c r="N11" s="340" t="s">
        <v>275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4"/>
    </row>
    <row r="36" spans="8:15">
      <c r="O36" s="27"/>
    </row>
    <row r="37" spans="8:15">
      <c r="O37" s="28"/>
    </row>
    <row r="38" spans="8:15">
      <c r="O38" s="29"/>
    </row>
    <row r="39" spans="8:15">
      <c r="O39" s="29"/>
    </row>
    <row r="40" spans="8:15">
      <c r="O40" s="28"/>
    </row>
    <row r="41" spans="8:15">
      <c r="O41" s="29"/>
    </row>
    <row r="42" spans="8:15">
      <c r="O42" s="29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11" priority="4">
      <formula>SEARCH("I. Čtvrtletí",$N$1)</formula>
    </cfRule>
  </conditionalFormatting>
  <conditionalFormatting sqref="C5:H10">
    <cfRule type="expression" dxfId="10" priority="3">
      <formula>SEARCH("II. Čtvrtletí",$N$1)</formula>
    </cfRule>
  </conditionalFormatting>
  <conditionalFormatting sqref="C5:K10">
    <cfRule type="expression" dxfId="9" priority="2">
      <formula>SEARCH("III. čtvrtletí",$N$1)</formula>
    </cfRule>
  </conditionalFormatting>
  <conditionalFormatting sqref="C5:N10">
    <cfRule type="expression" dxfId="8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>
      <selection activeCell="R39" sqref="R39"/>
    </sheetView>
  </sheetViews>
  <sheetFormatPr defaultColWidth="9.140625" defaultRowHeight="12"/>
  <cols>
    <col min="1" max="1" width="9.7109375" style="11" customWidth="1"/>
    <col min="2" max="2" width="3" style="11" bestFit="1" customWidth="1"/>
    <col min="3" max="3" width="10.140625" style="11" customWidth="1"/>
    <col min="4" max="5" width="12.140625" style="11" customWidth="1"/>
    <col min="6" max="6" width="1.28515625" style="11" customWidth="1"/>
    <col min="7" max="7" width="9.7109375" style="11" customWidth="1"/>
    <col min="8" max="8" width="3" style="11" customWidth="1"/>
    <col min="9" max="9" width="10.140625" style="11" customWidth="1"/>
    <col min="10" max="11" width="12.140625" style="11" customWidth="1"/>
    <col min="12" max="12" width="1.28515625" style="11" customWidth="1"/>
    <col min="13" max="13" width="9.7109375" style="11" customWidth="1"/>
    <col min="14" max="14" width="3" style="11" bestFit="1" customWidth="1"/>
    <col min="15" max="15" width="10.140625" style="11" customWidth="1"/>
    <col min="16" max="17" width="12.140625" style="11" customWidth="1"/>
    <col min="18" max="16384" width="9.140625" style="11"/>
  </cols>
  <sheetData>
    <row r="1" spans="1:17" s="51" customFormat="1" ht="18">
      <c r="A1" s="392" t="str">
        <f>"9.2 Denní maxima a minima zatížení brutto ES ČR za "&amp;Q1</f>
        <v>9.2 Denní maxima a minima zatížení brutto ES ČR za IV. čtvrtletí 2024</v>
      </c>
      <c r="Q1" s="209" t="str">
        <f>'3.1'!N1</f>
        <v>IV. čtvrtletí 2024</v>
      </c>
    </row>
    <row r="2" spans="1:17" ht="6" customHeight="1"/>
    <row r="3" spans="1:17" ht="60">
      <c r="A3" s="551" t="s">
        <v>69</v>
      </c>
      <c r="B3" s="551"/>
      <c r="C3" s="395" t="s">
        <v>223</v>
      </c>
      <c r="D3" s="395" t="s">
        <v>287</v>
      </c>
      <c r="E3" s="395" t="s">
        <v>288</v>
      </c>
      <c r="G3" s="551" t="s">
        <v>70</v>
      </c>
      <c r="H3" s="551"/>
      <c r="I3" s="395" t="s">
        <v>223</v>
      </c>
      <c r="J3" s="395" t="s">
        <v>287</v>
      </c>
      <c r="K3" s="395" t="s">
        <v>288</v>
      </c>
      <c r="M3" s="551" t="s">
        <v>71</v>
      </c>
      <c r="N3" s="551"/>
      <c r="O3" s="395" t="s">
        <v>223</v>
      </c>
      <c r="P3" s="395" t="s">
        <v>287</v>
      </c>
      <c r="Q3" s="395" t="s">
        <v>288</v>
      </c>
    </row>
    <row r="4" spans="1:17" ht="9.75" customHeight="1">
      <c r="A4" s="552"/>
      <c r="B4" s="552"/>
      <c r="C4" s="396" t="s">
        <v>5</v>
      </c>
      <c r="D4" s="396" t="s">
        <v>4</v>
      </c>
      <c r="E4" s="396" t="s">
        <v>4</v>
      </c>
      <c r="G4" s="552"/>
      <c r="H4" s="552"/>
      <c r="I4" s="396" t="s">
        <v>5</v>
      </c>
      <c r="J4" s="396" t="s">
        <v>4</v>
      </c>
      <c r="K4" s="396" t="s">
        <v>4</v>
      </c>
      <c r="M4" s="552"/>
      <c r="N4" s="552"/>
      <c r="O4" s="396" t="s">
        <v>5</v>
      </c>
      <c r="P4" s="396" t="s">
        <v>4</v>
      </c>
      <c r="Q4" s="396" t="s">
        <v>4</v>
      </c>
    </row>
    <row r="5" spans="1:17" ht="12.6" customHeight="1">
      <c r="A5" s="459">
        <v>45566</v>
      </c>
      <c r="B5" s="460">
        <f>A5</f>
        <v>45566</v>
      </c>
      <c r="C5" s="461">
        <v>183958.72100000008</v>
      </c>
      <c r="D5" s="461">
        <v>8928.6369999999988</v>
      </c>
      <c r="E5" s="461">
        <v>5839.7749999999987</v>
      </c>
      <c r="G5" s="459">
        <v>45597</v>
      </c>
      <c r="H5" s="460">
        <f>G5</f>
        <v>45597</v>
      </c>
      <c r="I5" s="461">
        <v>189714.14825000003</v>
      </c>
      <c r="J5" s="461">
        <v>9211.7960000000003</v>
      </c>
      <c r="K5" s="461">
        <v>6273.652</v>
      </c>
      <c r="M5" s="459">
        <v>45627</v>
      </c>
      <c r="N5" s="460">
        <f>M5</f>
        <v>45627</v>
      </c>
      <c r="O5" s="461">
        <v>188390.21575000009</v>
      </c>
      <c r="P5" s="461">
        <v>8902.4070000000011</v>
      </c>
      <c r="Q5" s="461">
        <v>6559.1310000000012</v>
      </c>
    </row>
    <row r="6" spans="1:17" ht="12.6" customHeight="1">
      <c r="A6" s="459">
        <v>45567</v>
      </c>
      <c r="B6" s="460">
        <f>A6</f>
        <v>45567</v>
      </c>
      <c r="C6" s="461">
        <v>189693.361</v>
      </c>
      <c r="D6" s="461">
        <v>9101.6920000000009</v>
      </c>
      <c r="E6" s="461">
        <v>6014.5600000000013</v>
      </c>
      <c r="G6" s="459">
        <v>45598</v>
      </c>
      <c r="H6" s="460">
        <f>G6</f>
        <v>45598</v>
      </c>
      <c r="I6" s="461">
        <v>168072.66650000008</v>
      </c>
      <c r="J6" s="461">
        <v>8167.509</v>
      </c>
      <c r="K6" s="461">
        <v>5786.0259999999989</v>
      </c>
      <c r="M6" s="459">
        <v>45628</v>
      </c>
      <c r="N6" s="460">
        <f>M6</f>
        <v>45628</v>
      </c>
      <c r="O6" s="461">
        <v>221136.65225000001</v>
      </c>
      <c r="P6" s="461">
        <v>10548.434000000001</v>
      </c>
      <c r="Q6" s="461">
        <v>7123.0210000000006</v>
      </c>
    </row>
    <row r="7" spans="1:17" ht="12.6" customHeight="1">
      <c r="A7" s="459">
        <v>45568</v>
      </c>
      <c r="B7" s="460">
        <f t="shared" ref="B7:B35" si="0">A7</f>
        <v>45568</v>
      </c>
      <c r="C7" s="461">
        <v>189516.41350000008</v>
      </c>
      <c r="D7" s="461">
        <v>9069.4309999999987</v>
      </c>
      <c r="E7" s="461">
        <v>6098.3549999999996</v>
      </c>
      <c r="G7" s="459">
        <v>45599</v>
      </c>
      <c r="H7" s="460">
        <f t="shared" ref="H7:H34" si="1">G7</f>
        <v>45599</v>
      </c>
      <c r="I7" s="461">
        <v>174523.90474999996</v>
      </c>
      <c r="J7" s="461">
        <v>8237.8639999999996</v>
      </c>
      <c r="K7" s="461">
        <v>6036.3399999999983</v>
      </c>
      <c r="M7" s="459">
        <v>45629</v>
      </c>
      <c r="N7" s="460">
        <f t="shared" ref="N7:N35" si="2">M7</f>
        <v>45629</v>
      </c>
      <c r="O7" s="461">
        <v>222343.31174999985</v>
      </c>
      <c r="P7" s="461">
        <v>10535.865000000002</v>
      </c>
      <c r="Q7" s="461">
        <v>7326.6830000000009</v>
      </c>
    </row>
    <row r="8" spans="1:17" ht="12.6" customHeight="1">
      <c r="A8" s="459">
        <v>45569</v>
      </c>
      <c r="B8" s="460">
        <f t="shared" si="0"/>
        <v>45569</v>
      </c>
      <c r="C8" s="461">
        <v>187030.6415</v>
      </c>
      <c r="D8" s="461">
        <v>9021.4699999999993</v>
      </c>
      <c r="E8" s="461">
        <v>5917.4110000000001</v>
      </c>
      <c r="G8" s="459">
        <v>45600</v>
      </c>
      <c r="H8" s="460">
        <f t="shared" si="1"/>
        <v>45600</v>
      </c>
      <c r="I8" s="461">
        <v>206885.511</v>
      </c>
      <c r="J8" s="461">
        <v>9899.3239999999987</v>
      </c>
      <c r="K8" s="461">
        <v>6725.6069999999982</v>
      </c>
      <c r="M8" s="459">
        <v>45630</v>
      </c>
      <c r="N8" s="460">
        <f t="shared" si="2"/>
        <v>45630</v>
      </c>
      <c r="O8" s="461">
        <v>222407.93924999997</v>
      </c>
      <c r="P8" s="461">
        <v>10463.365</v>
      </c>
      <c r="Q8" s="461">
        <v>7378.9030000000012</v>
      </c>
    </row>
    <row r="9" spans="1:17" ht="12.6" customHeight="1">
      <c r="A9" s="459">
        <v>45570</v>
      </c>
      <c r="B9" s="460">
        <f t="shared" si="0"/>
        <v>45570</v>
      </c>
      <c r="C9" s="461">
        <v>163926.33849999998</v>
      </c>
      <c r="D9" s="461">
        <v>7954.2650000000003</v>
      </c>
      <c r="E9" s="461">
        <v>5615.1020000000017</v>
      </c>
      <c r="G9" s="459">
        <v>45601</v>
      </c>
      <c r="H9" s="460">
        <f t="shared" si="1"/>
        <v>45601</v>
      </c>
      <c r="I9" s="461">
        <v>206873.10500000001</v>
      </c>
      <c r="J9" s="461">
        <v>9794.2650000000012</v>
      </c>
      <c r="K9" s="461">
        <v>6871.7779999999984</v>
      </c>
      <c r="M9" s="459">
        <v>45631</v>
      </c>
      <c r="N9" s="460">
        <f t="shared" si="2"/>
        <v>45631</v>
      </c>
      <c r="O9" s="461">
        <v>224098.785</v>
      </c>
      <c r="P9" s="461">
        <v>10635.431999999999</v>
      </c>
      <c r="Q9" s="461">
        <v>7415.8829999999989</v>
      </c>
    </row>
    <row r="10" spans="1:17" ht="12.6" customHeight="1">
      <c r="A10" s="459">
        <v>45571</v>
      </c>
      <c r="B10" s="460">
        <f t="shared" si="0"/>
        <v>45571</v>
      </c>
      <c r="C10" s="461">
        <v>160464.51799999995</v>
      </c>
      <c r="D10" s="461">
        <v>7673.8829999999998</v>
      </c>
      <c r="E10" s="461">
        <v>5414.4489999999996</v>
      </c>
      <c r="G10" s="459">
        <v>45602</v>
      </c>
      <c r="H10" s="460">
        <f t="shared" si="1"/>
        <v>45602</v>
      </c>
      <c r="I10" s="461">
        <v>210653.95150000005</v>
      </c>
      <c r="J10" s="461">
        <v>9892.9689999999973</v>
      </c>
      <c r="K10" s="461">
        <v>6956.8189999999968</v>
      </c>
      <c r="M10" s="459">
        <v>45632</v>
      </c>
      <c r="N10" s="460">
        <f t="shared" si="2"/>
        <v>45632</v>
      </c>
      <c r="O10" s="461">
        <v>221094.25275000004</v>
      </c>
      <c r="P10" s="461">
        <v>10628.591</v>
      </c>
      <c r="Q10" s="461">
        <v>7255.4050000000007</v>
      </c>
    </row>
    <row r="11" spans="1:17" ht="12.6" customHeight="1">
      <c r="A11" s="459">
        <v>45572</v>
      </c>
      <c r="B11" s="460">
        <f t="shared" si="0"/>
        <v>45572</v>
      </c>
      <c r="C11" s="461">
        <v>187237.62849999999</v>
      </c>
      <c r="D11" s="461">
        <v>9048.0149999999994</v>
      </c>
      <c r="E11" s="461">
        <v>5967.1189999999988</v>
      </c>
      <c r="G11" s="459">
        <v>45603</v>
      </c>
      <c r="H11" s="460">
        <f t="shared" si="1"/>
        <v>45603</v>
      </c>
      <c r="I11" s="461">
        <v>210594.01974999998</v>
      </c>
      <c r="J11" s="461">
        <v>9902.3139999999985</v>
      </c>
      <c r="K11" s="461">
        <v>6958.0560000000005</v>
      </c>
      <c r="M11" s="459">
        <v>45633</v>
      </c>
      <c r="N11" s="460">
        <f t="shared" si="2"/>
        <v>45633</v>
      </c>
      <c r="O11" s="461">
        <v>190374.71750000003</v>
      </c>
      <c r="P11" s="461">
        <v>9089.4290000000001</v>
      </c>
      <c r="Q11" s="461">
        <v>6685.6009999999997</v>
      </c>
    </row>
    <row r="12" spans="1:17" ht="12.6" customHeight="1">
      <c r="A12" s="459">
        <v>45573</v>
      </c>
      <c r="B12" s="460">
        <f t="shared" si="0"/>
        <v>45573</v>
      </c>
      <c r="C12" s="461">
        <v>185460.266</v>
      </c>
      <c r="D12" s="461">
        <v>8884.7559999999994</v>
      </c>
      <c r="E12" s="461">
        <v>6058.74</v>
      </c>
      <c r="G12" s="459">
        <v>45604</v>
      </c>
      <c r="H12" s="460">
        <f t="shared" si="1"/>
        <v>45604</v>
      </c>
      <c r="I12" s="461">
        <v>209255.10774999994</v>
      </c>
      <c r="J12" s="461">
        <v>9898.723</v>
      </c>
      <c r="K12" s="461">
        <v>7023.2629999999981</v>
      </c>
      <c r="M12" s="459">
        <v>45634</v>
      </c>
      <c r="N12" s="460">
        <f t="shared" si="2"/>
        <v>45634</v>
      </c>
      <c r="O12" s="461">
        <v>187303.58024999997</v>
      </c>
      <c r="P12" s="461">
        <v>8819.0559999999987</v>
      </c>
      <c r="Q12" s="461">
        <v>6394.63</v>
      </c>
    </row>
    <row r="13" spans="1:17" ht="12.6" customHeight="1">
      <c r="A13" s="459">
        <v>45574</v>
      </c>
      <c r="B13" s="460">
        <f t="shared" si="0"/>
        <v>45574</v>
      </c>
      <c r="C13" s="461">
        <v>185152.15300000002</v>
      </c>
      <c r="D13" s="461">
        <v>8984.4189999999981</v>
      </c>
      <c r="E13" s="461">
        <v>5938.6799999999994</v>
      </c>
      <c r="G13" s="459">
        <v>45605</v>
      </c>
      <c r="H13" s="460">
        <f t="shared" si="1"/>
        <v>45605</v>
      </c>
      <c r="I13" s="461">
        <v>184255.2380000001</v>
      </c>
      <c r="J13" s="461">
        <v>8821.351999999999</v>
      </c>
      <c r="K13" s="461">
        <v>6502.695999999999</v>
      </c>
      <c r="M13" s="459">
        <v>45635</v>
      </c>
      <c r="N13" s="460">
        <f t="shared" si="2"/>
        <v>45635</v>
      </c>
      <c r="O13" s="461">
        <v>222204.27599999998</v>
      </c>
      <c r="P13" s="461">
        <v>10701.182999999999</v>
      </c>
      <c r="Q13" s="461">
        <v>7053.2679999999991</v>
      </c>
    </row>
    <row r="14" spans="1:17" ht="12.6" customHeight="1">
      <c r="A14" s="459">
        <v>45575</v>
      </c>
      <c r="B14" s="460">
        <f t="shared" si="0"/>
        <v>45575</v>
      </c>
      <c r="C14" s="461">
        <v>184076.13775000008</v>
      </c>
      <c r="D14" s="461">
        <v>8796.2229999999981</v>
      </c>
      <c r="E14" s="461">
        <v>5894.5739999999996</v>
      </c>
      <c r="G14" s="459">
        <v>45606</v>
      </c>
      <c r="H14" s="460">
        <f t="shared" si="1"/>
        <v>45606</v>
      </c>
      <c r="I14" s="461">
        <v>184725.01100000003</v>
      </c>
      <c r="J14" s="461">
        <v>8719.7680000000018</v>
      </c>
      <c r="K14" s="461">
        <v>6355.6670000000013</v>
      </c>
      <c r="M14" s="459">
        <v>45636</v>
      </c>
      <c r="N14" s="460">
        <f t="shared" si="2"/>
        <v>45636</v>
      </c>
      <c r="O14" s="461">
        <v>227138.95074999996</v>
      </c>
      <c r="P14" s="461">
        <v>10781.251</v>
      </c>
      <c r="Q14" s="461">
        <v>7420.0540000000001</v>
      </c>
    </row>
    <row r="15" spans="1:17" ht="12.6" customHeight="1">
      <c r="A15" s="459">
        <v>45576</v>
      </c>
      <c r="B15" s="460">
        <f t="shared" si="0"/>
        <v>45576</v>
      </c>
      <c r="C15" s="461">
        <v>184708.61050000007</v>
      </c>
      <c r="D15" s="461">
        <v>8865.93</v>
      </c>
      <c r="E15" s="461">
        <v>5940.2470000000003</v>
      </c>
      <c r="G15" s="459">
        <v>45607</v>
      </c>
      <c r="H15" s="460">
        <f t="shared" si="1"/>
        <v>45607</v>
      </c>
      <c r="I15" s="461">
        <v>219425.96874999997</v>
      </c>
      <c r="J15" s="461">
        <v>10508.654999999999</v>
      </c>
      <c r="K15" s="461">
        <v>7000.7659999999996</v>
      </c>
      <c r="M15" s="459">
        <v>45637</v>
      </c>
      <c r="N15" s="460">
        <f t="shared" si="2"/>
        <v>45637</v>
      </c>
      <c r="O15" s="461">
        <v>228333.2190000001</v>
      </c>
      <c r="P15" s="461">
        <v>10742.173000000003</v>
      </c>
      <c r="Q15" s="461">
        <v>7590.6850000000013</v>
      </c>
    </row>
    <row r="16" spans="1:17" ht="12.6" customHeight="1">
      <c r="A16" s="459">
        <v>45577</v>
      </c>
      <c r="B16" s="460">
        <f t="shared" si="0"/>
        <v>45577</v>
      </c>
      <c r="C16" s="461">
        <v>160314.58549999999</v>
      </c>
      <c r="D16" s="461">
        <v>7939.9020000000019</v>
      </c>
      <c r="E16" s="461">
        <v>5342.5689999999995</v>
      </c>
      <c r="G16" s="459">
        <v>45608</v>
      </c>
      <c r="H16" s="460">
        <f t="shared" si="1"/>
        <v>45608</v>
      </c>
      <c r="I16" s="461">
        <v>223267.91950000005</v>
      </c>
      <c r="J16" s="461">
        <v>10562.351999999999</v>
      </c>
      <c r="K16" s="461">
        <v>7299.2649999999985</v>
      </c>
      <c r="M16" s="459">
        <v>45638</v>
      </c>
      <c r="N16" s="460">
        <f t="shared" si="2"/>
        <v>45638</v>
      </c>
      <c r="O16" s="461">
        <v>227770.92724999995</v>
      </c>
      <c r="P16" s="461">
        <v>10829.581</v>
      </c>
      <c r="Q16" s="461">
        <v>7588.114999999998</v>
      </c>
    </row>
    <row r="17" spans="1:17" ht="12.6" customHeight="1">
      <c r="A17" s="459">
        <v>45578</v>
      </c>
      <c r="B17" s="460">
        <f t="shared" si="0"/>
        <v>45578</v>
      </c>
      <c r="C17" s="461">
        <v>156421.95349999995</v>
      </c>
      <c r="D17" s="461">
        <v>7693.8369999999995</v>
      </c>
      <c r="E17" s="461">
        <v>5230.8270000000011</v>
      </c>
      <c r="G17" s="459">
        <v>45609</v>
      </c>
      <c r="H17" s="460">
        <f t="shared" si="1"/>
        <v>45609</v>
      </c>
      <c r="I17" s="461">
        <v>222369.12199999986</v>
      </c>
      <c r="J17" s="461">
        <v>10592.843000000001</v>
      </c>
      <c r="K17" s="461">
        <v>7305.1710000000003</v>
      </c>
      <c r="M17" s="459">
        <v>45639</v>
      </c>
      <c r="N17" s="460">
        <f t="shared" si="2"/>
        <v>45639</v>
      </c>
      <c r="O17" s="461">
        <v>225596.79924999998</v>
      </c>
      <c r="P17" s="461">
        <v>10737.826999999999</v>
      </c>
      <c r="Q17" s="461">
        <v>7641.1889999999994</v>
      </c>
    </row>
    <row r="18" spans="1:17" ht="12.6" customHeight="1">
      <c r="A18" s="459">
        <v>45579</v>
      </c>
      <c r="B18" s="460">
        <f t="shared" si="0"/>
        <v>45579</v>
      </c>
      <c r="C18" s="461">
        <v>187948.90274999989</v>
      </c>
      <c r="D18" s="461">
        <v>9173.0669999999991</v>
      </c>
      <c r="E18" s="461">
        <v>5901.5879999999997</v>
      </c>
      <c r="G18" s="459">
        <v>45610</v>
      </c>
      <c r="H18" s="460">
        <f t="shared" si="1"/>
        <v>45610</v>
      </c>
      <c r="I18" s="461">
        <v>218199.28599999996</v>
      </c>
      <c r="J18" s="461">
        <v>10312.829999999998</v>
      </c>
      <c r="K18" s="461">
        <v>7304.472999999999</v>
      </c>
      <c r="M18" s="459">
        <v>45640</v>
      </c>
      <c r="N18" s="460">
        <f t="shared" si="2"/>
        <v>45640</v>
      </c>
      <c r="O18" s="461">
        <v>197842.57424999995</v>
      </c>
      <c r="P18" s="461">
        <v>9327.0929999999989</v>
      </c>
      <c r="Q18" s="461">
        <v>7095.7149999999992</v>
      </c>
    </row>
    <row r="19" spans="1:17" ht="12.6" customHeight="1">
      <c r="A19" s="459">
        <v>45580</v>
      </c>
      <c r="B19" s="460">
        <f t="shared" si="0"/>
        <v>45580</v>
      </c>
      <c r="C19" s="461">
        <v>190817.73000000004</v>
      </c>
      <c r="D19" s="461">
        <v>9241.728000000001</v>
      </c>
      <c r="E19" s="461">
        <v>6093.3380000000016</v>
      </c>
      <c r="G19" s="459">
        <v>45611</v>
      </c>
      <c r="H19" s="460">
        <f t="shared" si="1"/>
        <v>45611</v>
      </c>
      <c r="I19" s="461">
        <v>209938.31900000005</v>
      </c>
      <c r="J19" s="461">
        <v>9926.4700000000012</v>
      </c>
      <c r="K19" s="461">
        <v>6985.0399999999991</v>
      </c>
      <c r="M19" s="459">
        <v>45641</v>
      </c>
      <c r="N19" s="460">
        <f t="shared" si="2"/>
        <v>45641</v>
      </c>
      <c r="O19" s="461">
        <v>189069.87849999985</v>
      </c>
      <c r="P19" s="461">
        <v>8785.6089999999986</v>
      </c>
      <c r="Q19" s="461">
        <v>6629.7039999999988</v>
      </c>
    </row>
    <row r="20" spans="1:17" ht="12.6" customHeight="1">
      <c r="A20" s="459">
        <v>45581</v>
      </c>
      <c r="B20" s="460">
        <f t="shared" si="0"/>
        <v>45581</v>
      </c>
      <c r="C20" s="461">
        <v>188788.65500000009</v>
      </c>
      <c r="D20" s="461">
        <v>9278.9830000000002</v>
      </c>
      <c r="E20" s="461">
        <v>6213.0050000000001</v>
      </c>
      <c r="G20" s="459">
        <v>45612</v>
      </c>
      <c r="H20" s="460">
        <f t="shared" si="1"/>
        <v>45612</v>
      </c>
      <c r="I20" s="461">
        <v>181403.18724999996</v>
      </c>
      <c r="J20" s="461">
        <v>8638.5700000000015</v>
      </c>
      <c r="K20" s="461">
        <v>6520.3040000000001</v>
      </c>
      <c r="M20" s="459">
        <v>45642</v>
      </c>
      <c r="N20" s="460">
        <f t="shared" si="2"/>
        <v>45642</v>
      </c>
      <c r="O20" s="461">
        <v>208196.65325000003</v>
      </c>
      <c r="P20" s="461">
        <v>9950.8220000000019</v>
      </c>
      <c r="Q20" s="461">
        <v>6899.2110000000002</v>
      </c>
    </row>
    <row r="21" spans="1:17" ht="12.6" customHeight="1">
      <c r="A21" s="459">
        <v>45582</v>
      </c>
      <c r="B21" s="460">
        <f t="shared" si="0"/>
        <v>45582</v>
      </c>
      <c r="C21" s="461">
        <v>188892.614</v>
      </c>
      <c r="D21" s="461">
        <v>9147.49</v>
      </c>
      <c r="E21" s="461">
        <v>6077.5029999999988</v>
      </c>
      <c r="G21" s="459">
        <v>45613</v>
      </c>
      <c r="H21" s="460">
        <f t="shared" si="1"/>
        <v>45613</v>
      </c>
      <c r="I21" s="461">
        <v>180979.63525000002</v>
      </c>
      <c r="J21" s="461">
        <v>8499.639000000001</v>
      </c>
      <c r="K21" s="461">
        <v>6276.8729999999996</v>
      </c>
      <c r="M21" s="459">
        <v>45643</v>
      </c>
      <c r="N21" s="460">
        <f t="shared" si="2"/>
        <v>45643</v>
      </c>
      <c r="O21" s="461">
        <v>205148.29325000002</v>
      </c>
      <c r="P21" s="461">
        <v>9649.1929999999975</v>
      </c>
      <c r="Q21" s="461">
        <v>6745.6040000000003</v>
      </c>
    </row>
    <row r="22" spans="1:17" ht="12.6" customHeight="1">
      <c r="A22" s="459">
        <v>45583</v>
      </c>
      <c r="B22" s="460">
        <f t="shared" si="0"/>
        <v>45583</v>
      </c>
      <c r="C22" s="461">
        <v>184782.69574999998</v>
      </c>
      <c r="D22" s="461">
        <v>9022.1810000000005</v>
      </c>
      <c r="E22" s="461">
        <v>5843.4329999999991</v>
      </c>
      <c r="G22" s="459">
        <v>45614</v>
      </c>
      <c r="H22" s="460">
        <f t="shared" si="1"/>
        <v>45614</v>
      </c>
      <c r="I22" s="461">
        <v>213537.08000000005</v>
      </c>
      <c r="J22" s="461">
        <v>10156.563000000002</v>
      </c>
      <c r="K22" s="461">
        <v>6811.7199999999993</v>
      </c>
      <c r="M22" s="459">
        <v>45644</v>
      </c>
      <c r="N22" s="460">
        <f t="shared" si="2"/>
        <v>45644</v>
      </c>
      <c r="O22" s="461">
        <v>203385.97649999996</v>
      </c>
      <c r="P22" s="461">
        <v>9666.7450000000026</v>
      </c>
      <c r="Q22" s="461">
        <v>6854.6519999999991</v>
      </c>
    </row>
    <row r="23" spans="1:17" ht="12.6" customHeight="1">
      <c r="A23" s="459">
        <v>45584</v>
      </c>
      <c r="B23" s="460">
        <f t="shared" si="0"/>
        <v>45584</v>
      </c>
      <c r="C23" s="461">
        <v>161436.59049999999</v>
      </c>
      <c r="D23" s="461">
        <v>7876.6850000000004</v>
      </c>
      <c r="E23" s="461">
        <v>5573.1480000000001</v>
      </c>
      <c r="G23" s="459">
        <v>45615</v>
      </c>
      <c r="H23" s="460">
        <f t="shared" si="1"/>
        <v>45615</v>
      </c>
      <c r="I23" s="461">
        <v>213420.73925000007</v>
      </c>
      <c r="J23" s="461">
        <v>10091.750000000002</v>
      </c>
      <c r="K23" s="461">
        <v>7174.268</v>
      </c>
      <c r="M23" s="459">
        <v>45645</v>
      </c>
      <c r="N23" s="460">
        <f t="shared" si="2"/>
        <v>45645</v>
      </c>
      <c r="O23" s="461">
        <v>193759.69875000007</v>
      </c>
      <c r="P23" s="461">
        <v>9066.8639999999996</v>
      </c>
      <c r="Q23" s="461">
        <v>6601.8419999999996</v>
      </c>
    </row>
    <row r="24" spans="1:17" ht="12.6" customHeight="1">
      <c r="A24" s="459">
        <v>45585</v>
      </c>
      <c r="B24" s="460">
        <f t="shared" si="0"/>
        <v>45585</v>
      </c>
      <c r="C24" s="461">
        <v>158736.47724999994</v>
      </c>
      <c r="D24" s="461">
        <v>7722.4120000000012</v>
      </c>
      <c r="E24" s="461">
        <v>5441.357</v>
      </c>
      <c r="G24" s="459">
        <v>45616</v>
      </c>
      <c r="H24" s="460">
        <f t="shared" si="1"/>
        <v>45616</v>
      </c>
      <c r="I24" s="461">
        <v>216851.77149999997</v>
      </c>
      <c r="J24" s="461">
        <v>10270.290000000001</v>
      </c>
      <c r="K24" s="461">
        <v>7071.4089999999997</v>
      </c>
      <c r="M24" s="459">
        <v>45646</v>
      </c>
      <c r="N24" s="460">
        <f t="shared" si="2"/>
        <v>45646</v>
      </c>
      <c r="O24" s="461">
        <v>187290.1345000001</v>
      </c>
      <c r="P24" s="461">
        <v>8831.8089999999993</v>
      </c>
      <c r="Q24" s="461">
        <v>6238.0820000000003</v>
      </c>
    </row>
    <row r="25" spans="1:17" ht="12.6" customHeight="1">
      <c r="A25" s="459">
        <v>45586</v>
      </c>
      <c r="B25" s="460">
        <f t="shared" si="0"/>
        <v>45586</v>
      </c>
      <c r="C25" s="461">
        <v>188704.22199999998</v>
      </c>
      <c r="D25" s="461">
        <v>9107.84</v>
      </c>
      <c r="E25" s="461">
        <v>6009.71</v>
      </c>
      <c r="G25" s="459">
        <v>45617</v>
      </c>
      <c r="H25" s="460">
        <f t="shared" si="1"/>
        <v>45617</v>
      </c>
      <c r="I25" s="461">
        <v>219859.02875</v>
      </c>
      <c r="J25" s="461">
        <v>10355.276</v>
      </c>
      <c r="K25" s="461">
        <v>7295.8539999999994</v>
      </c>
      <c r="M25" s="459">
        <v>45647</v>
      </c>
      <c r="N25" s="460">
        <f t="shared" si="2"/>
        <v>45647</v>
      </c>
      <c r="O25" s="461">
        <v>173705.54825000008</v>
      </c>
      <c r="P25" s="461">
        <v>8305.0850000000009</v>
      </c>
      <c r="Q25" s="461">
        <v>5985.5390000000007</v>
      </c>
    </row>
    <row r="26" spans="1:17" ht="12.6" customHeight="1">
      <c r="A26" s="459">
        <v>45587</v>
      </c>
      <c r="B26" s="460">
        <f t="shared" si="0"/>
        <v>45587</v>
      </c>
      <c r="C26" s="461">
        <v>192839.22824999999</v>
      </c>
      <c r="D26" s="461">
        <v>9181.2460000000028</v>
      </c>
      <c r="E26" s="461">
        <v>6308.5769999999993</v>
      </c>
      <c r="G26" s="459">
        <v>45618</v>
      </c>
      <c r="H26" s="460">
        <f t="shared" si="1"/>
        <v>45618</v>
      </c>
      <c r="I26" s="461">
        <v>219114.57725</v>
      </c>
      <c r="J26" s="461">
        <v>10441.446999999998</v>
      </c>
      <c r="K26" s="461">
        <v>7255.7799999999979</v>
      </c>
      <c r="M26" s="459">
        <v>45648</v>
      </c>
      <c r="N26" s="460">
        <f t="shared" si="2"/>
        <v>45648</v>
      </c>
      <c r="O26" s="461">
        <v>170440.33624999991</v>
      </c>
      <c r="P26" s="461">
        <v>8069.5559999999996</v>
      </c>
      <c r="Q26" s="461">
        <v>5757.9459999999999</v>
      </c>
    </row>
    <row r="27" spans="1:17" ht="12.6" customHeight="1">
      <c r="A27" s="459">
        <v>45588</v>
      </c>
      <c r="B27" s="460">
        <f t="shared" si="0"/>
        <v>45588</v>
      </c>
      <c r="C27" s="461">
        <v>193711.76824999996</v>
      </c>
      <c r="D27" s="461">
        <v>9135.737000000001</v>
      </c>
      <c r="E27" s="461">
        <v>6304.93</v>
      </c>
      <c r="G27" s="459">
        <v>45619</v>
      </c>
      <c r="H27" s="460">
        <f t="shared" si="1"/>
        <v>45619</v>
      </c>
      <c r="I27" s="461">
        <v>189325.60375000001</v>
      </c>
      <c r="J27" s="461">
        <v>9003.0920000000006</v>
      </c>
      <c r="K27" s="461">
        <v>6692.7309999999989</v>
      </c>
      <c r="M27" s="459">
        <v>45649</v>
      </c>
      <c r="N27" s="460">
        <f t="shared" si="2"/>
        <v>45649</v>
      </c>
      <c r="O27" s="461">
        <v>177483.47999999986</v>
      </c>
      <c r="P27" s="461">
        <v>8476.9299999999985</v>
      </c>
      <c r="Q27" s="461">
        <v>5860.6729999999998</v>
      </c>
    </row>
    <row r="28" spans="1:17" ht="12.6" customHeight="1">
      <c r="A28" s="459">
        <v>45589</v>
      </c>
      <c r="B28" s="460">
        <f t="shared" si="0"/>
        <v>45589</v>
      </c>
      <c r="C28" s="461">
        <v>195349.53650000002</v>
      </c>
      <c r="D28" s="461">
        <v>9347.0120000000006</v>
      </c>
      <c r="E28" s="461">
        <v>6432.9750000000004</v>
      </c>
      <c r="G28" s="459">
        <v>45620</v>
      </c>
      <c r="H28" s="460">
        <f t="shared" si="1"/>
        <v>45620</v>
      </c>
      <c r="I28" s="461">
        <v>182561.83824999997</v>
      </c>
      <c r="J28" s="461">
        <v>8598.116</v>
      </c>
      <c r="K28" s="461">
        <v>6400.6959999999999</v>
      </c>
      <c r="M28" s="459">
        <v>45650</v>
      </c>
      <c r="N28" s="460">
        <f t="shared" si="2"/>
        <v>45650</v>
      </c>
      <c r="O28" s="461">
        <v>159014.90349999999</v>
      </c>
      <c r="P28" s="461">
        <v>7901.7589999999982</v>
      </c>
      <c r="Q28" s="461">
        <v>5754.786000000001</v>
      </c>
    </row>
    <row r="29" spans="1:17" ht="12.6" customHeight="1">
      <c r="A29" s="459">
        <v>45590</v>
      </c>
      <c r="B29" s="460">
        <f t="shared" si="0"/>
        <v>45590</v>
      </c>
      <c r="C29" s="461">
        <v>189830.81500000003</v>
      </c>
      <c r="D29" s="461">
        <v>9197.2139999999963</v>
      </c>
      <c r="E29" s="461">
        <v>5859.0309999999981</v>
      </c>
      <c r="G29" s="459">
        <v>45621</v>
      </c>
      <c r="H29" s="460">
        <f t="shared" si="1"/>
        <v>45621</v>
      </c>
      <c r="I29" s="461">
        <v>209946.52450000009</v>
      </c>
      <c r="J29" s="461">
        <v>9982.1639999999989</v>
      </c>
      <c r="K29" s="461">
        <v>6881.8889999999992</v>
      </c>
      <c r="M29" s="459">
        <v>45651</v>
      </c>
      <c r="N29" s="460">
        <f t="shared" si="2"/>
        <v>45651</v>
      </c>
      <c r="O29" s="461">
        <v>156760.74325</v>
      </c>
      <c r="P29" s="461">
        <v>7244.8549999999987</v>
      </c>
      <c r="Q29" s="461">
        <v>5534.1890000000003</v>
      </c>
    </row>
    <row r="30" spans="1:17" ht="12.6" customHeight="1">
      <c r="A30" s="459">
        <v>45591</v>
      </c>
      <c r="B30" s="460">
        <f t="shared" si="0"/>
        <v>45591</v>
      </c>
      <c r="C30" s="461">
        <v>162943.62024999995</v>
      </c>
      <c r="D30" s="461">
        <v>7865.7040000000006</v>
      </c>
      <c r="E30" s="461">
        <v>5646.7239999999993</v>
      </c>
      <c r="G30" s="459">
        <v>45622</v>
      </c>
      <c r="H30" s="460">
        <f t="shared" si="1"/>
        <v>45622</v>
      </c>
      <c r="I30" s="461">
        <v>214136.84675000003</v>
      </c>
      <c r="J30" s="461">
        <v>10176.014999999999</v>
      </c>
      <c r="K30" s="461">
        <v>7021.174</v>
      </c>
      <c r="M30" s="459">
        <v>45652</v>
      </c>
      <c r="N30" s="460">
        <f t="shared" si="2"/>
        <v>45652</v>
      </c>
      <c r="O30" s="461">
        <v>168166.01699999999</v>
      </c>
      <c r="P30" s="461">
        <v>7902.2060000000001</v>
      </c>
      <c r="Q30" s="461">
        <v>6020.5830000000005</v>
      </c>
    </row>
    <row r="31" spans="1:17" ht="12.6" customHeight="1">
      <c r="A31" s="459">
        <v>45592</v>
      </c>
      <c r="B31" s="460">
        <f t="shared" si="0"/>
        <v>45592</v>
      </c>
      <c r="C31" s="461">
        <v>155358.34925000003</v>
      </c>
      <c r="D31" s="461">
        <v>7341.253999999999</v>
      </c>
      <c r="E31" s="461">
        <v>5293.5920000000015</v>
      </c>
      <c r="G31" s="459">
        <v>45623</v>
      </c>
      <c r="H31" s="460">
        <f t="shared" si="1"/>
        <v>45623</v>
      </c>
      <c r="I31" s="461">
        <v>215957.41050000009</v>
      </c>
      <c r="J31" s="461">
        <v>10152.732</v>
      </c>
      <c r="K31" s="461">
        <v>7062.9269999999997</v>
      </c>
      <c r="M31" s="459">
        <v>45653</v>
      </c>
      <c r="N31" s="460">
        <f t="shared" si="2"/>
        <v>45653</v>
      </c>
      <c r="O31" s="461">
        <v>181405.10674999995</v>
      </c>
      <c r="P31" s="461">
        <v>8544.64</v>
      </c>
      <c r="Q31" s="461">
        <v>6239.2910000000011</v>
      </c>
    </row>
    <row r="32" spans="1:17" ht="12.6" customHeight="1">
      <c r="A32" s="459">
        <v>45593</v>
      </c>
      <c r="B32" s="460">
        <f t="shared" si="0"/>
        <v>45593</v>
      </c>
      <c r="C32" s="461">
        <v>160538.33974999996</v>
      </c>
      <c r="D32" s="461">
        <v>7616.0999999999985</v>
      </c>
      <c r="E32" s="461">
        <v>5444.6880000000001</v>
      </c>
      <c r="G32" s="459">
        <v>45624</v>
      </c>
      <c r="H32" s="460">
        <f t="shared" si="1"/>
        <v>45624</v>
      </c>
      <c r="I32" s="461">
        <v>214479.62575000001</v>
      </c>
      <c r="J32" s="461">
        <v>10252.838</v>
      </c>
      <c r="K32" s="461">
        <v>7081.5320000000011</v>
      </c>
      <c r="M32" s="459">
        <v>45654</v>
      </c>
      <c r="N32" s="460">
        <f t="shared" si="2"/>
        <v>45654</v>
      </c>
      <c r="O32" s="461">
        <v>178727.61399999997</v>
      </c>
      <c r="P32" s="461">
        <v>8294.9479999999985</v>
      </c>
      <c r="Q32" s="461">
        <v>6387.9310000000005</v>
      </c>
    </row>
    <row r="33" spans="1:17" ht="12.6" customHeight="1">
      <c r="A33" s="459">
        <v>45594</v>
      </c>
      <c r="B33" s="460">
        <f t="shared" si="0"/>
        <v>45594</v>
      </c>
      <c r="C33" s="461">
        <v>186864.29574999996</v>
      </c>
      <c r="D33" s="461">
        <v>9075.2029999999977</v>
      </c>
      <c r="E33" s="461">
        <v>5923.0980000000018</v>
      </c>
      <c r="G33" s="459">
        <v>45625</v>
      </c>
      <c r="H33" s="460">
        <f t="shared" si="1"/>
        <v>45625</v>
      </c>
      <c r="I33" s="461">
        <v>211292.09574999995</v>
      </c>
      <c r="J33" s="461">
        <v>10145.449000000001</v>
      </c>
      <c r="K33" s="461">
        <v>7007.9539999999997</v>
      </c>
      <c r="M33" s="459">
        <v>45655</v>
      </c>
      <c r="N33" s="460">
        <f t="shared" si="2"/>
        <v>45655</v>
      </c>
      <c r="O33" s="461">
        <v>178549.92674999996</v>
      </c>
      <c r="P33" s="461">
        <v>8292.35</v>
      </c>
      <c r="Q33" s="461">
        <v>6376.9919999999993</v>
      </c>
    </row>
    <row r="34" spans="1:17" ht="12.6" customHeight="1">
      <c r="A34" s="459">
        <v>45595</v>
      </c>
      <c r="B34" s="460">
        <f t="shared" si="0"/>
        <v>45595</v>
      </c>
      <c r="C34" s="461">
        <v>189945.59625</v>
      </c>
      <c r="D34" s="461">
        <v>9116.07</v>
      </c>
      <c r="E34" s="461">
        <v>6189.9379999999992</v>
      </c>
      <c r="G34" s="459">
        <v>45626</v>
      </c>
      <c r="H34" s="460">
        <f t="shared" si="1"/>
        <v>45626</v>
      </c>
      <c r="I34" s="461">
        <v>189391.13674999998</v>
      </c>
      <c r="J34" s="461">
        <v>9007.27</v>
      </c>
      <c r="K34" s="461">
        <v>6672.9670000000006</v>
      </c>
      <c r="M34" s="459">
        <v>45656</v>
      </c>
      <c r="N34" s="460">
        <f t="shared" si="2"/>
        <v>45656</v>
      </c>
      <c r="O34" s="461">
        <v>187709.38675000003</v>
      </c>
      <c r="P34" s="461">
        <v>8799.0960000000014</v>
      </c>
      <c r="Q34" s="461">
        <v>6545.5900000000011</v>
      </c>
    </row>
    <row r="35" spans="1:17" ht="12.6" customHeight="1">
      <c r="A35" s="462">
        <v>45596</v>
      </c>
      <c r="B35" s="463">
        <f t="shared" si="0"/>
        <v>45596</v>
      </c>
      <c r="C35" s="452">
        <v>191730.01150000002</v>
      </c>
      <c r="D35" s="452">
        <v>9038.0860000000011</v>
      </c>
      <c r="E35" s="452">
        <v>6205.9159999999983</v>
      </c>
      <c r="G35" s="462"/>
      <c r="H35" s="463"/>
      <c r="I35" s="452"/>
      <c r="J35" s="452"/>
      <c r="K35" s="452"/>
      <c r="M35" s="393">
        <v>45657</v>
      </c>
      <c r="N35" s="394">
        <f t="shared" si="2"/>
        <v>45657</v>
      </c>
      <c r="O35" s="452">
        <v>175712.36550000007</v>
      </c>
      <c r="P35" s="452">
        <v>8399.9629999999997</v>
      </c>
      <c r="Q35" s="452">
        <v>6237.1990000000005</v>
      </c>
    </row>
    <row r="36" spans="1:17" ht="11.25" customHeight="1">
      <c r="Q36" s="340" t="s">
        <v>275</v>
      </c>
    </row>
    <row r="37" spans="1:17" ht="15" customHeight="1">
      <c r="A37" s="47"/>
      <c r="K37" s="13"/>
    </row>
    <row r="38" spans="1:17" ht="15" customHeight="1">
      <c r="A38" s="47"/>
      <c r="K38" s="13"/>
    </row>
    <row r="39" spans="1:17" ht="15" customHeight="1">
      <c r="A39" s="47"/>
      <c r="K39" s="13"/>
    </row>
    <row r="40" spans="1:17" ht="10.5" customHeight="1">
      <c r="K40" s="14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4"/>
  <sheetViews>
    <sheetView showGridLines="0" zoomScaleNormal="100" zoomScaleSheetLayoutView="100" workbookViewId="0"/>
  </sheetViews>
  <sheetFormatPr defaultColWidth="9.140625" defaultRowHeight="12"/>
  <cols>
    <col min="1" max="2" width="8.7109375" style="142" customWidth="1"/>
    <col min="3" max="3" width="8.42578125" style="142" customWidth="1"/>
    <col min="4" max="4" width="17.140625" style="142" customWidth="1"/>
    <col min="5" max="5" width="7.5703125" style="142" customWidth="1"/>
    <col min="6" max="6" width="5.7109375" style="142" customWidth="1"/>
    <col min="7" max="7" width="1.7109375" style="142" customWidth="1"/>
    <col min="8" max="9" width="7.28515625" style="142" customWidth="1"/>
    <col min="10" max="10" width="11.85546875" style="142" customWidth="1"/>
    <col min="11" max="11" width="10.140625" style="142" customWidth="1"/>
    <col min="12" max="12" width="7.140625" style="142" customWidth="1"/>
    <col min="13" max="13" width="12.7109375" style="142" customWidth="1"/>
    <col min="14" max="14" width="15.42578125" style="142" customWidth="1"/>
    <col min="15" max="15" width="14.140625" style="142" customWidth="1"/>
    <col min="16" max="38" width="9.140625" style="142" customWidth="1"/>
    <col min="39" max="16384" width="9.140625" style="142"/>
  </cols>
  <sheetData>
    <row r="1" spans="1:15" s="140" customFormat="1" ht="18">
      <c r="A1" s="397" t="str">
        <f>"9.3  Maxima zatížení ES ČR za "&amp;O1</f>
        <v>9.3  Maxima zatížení ES ČR za IV. čtvrtletí 2024</v>
      </c>
      <c r="B1" s="139"/>
      <c r="N1" s="141"/>
      <c r="O1" s="209" t="str">
        <f>'3.1'!N1</f>
        <v>IV. čtvrtletí 2024</v>
      </c>
    </row>
    <row r="2" spans="1:15" ht="6" customHeight="1">
      <c r="B2" s="143"/>
    </row>
    <row r="3" spans="1:15" s="144" customFormat="1" ht="12" customHeight="1">
      <c r="A3" s="612" t="str">
        <f>"Struktura pokrytí denního maxima zatížení - "&amp;LOWER('9.2'!A3:B4)</f>
        <v>Struktura pokrytí denního maxima zatížení - říjen</v>
      </c>
      <c r="B3" s="612"/>
      <c r="C3" s="612"/>
      <c r="D3" s="612"/>
      <c r="E3" s="401" t="s">
        <v>4</v>
      </c>
      <c r="F3" s="401"/>
    </row>
    <row r="4" spans="1:15" s="144" customFormat="1">
      <c r="A4" s="611" t="s">
        <v>257</v>
      </c>
      <c r="B4" s="611"/>
      <c r="C4" s="611"/>
      <c r="D4" s="611"/>
      <c r="E4" s="404">
        <f>SUM(E5:E14)</f>
        <v>9347.0120000000006</v>
      </c>
      <c r="F4" s="405">
        <f>E4/$E$4</f>
        <v>1</v>
      </c>
    </row>
    <row r="5" spans="1:15" s="144" customFormat="1">
      <c r="A5" s="609" t="s">
        <v>272</v>
      </c>
      <c r="B5" s="609"/>
      <c r="C5" s="609"/>
      <c r="D5" s="609"/>
      <c r="E5" s="399">
        <f t="array" ref="E5:E14">TRANSPOSE(INDEX(B54:K149,MATCH(MAX(M54:M149),M54:M149,0),0))</f>
        <v>2597.5819999999999</v>
      </c>
      <c r="F5" s="400">
        <f t="shared" ref="F5:F14" si="0">E5/$E$4</f>
        <v>0.27790506741619669</v>
      </c>
    </row>
    <row r="6" spans="1:15" s="144" customFormat="1">
      <c r="A6" s="609" t="s">
        <v>273</v>
      </c>
      <c r="B6" s="609"/>
      <c r="C6" s="609"/>
      <c r="D6" s="609"/>
      <c r="E6" s="399">
        <v>4781.527</v>
      </c>
      <c r="F6" s="400">
        <f t="shared" si="0"/>
        <v>0.51155674134151108</v>
      </c>
    </row>
    <row r="7" spans="1:15" s="144" customFormat="1">
      <c r="A7" s="609" t="s">
        <v>276</v>
      </c>
      <c r="B7" s="609"/>
      <c r="C7" s="609"/>
      <c r="D7" s="609"/>
      <c r="E7" s="399">
        <v>55.241999999999997</v>
      </c>
      <c r="F7" s="400">
        <f t="shared" si="0"/>
        <v>5.9101240054040792E-3</v>
      </c>
    </row>
    <row r="8" spans="1:15" s="144" customFormat="1">
      <c r="A8" s="451" t="s">
        <v>277</v>
      </c>
      <c r="B8" s="451"/>
      <c r="C8" s="451"/>
      <c r="D8" s="451"/>
      <c r="E8" s="399">
        <v>449.49</v>
      </c>
      <c r="F8" s="400">
        <f t="shared" si="0"/>
        <v>4.8089164751259544E-2</v>
      </c>
    </row>
    <row r="9" spans="1:15" s="144" customFormat="1">
      <c r="A9" s="609" t="s">
        <v>274</v>
      </c>
      <c r="B9" s="609"/>
      <c r="C9" s="609"/>
      <c r="D9" s="609"/>
      <c r="E9" s="399">
        <v>179.79400000000001</v>
      </c>
      <c r="F9" s="400">
        <f t="shared" si="0"/>
        <v>1.9235451928380963E-2</v>
      </c>
    </row>
    <row r="10" spans="1:15" s="144" customFormat="1">
      <c r="A10" s="609" t="s">
        <v>278</v>
      </c>
      <c r="B10" s="609"/>
      <c r="C10" s="609"/>
      <c r="D10" s="609"/>
      <c r="E10" s="399">
        <v>0</v>
      </c>
      <c r="F10" s="400">
        <f t="shared" si="0"/>
        <v>0</v>
      </c>
    </row>
    <row r="11" spans="1:15" s="144" customFormat="1">
      <c r="A11" s="609" t="s">
        <v>279</v>
      </c>
      <c r="B11" s="609"/>
      <c r="C11" s="609"/>
      <c r="D11" s="609"/>
      <c r="E11" s="399">
        <v>1667.299</v>
      </c>
      <c r="F11" s="400">
        <f t="shared" si="0"/>
        <v>0.17837775323279781</v>
      </c>
    </row>
    <row r="12" spans="1:15" s="144" customFormat="1">
      <c r="A12" s="609" t="s">
        <v>280</v>
      </c>
      <c r="B12" s="609"/>
      <c r="C12" s="609"/>
      <c r="D12" s="609"/>
      <c r="E12" s="399">
        <v>72.326999999999998</v>
      </c>
      <c r="F12" s="400">
        <f t="shared" si="0"/>
        <v>7.7379808649009965E-3</v>
      </c>
    </row>
    <row r="13" spans="1:15" s="144" customFormat="1">
      <c r="A13" s="609" t="s">
        <v>269</v>
      </c>
      <c r="B13" s="609"/>
      <c r="C13" s="609"/>
      <c r="D13" s="609"/>
      <c r="E13" s="399">
        <v>-456.24900000000002</v>
      </c>
      <c r="F13" s="400">
        <f t="shared" si="0"/>
        <v>-4.8812283540451216E-2</v>
      </c>
    </row>
    <row r="14" spans="1:15" s="144" customFormat="1">
      <c r="A14" s="610" t="s">
        <v>92</v>
      </c>
      <c r="B14" s="610"/>
      <c r="C14" s="610"/>
      <c r="D14" s="610"/>
      <c r="E14" s="402">
        <v>0</v>
      </c>
      <c r="F14" s="403">
        <f t="shared" si="0"/>
        <v>0</v>
      </c>
    </row>
    <row r="15" spans="1:15" s="144" customFormat="1">
      <c r="A15" s="145"/>
      <c r="B15" s="145"/>
      <c r="C15" s="145"/>
      <c r="D15" s="145"/>
      <c r="E15" s="145"/>
      <c r="F15" s="398" t="s">
        <v>275</v>
      </c>
    </row>
    <row r="16" spans="1:15" s="144" customFormat="1"/>
    <row r="17" spans="1:6" s="144" customFormat="1"/>
    <row r="18" spans="1:6" s="144" customFormat="1">
      <c r="A18" s="611" t="str">
        <f>"Struktura pokrytí denního maxima zatížení - "&amp;LOWER('9.2'!G3)</f>
        <v>Struktura pokrytí denního maxima zatížení - listopad</v>
      </c>
      <c r="B18" s="611"/>
      <c r="C18" s="611"/>
      <c r="D18" s="611"/>
      <c r="E18" s="401" t="s">
        <v>4</v>
      </c>
      <c r="F18" s="401"/>
    </row>
    <row r="19" spans="1:6" s="144" customFormat="1">
      <c r="A19" s="611" t="s">
        <v>257</v>
      </c>
      <c r="B19" s="611"/>
      <c r="C19" s="611"/>
      <c r="D19" s="611"/>
      <c r="E19" s="404">
        <f>SUM(E20:E29)</f>
        <v>10592.843000000001</v>
      </c>
      <c r="F19" s="405">
        <f>E19/$E$19</f>
        <v>1</v>
      </c>
    </row>
    <row r="20" spans="1:6" s="144" customFormat="1">
      <c r="A20" s="609" t="s">
        <v>272</v>
      </c>
      <c r="B20" s="609"/>
      <c r="C20" s="609"/>
      <c r="D20" s="609"/>
      <c r="E20" s="399">
        <f t="array" ref="E20:E29">TRANSPOSE(INDEX(T54:AC149,MATCH(MAX(AE54:AE149),AE54:AE149,0),0))</f>
        <v>3130.8229999999999</v>
      </c>
      <c r="F20" s="400">
        <f t="shared" ref="F20:F29" si="1">E20/$E$19</f>
        <v>0.29556021929145931</v>
      </c>
    </row>
    <row r="21" spans="1:6" s="144" customFormat="1">
      <c r="A21" s="609" t="s">
        <v>273</v>
      </c>
      <c r="B21" s="609"/>
      <c r="C21" s="609"/>
      <c r="D21" s="609"/>
      <c r="E21" s="399">
        <v>5557.6220000000003</v>
      </c>
      <c r="F21" s="400">
        <f t="shared" si="1"/>
        <v>0.52465820554500808</v>
      </c>
    </row>
    <row r="22" spans="1:6" s="144" customFormat="1">
      <c r="A22" s="609" t="s">
        <v>276</v>
      </c>
      <c r="B22" s="609"/>
      <c r="C22" s="609"/>
      <c r="D22" s="609"/>
      <c r="E22" s="399">
        <v>1118.4290000000001</v>
      </c>
      <c r="F22" s="400">
        <f t="shared" si="1"/>
        <v>0.10558345856726094</v>
      </c>
    </row>
    <row r="23" spans="1:6" s="144" customFormat="1">
      <c r="A23" s="451" t="s">
        <v>277</v>
      </c>
      <c r="B23" s="451"/>
      <c r="C23" s="451"/>
      <c r="D23" s="451"/>
      <c r="E23" s="399">
        <v>553.14099999999996</v>
      </c>
      <c r="F23" s="400">
        <f t="shared" si="1"/>
        <v>5.2218370460130482E-2</v>
      </c>
    </row>
    <row r="24" spans="1:6" s="144" customFormat="1">
      <c r="A24" s="609" t="s">
        <v>274</v>
      </c>
      <c r="B24" s="609"/>
      <c r="C24" s="609"/>
      <c r="D24" s="609"/>
      <c r="E24" s="399">
        <v>222.61</v>
      </c>
      <c r="F24" s="400">
        <f t="shared" si="1"/>
        <v>2.1015132575834455E-2</v>
      </c>
    </row>
    <row r="25" spans="1:6" s="144" customFormat="1">
      <c r="A25" s="609" t="s">
        <v>278</v>
      </c>
      <c r="B25" s="609"/>
      <c r="C25" s="609"/>
      <c r="D25" s="609"/>
      <c r="E25" s="399">
        <v>305.80200000000002</v>
      </c>
      <c r="F25" s="400">
        <f t="shared" si="1"/>
        <v>2.8868737127511472E-2</v>
      </c>
    </row>
    <row r="26" spans="1:6" s="144" customFormat="1">
      <c r="A26" s="609" t="s">
        <v>279</v>
      </c>
      <c r="B26" s="609"/>
      <c r="C26" s="609"/>
      <c r="D26" s="609"/>
      <c r="E26" s="399">
        <v>165.54499999999999</v>
      </c>
      <c r="F26" s="400">
        <f t="shared" si="1"/>
        <v>1.5628004682029174E-2</v>
      </c>
    </row>
    <row r="27" spans="1:6" s="144" customFormat="1">
      <c r="A27" s="609" t="s">
        <v>280</v>
      </c>
      <c r="B27" s="609"/>
      <c r="C27" s="609"/>
      <c r="D27" s="609"/>
      <c r="E27" s="399">
        <v>46.968000000000004</v>
      </c>
      <c r="F27" s="400">
        <f t="shared" si="1"/>
        <v>4.4339371403880907E-3</v>
      </c>
    </row>
    <row r="28" spans="1:6" s="144" customFormat="1">
      <c r="A28" s="609" t="s">
        <v>269</v>
      </c>
      <c r="B28" s="609"/>
      <c r="C28" s="609"/>
      <c r="D28" s="609"/>
      <c r="E28" s="399">
        <v>-508.09699999999998</v>
      </c>
      <c r="F28" s="400">
        <f t="shared" si="1"/>
        <v>-4.7966065389622024E-2</v>
      </c>
    </row>
    <row r="29" spans="1:6" s="144" customFormat="1">
      <c r="A29" s="610" t="s">
        <v>92</v>
      </c>
      <c r="B29" s="610"/>
      <c r="C29" s="610"/>
      <c r="D29" s="610"/>
      <c r="E29" s="402">
        <v>0</v>
      </c>
      <c r="F29" s="403">
        <f t="shared" si="1"/>
        <v>0</v>
      </c>
    </row>
    <row r="30" spans="1:6" s="144" customFormat="1">
      <c r="A30" s="145"/>
      <c r="B30" s="145"/>
      <c r="C30" s="145"/>
      <c r="D30" s="145"/>
      <c r="E30" s="145"/>
      <c r="F30" s="398" t="s">
        <v>275</v>
      </c>
    </row>
    <row r="31" spans="1:6" s="144" customFormat="1"/>
    <row r="32" spans="1:6" s="144" customFormat="1"/>
    <row r="33" spans="1:6" s="144" customFormat="1">
      <c r="A33" s="611" t="str">
        <f>"Struktura pokrytí denního maxima zatížení - "&amp;LOWER('9.2'!M3)</f>
        <v>Struktura pokrytí denního maxima zatížení - prosinec</v>
      </c>
      <c r="B33" s="611"/>
      <c r="C33" s="611"/>
      <c r="D33" s="611"/>
      <c r="E33" s="401" t="s">
        <v>4</v>
      </c>
      <c r="F33" s="401"/>
    </row>
    <row r="34" spans="1:6" s="144" customFormat="1">
      <c r="A34" s="611" t="s">
        <v>257</v>
      </c>
      <c r="B34" s="611"/>
      <c r="C34" s="611"/>
      <c r="D34" s="611"/>
      <c r="E34" s="404">
        <f>SUM(E35:E44)</f>
        <v>10829.581</v>
      </c>
      <c r="F34" s="405">
        <f>E34/$E$34</f>
        <v>1</v>
      </c>
    </row>
    <row r="35" spans="1:6" s="144" customFormat="1">
      <c r="A35" s="609" t="s">
        <v>272</v>
      </c>
      <c r="B35" s="609"/>
      <c r="C35" s="609"/>
      <c r="D35" s="609"/>
      <c r="E35" s="399">
        <f t="array" ref="E35:E44">TRANSPOSE(INDEX(AL54:AU149,MATCH(MAX(AW54:AW149),AW54:AW149,0),0))</f>
        <v>4211.6490000000003</v>
      </c>
      <c r="F35" s="400">
        <f t="shared" ref="F35:F44" si="2">E35/$E$34</f>
        <v>0.38890230379180879</v>
      </c>
    </row>
    <row r="36" spans="1:6" s="144" customFormat="1">
      <c r="A36" s="609" t="s">
        <v>273</v>
      </c>
      <c r="B36" s="609"/>
      <c r="C36" s="609"/>
      <c r="D36" s="609"/>
      <c r="E36" s="399">
        <v>5625.6750000000002</v>
      </c>
      <c r="F36" s="400">
        <f t="shared" si="2"/>
        <v>0.51947300638870519</v>
      </c>
    </row>
    <row r="37" spans="1:6" s="144" customFormat="1">
      <c r="A37" s="609" t="s">
        <v>276</v>
      </c>
      <c r="B37" s="609"/>
      <c r="C37" s="609"/>
      <c r="D37" s="609"/>
      <c r="E37" s="399">
        <v>1131.73</v>
      </c>
      <c r="F37" s="400">
        <f t="shared" si="2"/>
        <v>0.10450358144050079</v>
      </c>
    </row>
    <row r="38" spans="1:6" s="144" customFormat="1">
      <c r="A38" s="451" t="s">
        <v>277</v>
      </c>
      <c r="B38" s="451"/>
      <c r="C38" s="451"/>
      <c r="D38" s="451"/>
      <c r="E38" s="399">
        <v>565.72500000000002</v>
      </c>
      <c r="F38" s="400">
        <f t="shared" si="2"/>
        <v>5.2238863165620167E-2</v>
      </c>
    </row>
    <row r="39" spans="1:6" s="144" customFormat="1">
      <c r="A39" s="609" t="s">
        <v>274</v>
      </c>
      <c r="B39" s="609"/>
      <c r="C39" s="609"/>
      <c r="D39" s="609"/>
      <c r="E39" s="399">
        <v>345.63900000000001</v>
      </c>
      <c r="F39" s="400">
        <f t="shared" si="2"/>
        <v>3.1916193248843143E-2</v>
      </c>
    </row>
    <row r="40" spans="1:6" s="144" customFormat="1">
      <c r="A40" s="609" t="s">
        <v>278</v>
      </c>
      <c r="B40" s="609"/>
      <c r="C40" s="609"/>
      <c r="D40" s="609"/>
      <c r="E40" s="399">
        <v>48.414000000000001</v>
      </c>
      <c r="F40" s="400">
        <f t="shared" si="2"/>
        <v>4.470533070485368E-3</v>
      </c>
    </row>
    <row r="41" spans="1:6" s="144" customFormat="1">
      <c r="A41" s="609" t="s">
        <v>279</v>
      </c>
      <c r="B41" s="609"/>
      <c r="C41" s="609"/>
      <c r="D41" s="609"/>
      <c r="E41" s="399">
        <v>147.947</v>
      </c>
      <c r="F41" s="400">
        <f t="shared" si="2"/>
        <v>1.3661378034847332E-2</v>
      </c>
    </row>
    <row r="42" spans="1:6" s="144" customFormat="1">
      <c r="A42" s="609" t="s">
        <v>280</v>
      </c>
      <c r="B42" s="609"/>
      <c r="C42" s="609"/>
      <c r="D42" s="609"/>
      <c r="E42" s="399">
        <v>4.8940000000000001</v>
      </c>
      <c r="F42" s="400">
        <f t="shared" si="2"/>
        <v>4.5191037400246602E-4</v>
      </c>
    </row>
    <row r="43" spans="1:6" s="144" customFormat="1">
      <c r="A43" s="609" t="s">
        <v>269</v>
      </c>
      <c r="B43" s="609"/>
      <c r="C43" s="609"/>
      <c r="D43" s="609"/>
      <c r="E43" s="399">
        <v>-1252.0920000000001</v>
      </c>
      <c r="F43" s="400">
        <f t="shared" si="2"/>
        <v>-0.11561776951481319</v>
      </c>
    </row>
    <row r="44" spans="1:6" s="144" customFormat="1">
      <c r="A44" s="610" t="s">
        <v>92</v>
      </c>
      <c r="B44" s="610"/>
      <c r="C44" s="610"/>
      <c r="D44" s="610"/>
      <c r="E44" s="402">
        <v>0</v>
      </c>
      <c r="F44" s="403">
        <f t="shared" si="2"/>
        <v>0</v>
      </c>
    </row>
    <row r="45" spans="1:6" s="144" customFormat="1">
      <c r="A45" s="145"/>
      <c r="B45" s="145"/>
      <c r="C45" s="145"/>
      <c r="D45" s="145"/>
      <c r="E45" s="145"/>
      <c r="F45" s="398" t="s">
        <v>275</v>
      </c>
    </row>
    <row r="46" spans="1:6" s="144" customFormat="1"/>
    <row r="47" spans="1:6" s="444" customFormat="1"/>
    <row r="48" spans="1:6" s="444" customFormat="1"/>
    <row r="49" spans="1:53" s="445" customFormat="1"/>
    <row r="50" spans="1:53" s="445" customFormat="1"/>
    <row r="51" spans="1:53" s="445" customFormat="1">
      <c r="A51" s="445" t="str">
        <f>A3</f>
        <v>Struktura pokrytí denního maxima zatížení - říjen</v>
      </c>
      <c r="S51" s="445" t="str">
        <f>A18</f>
        <v>Struktura pokrytí denního maxima zatížení - listopad</v>
      </c>
      <c r="AK51" s="445" t="str">
        <f>A33</f>
        <v>Struktura pokrytí denního maxima zatížení - prosinec</v>
      </c>
    </row>
    <row r="52" spans="1:53" s="445" customFormat="1" ht="37.5">
      <c r="A52" s="453" t="s">
        <v>55</v>
      </c>
      <c r="B52" s="453" t="s">
        <v>7</v>
      </c>
      <c r="C52" s="453" t="s">
        <v>20</v>
      </c>
      <c r="D52" s="453" t="s">
        <v>21</v>
      </c>
      <c r="E52" s="453" t="s">
        <v>22</v>
      </c>
      <c r="F52" s="453" t="s">
        <v>43</v>
      </c>
      <c r="G52" s="453" t="s">
        <v>44</v>
      </c>
      <c r="H52" s="453" t="s">
        <v>46</v>
      </c>
      <c r="I52" s="453" t="s">
        <v>45</v>
      </c>
      <c r="J52" s="453" t="s">
        <v>269</v>
      </c>
      <c r="K52" s="453" t="s">
        <v>92</v>
      </c>
      <c r="L52" s="453" t="s">
        <v>424</v>
      </c>
      <c r="M52" s="453" t="s">
        <v>257</v>
      </c>
      <c r="N52" s="453" t="s">
        <v>425</v>
      </c>
      <c r="O52" s="453" t="s">
        <v>268</v>
      </c>
      <c r="S52" s="453" t="s">
        <v>55</v>
      </c>
      <c r="T52" s="453" t="s">
        <v>7</v>
      </c>
      <c r="U52" s="453" t="s">
        <v>20</v>
      </c>
      <c r="V52" s="453" t="s">
        <v>21</v>
      </c>
      <c r="W52" s="453" t="s">
        <v>22</v>
      </c>
      <c r="X52" s="453" t="s">
        <v>43</v>
      </c>
      <c r="Y52" s="453" t="s">
        <v>44</v>
      </c>
      <c r="Z52" s="453" t="s">
        <v>46</v>
      </c>
      <c r="AA52" s="453" t="s">
        <v>45</v>
      </c>
      <c r="AB52" s="453" t="s">
        <v>269</v>
      </c>
      <c r="AC52" s="453" t="s">
        <v>92</v>
      </c>
      <c r="AD52" s="453" t="s">
        <v>424</v>
      </c>
      <c r="AE52" s="453" t="s">
        <v>257</v>
      </c>
      <c r="AF52" s="453" t="s">
        <v>425</v>
      </c>
      <c r="AG52" s="453" t="s">
        <v>268</v>
      </c>
      <c r="AK52" s="453" t="s">
        <v>55</v>
      </c>
      <c r="AL52" s="453" t="s">
        <v>7</v>
      </c>
      <c r="AM52" s="453" t="s">
        <v>20</v>
      </c>
      <c r="AN52" s="453" t="s">
        <v>21</v>
      </c>
      <c r="AO52" s="453" t="s">
        <v>22</v>
      </c>
      <c r="AP52" s="453" t="s">
        <v>43</v>
      </c>
      <c r="AQ52" s="453" t="s">
        <v>44</v>
      </c>
      <c r="AR52" s="453" t="s">
        <v>46</v>
      </c>
      <c r="AS52" s="453" t="s">
        <v>45</v>
      </c>
      <c r="AT52" s="453" t="s">
        <v>269</v>
      </c>
      <c r="AU52" s="453" t="s">
        <v>92</v>
      </c>
      <c r="AV52" s="453" t="s">
        <v>424</v>
      </c>
      <c r="AW52" s="453" t="s">
        <v>257</v>
      </c>
      <c r="AX52" s="453" t="s">
        <v>425</v>
      </c>
      <c r="AY52" s="453" t="s">
        <v>268</v>
      </c>
    </row>
    <row r="53" spans="1:53" s="456" customFormat="1">
      <c r="A53" s="454" t="s">
        <v>303</v>
      </c>
      <c r="B53" s="455" t="s">
        <v>4</v>
      </c>
      <c r="C53" s="455" t="s">
        <v>4</v>
      </c>
      <c r="D53" s="455" t="s">
        <v>4</v>
      </c>
      <c r="E53" s="455" t="s">
        <v>4</v>
      </c>
      <c r="F53" s="455" t="s">
        <v>4</v>
      </c>
      <c r="G53" s="455" t="s">
        <v>4</v>
      </c>
      <c r="H53" s="455" t="s">
        <v>4</v>
      </c>
      <c r="I53" s="455" t="s">
        <v>4</v>
      </c>
      <c r="J53" s="455" t="s">
        <v>4</v>
      </c>
      <c r="K53" s="455" t="s">
        <v>4</v>
      </c>
      <c r="L53" s="455" t="s">
        <v>4</v>
      </c>
      <c r="M53" s="455" t="s">
        <v>4</v>
      </c>
      <c r="N53" s="455" t="s">
        <v>4</v>
      </c>
      <c r="O53" s="455" t="s">
        <v>5</v>
      </c>
      <c r="P53" s="455" t="s">
        <v>270</v>
      </c>
      <c r="Q53" s="455" t="s">
        <v>271</v>
      </c>
      <c r="S53" s="454" t="s">
        <v>303</v>
      </c>
      <c r="T53" s="455" t="s">
        <v>4</v>
      </c>
      <c r="U53" s="455" t="s">
        <v>4</v>
      </c>
      <c r="V53" s="455" t="s">
        <v>4</v>
      </c>
      <c r="W53" s="455" t="s">
        <v>4</v>
      </c>
      <c r="X53" s="455" t="s">
        <v>4</v>
      </c>
      <c r="Y53" s="455" t="s">
        <v>4</v>
      </c>
      <c r="Z53" s="455" t="s">
        <v>4</v>
      </c>
      <c r="AA53" s="455" t="s">
        <v>4</v>
      </c>
      <c r="AB53" s="455" t="s">
        <v>4</v>
      </c>
      <c r="AC53" s="455" t="s">
        <v>4</v>
      </c>
      <c r="AD53" s="455" t="s">
        <v>4</v>
      </c>
      <c r="AE53" s="455" t="s">
        <v>4</v>
      </c>
      <c r="AF53" s="455" t="s">
        <v>4</v>
      </c>
      <c r="AG53" s="455" t="s">
        <v>5</v>
      </c>
      <c r="AH53" s="455" t="s">
        <v>270</v>
      </c>
      <c r="AI53" s="455" t="s">
        <v>271</v>
      </c>
      <c r="AK53" s="454" t="s">
        <v>303</v>
      </c>
      <c r="AL53" s="455" t="s">
        <v>4</v>
      </c>
      <c r="AM53" s="455" t="s">
        <v>4</v>
      </c>
      <c r="AN53" s="455" t="s">
        <v>4</v>
      </c>
      <c r="AO53" s="455" t="s">
        <v>4</v>
      </c>
      <c r="AP53" s="455" t="s">
        <v>4</v>
      </c>
      <c r="AQ53" s="455" t="s">
        <v>4</v>
      </c>
      <c r="AR53" s="455" t="s">
        <v>4</v>
      </c>
      <c r="AS53" s="455" t="s">
        <v>4</v>
      </c>
      <c r="AT53" s="455" t="s">
        <v>4</v>
      </c>
      <c r="AU53" s="455" t="s">
        <v>4</v>
      </c>
      <c r="AV53" s="455" t="s">
        <v>4</v>
      </c>
      <c r="AW53" s="455" t="s">
        <v>4</v>
      </c>
      <c r="AX53" s="455" t="s">
        <v>4</v>
      </c>
      <c r="AY53" s="455" t="s">
        <v>5</v>
      </c>
      <c r="AZ53" s="455" t="s">
        <v>270</v>
      </c>
      <c r="BA53" s="455" t="s">
        <v>271</v>
      </c>
    </row>
    <row r="54" spans="1:53" s="445" customFormat="1">
      <c r="A54" s="457">
        <v>0</v>
      </c>
      <c r="B54" s="458">
        <v>2598.645</v>
      </c>
      <c r="C54" s="458">
        <v>4605.7269999999999</v>
      </c>
      <c r="D54" s="458">
        <v>56.054000000000002</v>
      </c>
      <c r="E54" s="458">
        <v>376.72300000000001</v>
      </c>
      <c r="F54" s="458">
        <v>208.96600000000001</v>
      </c>
      <c r="G54" s="458">
        <v>0</v>
      </c>
      <c r="H54" s="458">
        <v>0</v>
      </c>
      <c r="I54" s="458">
        <v>85.084000000000003</v>
      </c>
      <c r="J54" s="458">
        <v>-1215.489</v>
      </c>
      <c r="K54" s="458">
        <v>-42.335999999999999</v>
      </c>
      <c r="L54" s="458">
        <v>-616.40700000000004</v>
      </c>
      <c r="M54" s="458">
        <v>6673.3739999999989</v>
      </c>
      <c r="N54" s="458">
        <v>6056.9669999999987</v>
      </c>
      <c r="O54" s="458">
        <f>M54</f>
        <v>6673.3739999999989</v>
      </c>
      <c r="P54" s="458">
        <f>IF(J54&lt;0,0,J54)</f>
        <v>0</v>
      </c>
      <c r="Q54" s="458">
        <f>IF(J54&lt;0,J54,0)</f>
        <v>-1215.489</v>
      </c>
      <c r="S54" s="457">
        <v>0</v>
      </c>
      <c r="T54" s="458">
        <v>3137.6170000000002</v>
      </c>
      <c r="U54" s="458">
        <v>5212.0659999999998</v>
      </c>
      <c r="V54" s="458">
        <v>897.05499999999995</v>
      </c>
      <c r="W54" s="458">
        <v>435.81799999999998</v>
      </c>
      <c r="X54" s="458">
        <v>89.350999999999999</v>
      </c>
      <c r="Y54" s="458">
        <v>0</v>
      </c>
      <c r="Z54" s="458">
        <v>0</v>
      </c>
      <c r="AA54" s="458">
        <v>26.24</v>
      </c>
      <c r="AB54" s="458">
        <v>-1855.124</v>
      </c>
      <c r="AC54" s="458">
        <v>-374.73</v>
      </c>
      <c r="AD54" s="458">
        <v>-670.23299999999995</v>
      </c>
      <c r="AE54" s="458">
        <v>7568.2930000000015</v>
      </c>
      <c r="AF54" s="458">
        <v>6898.0600000000013</v>
      </c>
      <c r="AG54" s="458">
        <f>AE54</f>
        <v>7568.2930000000015</v>
      </c>
      <c r="AH54" s="458">
        <f>IF(AB54&lt;0,0,AB54)</f>
        <v>0</v>
      </c>
      <c r="AI54" s="458">
        <f>IF(AB54&lt;0,AB54,0)</f>
        <v>-1855.124</v>
      </c>
      <c r="AK54" s="457">
        <v>0</v>
      </c>
      <c r="AL54" s="458">
        <v>4215.1540000000005</v>
      </c>
      <c r="AM54" s="458">
        <v>4970.32</v>
      </c>
      <c r="AN54" s="458">
        <v>804.64200000000005</v>
      </c>
      <c r="AO54" s="458">
        <v>401.87200000000001</v>
      </c>
      <c r="AP54" s="458">
        <v>241.95</v>
      </c>
      <c r="AQ54" s="458">
        <v>0</v>
      </c>
      <c r="AR54" s="458">
        <v>0</v>
      </c>
      <c r="AS54" s="458">
        <v>11.454000000000001</v>
      </c>
      <c r="AT54" s="458">
        <v>-2557.1149999999998</v>
      </c>
      <c r="AU54" s="458">
        <v>-279.45499999999998</v>
      </c>
      <c r="AV54" s="458">
        <v>-761.96199999999999</v>
      </c>
      <c r="AW54" s="458">
        <v>7808.8220000000001</v>
      </c>
      <c r="AX54" s="458">
        <v>7046.8600000000006</v>
      </c>
      <c r="AY54" s="458">
        <f>AW54</f>
        <v>7808.8220000000001</v>
      </c>
      <c r="AZ54" s="458">
        <f>IF(AT54&lt;0,0,AT54)</f>
        <v>0</v>
      </c>
      <c r="BA54" s="458">
        <f>IF(AT54&lt;0,AT54,0)</f>
        <v>-2557.1149999999998</v>
      </c>
    </row>
    <row r="55" spans="1:53" s="445" customFormat="1">
      <c r="A55" s="457">
        <v>1.0416666666666666E-2</v>
      </c>
      <c r="B55" s="458">
        <v>2598.9850000000001</v>
      </c>
      <c r="C55" s="458">
        <v>4559.3459999999995</v>
      </c>
      <c r="D55" s="458">
        <v>55.23</v>
      </c>
      <c r="E55" s="458">
        <v>378.50700000000001</v>
      </c>
      <c r="F55" s="458">
        <v>212.39599999999999</v>
      </c>
      <c r="G55" s="458">
        <v>0</v>
      </c>
      <c r="H55" s="458">
        <v>0</v>
      </c>
      <c r="I55" s="458">
        <v>86.320999999999998</v>
      </c>
      <c r="J55" s="458">
        <v>-1281.1099999999999</v>
      </c>
      <c r="K55" s="458">
        <v>0</v>
      </c>
      <c r="L55" s="458">
        <v>-612.02300000000002</v>
      </c>
      <c r="M55" s="458">
        <v>6609.6749999999993</v>
      </c>
      <c r="N55" s="458">
        <v>5997.6519999999991</v>
      </c>
      <c r="O55" s="458">
        <f t="shared" ref="O55:O118" si="3">M55</f>
        <v>6609.6749999999993</v>
      </c>
      <c r="P55" s="458">
        <f t="shared" ref="P55:P118" si="4">IF(J55&lt;0,0,J55)</f>
        <v>0</v>
      </c>
      <c r="Q55" s="458">
        <f t="shared" ref="Q55:Q118" si="5">IF(J55&lt;0,J55,0)</f>
        <v>-1281.1099999999999</v>
      </c>
      <c r="S55" s="457">
        <v>1.0416666666666666E-2</v>
      </c>
      <c r="T55" s="458">
        <v>3138.5479999999998</v>
      </c>
      <c r="U55" s="458">
        <v>5150.3090000000002</v>
      </c>
      <c r="V55" s="458">
        <v>765.649</v>
      </c>
      <c r="W55" s="458">
        <v>434.79700000000003</v>
      </c>
      <c r="X55" s="458">
        <v>88.606999999999999</v>
      </c>
      <c r="Y55" s="458">
        <v>0</v>
      </c>
      <c r="Z55" s="458">
        <v>0</v>
      </c>
      <c r="AA55" s="458">
        <v>27.119</v>
      </c>
      <c r="AB55" s="458">
        <v>-1687.58</v>
      </c>
      <c r="AC55" s="458">
        <v>-375.00299999999999</v>
      </c>
      <c r="AD55" s="458">
        <v>-663.08900000000006</v>
      </c>
      <c r="AE55" s="458">
        <v>7542.4460000000008</v>
      </c>
      <c r="AF55" s="458">
        <v>6879.3570000000009</v>
      </c>
      <c r="AG55" s="458">
        <f t="shared" ref="AG55:AG118" si="6">AE55</f>
        <v>7542.4460000000008</v>
      </c>
      <c r="AH55" s="458">
        <f t="shared" ref="AH55:AH118" si="7">IF(AB55&lt;0,0,AB55)</f>
        <v>0</v>
      </c>
      <c r="AI55" s="458">
        <f t="shared" ref="AI55:AI118" si="8">IF(AB55&lt;0,AB55,0)</f>
        <v>-1687.58</v>
      </c>
      <c r="AK55" s="457">
        <v>1.0416666666666666E-2</v>
      </c>
      <c r="AL55" s="458">
        <v>4216.0789999999997</v>
      </c>
      <c r="AM55" s="458">
        <v>4996.1570000000002</v>
      </c>
      <c r="AN55" s="458">
        <v>687.26300000000003</v>
      </c>
      <c r="AO55" s="458">
        <v>400.71499999999997</v>
      </c>
      <c r="AP55" s="458">
        <v>238.465</v>
      </c>
      <c r="AQ55" s="458">
        <v>0</v>
      </c>
      <c r="AR55" s="458">
        <v>0</v>
      </c>
      <c r="AS55" s="458">
        <v>11.129</v>
      </c>
      <c r="AT55" s="458">
        <v>-2430.8719999999998</v>
      </c>
      <c r="AU55" s="458">
        <v>-385.14699999999999</v>
      </c>
      <c r="AV55" s="458">
        <v>-762.31700000000001</v>
      </c>
      <c r="AW55" s="458">
        <v>7733.7890000000034</v>
      </c>
      <c r="AX55" s="458">
        <v>6971.4720000000034</v>
      </c>
      <c r="AY55" s="458">
        <f t="shared" ref="AY55:AY118" si="9">AW55</f>
        <v>7733.7890000000034</v>
      </c>
      <c r="AZ55" s="458">
        <f t="shared" ref="AZ55:AZ118" si="10">IF(AT55&lt;0,0,AT55)</f>
        <v>0</v>
      </c>
      <c r="BA55" s="458">
        <f t="shared" ref="BA55:BA118" si="11">IF(AT55&lt;0,AT55,0)</f>
        <v>-2430.8719999999998</v>
      </c>
    </row>
    <row r="56" spans="1:53" s="445" customFormat="1">
      <c r="A56" s="457">
        <v>2.0833333333333332E-2</v>
      </c>
      <c r="B56" s="458">
        <v>2597.5010000000002</v>
      </c>
      <c r="C56" s="458">
        <v>4520.4719999999998</v>
      </c>
      <c r="D56" s="458">
        <v>55.256</v>
      </c>
      <c r="E56" s="458">
        <v>377.04700000000003</v>
      </c>
      <c r="F56" s="458">
        <v>212.49100000000001</v>
      </c>
      <c r="G56" s="458">
        <v>0</v>
      </c>
      <c r="H56" s="458">
        <v>0</v>
      </c>
      <c r="I56" s="458">
        <v>83.816999999999993</v>
      </c>
      <c r="J56" s="458">
        <v>-1208.4860000000001</v>
      </c>
      <c r="K56" s="458">
        <v>0</v>
      </c>
      <c r="L56" s="458">
        <v>-608.02700000000004</v>
      </c>
      <c r="M56" s="458">
        <v>6638.098</v>
      </c>
      <c r="N56" s="458">
        <v>6030.0709999999999</v>
      </c>
      <c r="O56" s="458">
        <f t="shared" si="3"/>
        <v>6638.098</v>
      </c>
      <c r="P56" s="458">
        <f t="shared" si="4"/>
        <v>0</v>
      </c>
      <c r="Q56" s="458">
        <f t="shared" si="5"/>
        <v>-1208.4860000000001</v>
      </c>
      <c r="S56" s="457">
        <v>2.0833333333333332E-2</v>
      </c>
      <c r="T56" s="458">
        <v>3139.5709999999999</v>
      </c>
      <c r="U56" s="458">
        <v>5246.4740000000002</v>
      </c>
      <c r="V56" s="458">
        <v>667.23</v>
      </c>
      <c r="W56" s="458">
        <v>435.12200000000001</v>
      </c>
      <c r="X56" s="458">
        <v>88.691000000000003</v>
      </c>
      <c r="Y56" s="458">
        <v>0</v>
      </c>
      <c r="Z56" s="458">
        <v>0</v>
      </c>
      <c r="AA56" s="458">
        <v>28.021000000000001</v>
      </c>
      <c r="AB56" s="458">
        <v>-1657.3710000000001</v>
      </c>
      <c r="AC56" s="458">
        <v>-374.76299999999998</v>
      </c>
      <c r="AD56" s="458">
        <v>-670.452</v>
      </c>
      <c r="AE56" s="458">
        <v>7572.9750000000004</v>
      </c>
      <c r="AF56" s="458">
        <v>6902.5230000000001</v>
      </c>
      <c r="AG56" s="458">
        <f t="shared" si="6"/>
        <v>7572.9750000000004</v>
      </c>
      <c r="AH56" s="458">
        <f t="shared" si="7"/>
        <v>0</v>
      </c>
      <c r="AI56" s="458">
        <f t="shared" si="8"/>
        <v>-1657.3710000000001</v>
      </c>
      <c r="AK56" s="457">
        <v>2.0833333333333332E-2</v>
      </c>
      <c r="AL56" s="458">
        <v>4215.5640000000003</v>
      </c>
      <c r="AM56" s="458">
        <v>4936.3580000000002</v>
      </c>
      <c r="AN56" s="458">
        <v>303.48700000000002</v>
      </c>
      <c r="AO56" s="458">
        <v>400.12400000000002</v>
      </c>
      <c r="AP56" s="458">
        <v>241.48500000000001</v>
      </c>
      <c r="AQ56" s="458">
        <v>0</v>
      </c>
      <c r="AR56" s="458">
        <v>0</v>
      </c>
      <c r="AS56" s="458">
        <v>9.9060000000000006</v>
      </c>
      <c r="AT56" s="458">
        <v>-1886.5550000000001</v>
      </c>
      <c r="AU56" s="458">
        <v>-491.94099999999997</v>
      </c>
      <c r="AV56" s="458">
        <v>-749.49800000000005</v>
      </c>
      <c r="AW56" s="458">
        <v>7728.4280000000008</v>
      </c>
      <c r="AX56" s="458">
        <v>6978.93</v>
      </c>
      <c r="AY56" s="458">
        <f t="shared" si="9"/>
        <v>7728.4280000000008</v>
      </c>
      <c r="AZ56" s="458">
        <f t="shared" si="10"/>
        <v>0</v>
      </c>
      <c r="BA56" s="458">
        <f t="shared" si="11"/>
        <v>-1886.5550000000001</v>
      </c>
    </row>
    <row r="57" spans="1:53" s="445" customFormat="1">
      <c r="A57" s="457">
        <v>3.125E-2</v>
      </c>
      <c r="B57" s="458">
        <v>2592.0059999999999</v>
      </c>
      <c r="C57" s="458">
        <v>4508.3559999999998</v>
      </c>
      <c r="D57" s="458">
        <v>55.262</v>
      </c>
      <c r="E57" s="458">
        <v>377.10599999999999</v>
      </c>
      <c r="F57" s="458">
        <v>210.262</v>
      </c>
      <c r="G57" s="458">
        <v>72.164000000000001</v>
      </c>
      <c r="H57" s="458">
        <v>0</v>
      </c>
      <c r="I57" s="458">
        <v>89.457999999999998</v>
      </c>
      <c r="J57" s="458">
        <v>-1257.444</v>
      </c>
      <c r="K57" s="458">
        <v>0</v>
      </c>
      <c r="L57" s="458">
        <v>-607.30600000000004</v>
      </c>
      <c r="M57" s="458">
        <v>6647.1699999999983</v>
      </c>
      <c r="N57" s="458">
        <v>6039.8639999999978</v>
      </c>
      <c r="O57" s="458">
        <f t="shared" si="3"/>
        <v>6647.1699999999983</v>
      </c>
      <c r="P57" s="458">
        <f t="shared" si="4"/>
        <v>0</v>
      </c>
      <c r="Q57" s="458">
        <f t="shared" si="5"/>
        <v>-1257.444</v>
      </c>
      <c r="S57" s="457">
        <v>3.125E-2</v>
      </c>
      <c r="T57" s="458">
        <v>3139.2379999999998</v>
      </c>
      <c r="U57" s="458">
        <v>5105.232</v>
      </c>
      <c r="V57" s="458">
        <v>665.5</v>
      </c>
      <c r="W57" s="458">
        <v>435.91500000000002</v>
      </c>
      <c r="X57" s="458">
        <v>88.369</v>
      </c>
      <c r="Y57" s="458">
        <v>0</v>
      </c>
      <c r="Z57" s="458">
        <v>0</v>
      </c>
      <c r="AA57" s="458">
        <v>28.231999999999999</v>
      </c>
      <c r="AB57" s="458">
        <v>-1494.873</v>
      </c>
      <c r="AC57" s="458">
        <v>-375.05399999999997</v>
      </c>
      <c r="AD57" s="458">
        <v>-657.92700000000002</v>
      </c>
      <c r="AE57" s="458">
        <v>7592.5590000000011</v>
      </c>
      <c r="AF57" s="458">
        <v>6934.6320000000014</v>
      </c>
      <c r="AG57" s="458">
        <f t="shared" si="6"/>
        <v>7592.5590000000011</v>
      </c>
      <c r="AH57" s="458">
        <f t="shared" si="7"/>
        <v>0</v>
      </c>
      <c r="AI57" s="458">
        <f t="shared" si="8"/>
        <v>-1494.873</v>
      </c>
      <c r="AK57" s="457">
        <v>3.125E-2</v>
      </c>
      <c r="AL57" s="458">
        <v>4216.6099999999997</v>
      </c>
      <c r="AM57" s="458">
        <v>4940.2430000000004</v>
      </c>
      <c r="AN57" s="458">
        <v>74.290000000000006</v>
      </c>
      <c r="AO57" s="458">
        <v>399.71499999999997</v>
      </c>
      <c r="AP57" s="458">
        <v>237.72800000000001</v>
      </c>
      <c r="AQ57" s="458">
        <v>0</v>
      </c>
      <c r="AR57" s="458">
        <v>0</v>
      </c>
      <c r="AS57" s="458">
        <v>10.663</v>
      </c>
      <c r="AT57" s="458">
        <v>-1585.422</v>
      </c>
      <c r="AU57" s="458">
        <v>-492.19900000000001</v>
      </c>
      <c r="AV57" s="458">
        <v>-745.75199999999995</v>
      </c>
      <c r="AW57" s="458">
        <v>7801.6279999999997</v>
      </c>
      <c r="AX57" s="458">
        <v>7055.8760000000002</v>
      </c>
      <c r="AY57" s="458">
        <f t="shared" si="9"/>
        <v>7801.6279999999997</v>
      </c>
      <c r="AZ57" s="458">
        <f t="shared" si="10"/>
        <v>0</v>
      </c>
      <c r="BA57" s="458">
        <f t="shared" si="11"/>
        <v>-1585.422</v>
      </c>
    </row>
    <row r="58" spans="1:53" s="445" customFormat="1">
      <c r="A58" s="457">
        <v>4.1666666666666699E-2</v>
      </c>
      <c r="B58" s="458">
        <v>2588.5909999999999</v>
      </c>
      <c r="C58" s="458">
        <v>4670.6319999999996</v>
      </c>
      <c r="D58" s="458">
        <v>55.222000000000001</v>
      </c>
      <c r="E58" s="458">
        <v>377.72199999999998</v>
      </c>
      <c r="F58" s="458">
        <v>172.22499999999999</v>
      </c>
      <c r="G58" s="458">
        <v>44.939</v>
      </c>
      <c r="H58" s="458">
        <v>0</v>
      </c>
      <c r="I58" s="458">
        <v>90.129000000000005</v>
      </c>
      <c r="J58" s="458">
        <v>-1333.595</v>
      </c>
      <c r="K58" s="458">
        <v>0</v>
      </c>
      <c r="L58" s="458">
        <v>-622.49099999999999</v>
      </c>
      <c r="M58" s="458">
        <v>6665.8649999999998</v>
      </c>
      <c r="N58" s="458">
        <v>6043.3739999999998</v>
      </c>
      <c r="O58" s="458">
        <f t="shared" si="3"/>
        <v>6665.8649999999998</v>
      </c>
      <c r="P58" s="458">
        <f t="shared" si="4"/>
        <v>0</v>
      </c>
      <c r="Q58" s="458">
        <f t="shared" si="5"/>
        <v>-1333.595</v>
      </c>
      <c r="S58" s="457">
        <v>4.1666666666666699E-2</v>
      </c>
      <c r="T58" s="458">
        <v>3138.4540000000002</v>
      </c>
      <c r="U58" s="458">
        <v>5030.2529999999997</v>
      </c>
      <c r="V58" s="458">
        <v>709.43299999999999</v>
      </c>
      <c r="W58" s="458">
        <v>434.51100000000002</v>
      </c>
      <c r="X58" s="458">
        <v>82.305999999999997</v>
      </c>
      <c r="Y58" s="458">
        <v>0</v>
      </c>
      <c r="Z58" s="458">
        <v>0</v>
      </c>
      <c r="AA58" s="458">
        <v>27.759</v>
      </c>
      <c r="AB58" s="458">
        <v>-1420.492</v>
      </c>
      <c r="AC58" s="458">
        <v>-419.65199999999999</v>
      </c>
      <c r="AD58" s="458">
        <v>-651.66300000000001</v>
      </c>
      <c r="AE58" s="458">
        <v>7582.5720000000001</v>
      </c>
      <c r="AF58" s="458">
        <v>6930.9089999999997</v>
      </c>
      <c r="AG58" s="458">
        <f t="shared" si="6"/>
        <v>7582.5720000000001</v>
      </c>
      <c r="AH58" s="458">
        <f t="shared" si="7"/>
        <v>0</v>
      </c>
      <c r="AI58" s="458">
        <f t="shared" si="8"/>
        <v>-1420.492</v>
      </c>
      <c r="AK58" s="457">
        <v>4.1666666666666699E-2</v>
      </c>
      <c r="AL58" s="458">
        <v>4214.0519999999997</v>
      </c>
      <c r="AM58" s="458">
        <v>4956.1570000000002</v>
      </c>
      <c r="AN58" s="458">
        <v>74.290000000000006</v>
      </c>
      <c r="AO58" s="458">
        <v>398.572</v>
      </c>
      <c r="AP58" s="458">
        <v>172.994</v>
      </c>
      <c r="AQ58" s="458">
        <v>0</v>
      </c>
      <c r="AR58" s="458">
        <v>0</v>
      </c>
      <c r="AS58" s="458">
        <v>10.215999999999999</v>
      </c>
      <c r="AT58" s="458">
        <v>-1542.819</v>
      </c>
      <c r="AU58" s="458">
        <v>-490.78100000000001</v>
      </c>
      <c r="AV58" s="458">
        <v>-746.62099999999998</v>
      </c>
      <c r="AW58" s="458">
        <v>7792.6810000000014</v>
      </c>
      <c r="AX58" s="458">
        <v>7046.0600000000013</v>
      </c>
      <c r="AY58" s="458">
        <f t="shared" si="9"/>
        <v>7792.6810000000014</v>
      </c>
      <c r="AZ58" s="458">
        <f t="shared" si="10"/>
        <v>0</v>
      </c>
      <c r="BA58" s="458">
        <f t="shared" si="11"/>
        <v>-1542.819</v>
      </c>
    </row>
    <row r="59" spans="1:53" s="445" customFormat="1">
      <c r="A59" s="457">
        <v>5.2083333333333301E-2</v>
      </c>
      <c r="B59" s="458">
        <v>2588.7739999999999</v>
      </c>
      <c r="C59" s="458">
        <v>4710.3289999999997</v>
      </c>
      <c r="D59" s="458">
        <v>55.228999999999999</v>
      </c>
      <c r="E59" s="458">
        <v>379.49099999999999</v>
      </c>
      <c r="F59" s="458">
        <v>121.134</v>
      </c>
      <c r="G59" s="458">
        <v>0</v>
      </c>
      <c r="H59" s="458">
        <v>0</v>
      </c>
      <c r="I59" s="458">
        <v>92.007000000000005</v>
      </c>
      <c r="J59" s="458">
        <v>-1248.124</v>
      </c>
      <c r="K59" s="458">
        <v>-45.79</v>
      </c>
      <c r="L59" s="458">
        <v>-625.70100000000002</v>
      </c>
      <c r="M59" s="458">
        <v>6653.0499999999993</v>
      </c>
      <c r="N59" s="458">
        <v>6027.3489999999993</v>
      </c>
      <c r="O59" s="458">
        <f t="shared" si="3"/>
        <v>6653.0499999999993</v>
      </c>
      <c r="P59" s="458">
        <f t="shared" si="4"/>
        <v>0</v>
      </c>
      <c r="Q59" s="458">
        <f t="shared" si="5"/>
        <v>-1248.124</v>
      </c>
      <c r="S59" s="457">
        <v>5.2083333333333301E-2</v>
      </c>
      <c r="T59" s="458">
        <v>3138.502</v>
      </c>
      <c r="U59" s="458">
        <v>5027.6450000000004</v>
      </c>
      <c r="V59" s="458">
        <v>680.94899999999996</v>
      </c>
      <c r="W59" s="458">
        <v>433.70600000000002</v>
      </c>
      <c r="X59" s="458">
        <v>81.917000000000002</v>
      </c>
      <c r="Y59" s="458">
        <v>0</v>
      </c>
      <c r="Z59" s="458">
        <v>0</v>
      </c>
      <c r="AA59" s="458">
        <v>29.036000000000001</v>
      </c>
      <c r="AB59" s="458">
        <v>-1139.425</v>
      </c>
      <c r="AC59" s="458">
        <v>-692.03</v>
      </c>
      <c r="AD59" s="458">
        <v>-651.04300000000001</v>
      </c>
      <c r="AE59" s="458">
        <v>7560.300000000002</v>
      </c>
      <c r="AF59" s="458">
        <v>6909.2570000000023</v>
      </c>
      <c r="AG59" s="458">
        <f t="shared" si="6"/>
        <v>7560.300000000002</v>
      </c>
      <c r="AH59" s="458">
        <f t="shared" si="7"/>
        <v>0</v>
      </c>
      <c r="AI59" s="458">
        <f t="shared" si="8"/>
        <v>-1139.425</v>
      </c>
      <c r="AK59" s="457">
        <v>5.2083333333333301E-2</v>
      </c>
      <c r="AL59" s="458">
        <v>4212.5280000000002</v>
      </c>
      <c r="AM59" s="458">
        <v>4924.1189999999997</v>
      </c>
      <c r="AN59" s="458">
        <v>74.283000000000001</v>
      </c>
      <c r="AO59" s="458">
        <v>400.08300000000003</v>
      </c>
      <c r="AP59" s="458">
        <v>168.85900000000001</v>
      </c>
      <c r="AQ59" s="458">
        <v>0</v>
      </c>
      <c r="AR59" s="458">
        <v>0</v>
      </c>
      <c r="AS59" s="458">
        <v>10.254</v>
      </c>
      <c r="AT59" s="458">
        <v>-1215.229</v>
      </c>
      <c r="AU59" s="458">
        <v>-777.78800000000001</v>
      </c>
      <c r="AV59" s="458">
        <v>-743.46699999999998</v>
      </c>
      <c r="AW59" s="458">
        <v>7797.1090000000022</v>
      </c>
      <c r="AX59" s="458">
        <v>7053.6420000000026</v>
      </c>
      <c r="AY59" s="458">
        <f t="shared" si="9"/>
        <v>7797.1090000000022</v>
      </c>
      <c r="AZ59" s="458">
        <f t="shared" si="10"/>
        <v>0</v>
      </c>
      <c r="BA59" s="458">
        <f t="shared" si="11"/>
        <v>-1215.229</v>
      </c>
    </row>
    <row r="60" spans="1:53" s="445" customFormat="1">
      <c r="A60" s="457">
        <v>6.25E-2</v>
      </c>
      <c r="B60" s="458">
        <v>2590.3980000000001</v>
      </c>
      <c r="C60" s="458">
        <v>4741.0320000000002</v>
      </c>
      <c r="D60" s="458">
        <v>55.182000000000002</v>
      </c>
      <c r="E60" s="458">
        <v>379.73399999999998</v>
      </c>
      <c r="F60" s="458">
        <v>113.855</v>
      </c>
      <c r="G60" s="458">
        <v>0</v>
      </c>
      <c r="H60" s="458">
        <v>0</v>
      </c>
      <c r="I60" s="458">
        <v>87.653000000000006</v>
      </c>
      <c r="J60" s="458">
        <v>-1337.319</v>
      </c>
      <c r="K60" s="458">
        <v>-52.167000000000002</v>
      </c>
      <c r="L60" s="458">
        <v>-628.702</v>
      </c>
      <c r="M60" s="458">
        <v>6578.3679999999995</v>
      </c>
      <c r="N60" s="458">
        <v>5949.6659999999993</v>
      </c>
      <c r="O60" s="458">
        <f t="shared" si="3"/>
        <v>6578.3679999999995</v>
      </c>
      <c r="P60" s="458">
        <f t="shared" si="4"/>
        <v>0</v>
      </c>
      <c r="Q60" s="458">
        <f t="shared" si="5"/>
        <v>-1337.319</v>
      </c>
      <c r="S60" s="457">
        <v>6.25E-2</v>
      </c>
      <c r="T60" s="458">
        <v>3138.69</v>
      </c>
      <c r="U60" s="458">
        <v>5022.0680000000002</v>
      </c>
      <c r="V60" s="458">
        <v>675.51499999999999</v>
      </c>
      <c r="W60" s="458">
        <v>435.76600000000002</v>
      </c>
      <c r="X60" s="458">
        <v>81.822000000000003</v>
      </c>
      <c r="Y60" s="458">
        <v>0</v>
      </c>
      <c r="Z60" s="458">
        <v>0</v>
      </c>
      <c r="AA60" s="458">
        <v>29.396000000000001</v>
      </c>
      <c r="AB60" s="458">
        <v>-1205.952</v>
      </c>
      <c r="AC60" s="458">
        <v>-691.178</v>
      </c>
      <c r="AD60" s="458">
        <v>-650.601</v>
      </c>
      <c r="AE60" s="458">
        <v>7486.1269999999995</v>
      </c>
      <c r="AF60" s="458">
        <v>6835.5259999999998</v>
      </c>
      <c r="AG60" s="458">
        <f t="shared" si="6"/>
        <v>7486.1269999999995</v>
      </c>
      <c r="AH60" s="458">
        <f t="shared" si="7"/>
        <v>0</v>
      </c>
      <c r="AI60" s="458">
        <f t="shared" si="8"/>
        <v>-1205.952</v>
      </c>
      <c r="AK60" s="457">
        <v>6.25E-2</v>
      </c>
      <c r="AL60" s="458">
        <v>4210.942</v>
      </c>
      <c r="AM60" s="458">
        <v>4947.2969999999996</v>
      </c>
      <c r="AN60" s="458">
        <v>74.337000000000003</v>
      </c>
      <c r="AO60" s="458">
        <v>399.57299999999998</v>
      </c>
      <c r="AP60" s="458">
        <v>168.84800000000001</v>
      </c>
      <c r="AQ60" s="458">
        <v>0</v>
      </c>
      <c r="AR60" s="458">
        <v>0</v>
      </c>
      <c r="AS60" s="458">
        <v>10.932</v>
      </c>
      <c r="AT60" s="458">
        <v>-1293.7840000000001</v>
      </c>
      <c r="AU60" s="458">
        <v>-795.15300000000002</v>
      </c>
      <c r="AV60" s="458">
        <v>-745.61699999999996</v>
      </c>
      <c r="AW60" s="458">
        <v>7722.9920000000002</v>
      </c>
      <c r="AX60" s="458">
        <v>6977.375</v>
      </c>
      <c r="AY60" s="458">
        <f t="shared" si="9"/>
        <v>7722.9920000000002</v>
      </c>
      <c r="AZ60" s="458">
        <f t="shared" si="10"/>
        <v>0</v>
      </c>
      <c r="BA60" s="458">
        <f t="shared" si="11"/>
        <v>-1293.7840000000001</v>
      </c>
    </row>
    <row r="61" spans="1:53" s="445" customFormat="1">
      <c r="A61" s="457">
        <v>7.2916666666666699E-2</v>
      </c>
      <c r="B61" s="458">
        <v>2594.172</v>
      </c>
      <c r="C61" s="458">
        <v>4804.3469999999998</v>
      </c>
      <c r="D61" s="458">
        <v>55.249000000000002</v>
      </c>
      <c r="E61" s="458">
        <v>381.04199999999997</v>
      </c>
      <c r="F61" s="458">
        <v>113.70399999999999</v>
      </c>
      <c r="G61" s="458">
        <v>0</v>
      </c>
      <c r="H61" s="458">
        <v>0</v>
      </c>
      <c r="I61" s="458">
        <v>86.602000000000004</v>
      </c>
      <c r="J61" s="458">
        <v>-1359.9780000000001</v>
      </c>
      <c r="K61" s="458">
        <v>-117.803</v>
      </c>
      <c r="L61" s="458">
        <v>-635.16200000000003</v>
      </c>
      <c r="M61" s="458">
        <v>6557.335</v>
      </c>
      <c r="N61" s="458">
        <v>5922.1729999999998</v>
      </c>
      <c r="O61" s="458">
        <f t="shared" si="3"/>
        <v>6557.335</v>
      </c>
      <c r="P61" s="458">
        <f t="shared" si="4"/>
        <v>0</v>
      </c>
      <c r="Q61" s="458">
        <f t="shared" si="5"/>
        <v>-1359.9780000000001</v>
      </c>
      <c r="S61" s="457">
        <v>7.2916666666666699E-2</v>
      </c>
      <c r="T61" s="458">
        <v>3142.0949999999998</v>
      </c>
      <c r="U61" s="458">
        <v>5019.2120000000004</v>
      </c>
      <c r="V61" s="458">
        <v>673.21299999999997</v>
      </c>
      <c r="W61" s="458">
        <v>437.08800000000002</v>
      </c>
      <c r="X61" s="458">
        <v>81.575999999999993</v>
      </c>
      <c r="Y61" s="458">
        <v>0</v>
      </c>
      <c r="Z61" s="458">
        <v>0</v>
      </c>
      <c r="AA61" s="458">
        <v>28.844999999999999</v>
      </c>
      <c r="AB61" s="458">
        <v>-1221.2149999999999</v>
      </c>
      <c r="AC61" s="458">
        <v>-690.75900000000001</v>
      </c>
      <c r="AD61" s="458">
        <v>-650.56600000000003</v>
      </c>
      <c r="AE61" s="458">
        <v>7470.0549999999985</v>
      </c>
      <c r="AF61" s="458">
        <v>6819.4889999999987</v>
      </c>
      <c r="AG61" s="458">
        <f t="shared" si="6"/>
        <v>7470.0549999999985</v>
      </c>
      <c r="AH61" s="458">
        <f t="shared" si="7"/>
        <v>0</v>
      </c>
      <c r="AI61" s="458">
        <f t="shared" si="8"/>
        <v>-1221.2149999999999</v>
      </c>
      <c r="AK61" s="457">
        <v>7.2916666666666699E-2</v>
      </c>
      <c r="AL61" s="458">
        <v>4210.7860000000001</v>
      </c>
      <c r="AM61" s="458">
        <v>4938.5429999999997</v>
      </c>
      <c r="AN61" s="458">
        <v>74.283000000000001</v>
      </c>
      <c r="AO61" s="458">
        <v>398.96800000000002</v>
      </c>
      <c r="AP61" s="458">
        <v>168.67099999999999</v>
      </c>
      <c r="AQ61" s="458">
        <v>0</v>
      </c>
      <c r="AR61" s="458">
        <v>0</v>
      </c>
      <c r="AS61" s="458">
        <v>10.683999999999999</v>
      </c>
      <c r="AT61" s="458">
        <v>-1285.557</v>
      </c>
      <c r="AU61" s="458">
        <v>-795.61599999999999</v>
      </c>
      <c r="AV61" s="458">
        <v>-744.71600000000001</v>
      </c>
      <c r="AW61" s="458">
        <v>7720.7619999999988</v>
      </c>
      <c r="AX61" s="458">
        <v>6976.0459999999985</v>
      </c>
      <c r="AY61" s="458">
        <f t="shared" si="9"/>
        <v>7720.7619999999988</v>
      </c>
      <c r="AZ61" s="458">
        <f t="shared" si="10"/>
        <v>0</v>
      </c>
      <c r="BA61" s="458">
        <f t="shared" si="11"/>
        <v>-1285.557</v>
      </c>
    </row>
    <row r="62" spans="1:53" s="445" customFormat="1">
      <c r="A62" s="457">
        <v>8.3333333333333301E-2</v>
      </c>
      <c r="B62" s="458">
        <v>2604.114</v>
      </c>
      <c r="C62" s="458">
        <v>4903.3980000000001</v>
      </c>
      <c r="D62" s="458">
        <v>55.249000000000002</v>
      </c>
      <c r="E62" s="458">
        <v>379.06400000000002</v>
      </c>
      <c r="F62" s="458">
        <v>114.66200000000001</v>
      </c>
      <c r="G62" s="458">
        <v>0</v>
      </c>
      <c r="H62" s="458">
        <v>0</v>
      </c>
      <c r="I62" s="458">
        <v>84.837999999999994</v>
      </c>
      <c r="J62" s="458">
        <v>-1237.04</v>
      </c>
      <c r="K62" s="458">
        <v>-381.53800000000001</v>
      </c>
      <c r="L62" s="458">
        <v>-645.25199999999995</v>
      </c>
      <c r="M62" s="458">
        <v>6522.7470000000012</v>
      </c>
      <c r="N62" s="458">
        <v>5877.4950000000008</v>
      </c>
      <c r="O62" s="458">
        <f t="shared" si="3"/>
        <v>6522.7470000000012</v>
      </c>
      <c r="P62" s="458">
        <f t="shared" si="4"/>
        <v>0</v>
      </c>
      <c r="Q62" s="458">
        <f t="shared" si="5"/>
        <v>-1237.04</v>
      </c>
      <c r="S62" s="457">
        <v>8.3333333333333301E-2</v>
      </c>
      <c r="T62" s="458">
        <v>3143.0030000000002</v>
      </c>
      <c r="U62" s="458">
        <v>4985.201</v>
      </c>
      <c r="V62" s="458">
        <v>779.44600000000003</v>
      </c>
      <c r="W62" s="458">
        <v>438.197</v>
      </c>
      <c r="X62" s="458">
        <v>81.171000000000006</v>
      </c>
      <c r="Y62" s="458">
        <v>0</v>
      </c>
      <c r="Z62" s="458">
        <v>0</v>
      </c>
      <c r="AA62" s="458">
        <v>28.347000000000001</v>
      </c>
      <c r="AB62" s="458">
        <v>-1352.4259999999999</v>
      </c>
      <c r="AC62" s="458">
        <v>-689.24599999999998</v>
      </c>
      <c r="AD62" s="458">
        <v>-648.99900000000002</v>
      </c>
      <c r="AE62" s="458">
        <v>7413.6930000000002</v>
      </c>
      <c r="AF62" s="458">
        <v>6764.6940000000004</v>
      </c>
      <c r="AG62" s="458">
        <f t="shared" si="6"/>
        <v>7413.6930000000002</v>
      </c>
      <c r="AH62" s="458">
        <f t="shared" si="7"/>
        <v>0</v>
      </c>
      <c r="AI62" s="458">
        <f t="shared" si="8"/>
        <v>-1352.4259999999999</v>
      </c>
      <c r="AK62" s="457">
        <v>8.3333333333333301E-2</v>
      </c>
      <c r="AL62" s="458">
        <v>4212.4799999999996</v>
      </c>
      <c r="AM62" s="458">
        <v>4996.5209999999997</v>
      </c>
      <c r="AN62" s="458">
        <v>74.27</v>
      </c>
      <c r="AO62" s="458">
        <v>403.84100000000001</v>
      </c>
      <c r="AP62" s="458">
        <v>165.84700000000001</v>
      </c>
      <c r="AQ62" s="458">
        <v>0</v>
      </c>
      <c r="AR62" s="458">
        <v>0</v>
      </c>
      <c r="AS62" s="458">
        <v>10.367000000000001</v>
      </c>
      <c r="AT62" s="458">
        <v>-1390.104</v>
      </c>
      <c r="AU62" s="458">
        <v>-792.702</v>
      </c>
      <c r="AV62" s="458">
        <v>-750.70799999999997</v>
      </c>
      <c r="AW62" s="458">
        <v>7680.5200000000013</v>
      </c>
      <c r="AX62" s="458">
        <v>6929.8120000000017</v>
      </c>
      <c r="AY62" s="458">
        <f t="shared" si="9"/>
        <v>7680.5200000000013</v>
      </c>
      <c r="AZ62" s="458">
        <f t="shared" si="10"/>
        <v>0</v>
      </c>
      <c r="BA62" s="458">
        <f t="shared" si="11"/>
        <v>-1390.104</v>
      </c>
    </row>
    <row r="63" spans="1:53" s="445" customFormat="1">
      <c r="A63" s="457">
        <v>9.375E-2</v>
      </c>
      <c r="B63" s="458">
        <v>2604.1109999999999</v>
      </c>
      <c r="C63" s="458">
        <v>4928.098</v>
      </c>
      <c r="D63" s="458">
        <v>55.241999999999997</v>
      </c>
      <c r="E63" s="458">
        <v>378.42500000000001</v>
      </c>
      <c r="F63" s="458">
        <v>114.593</v>
      </c>
      <c r="G63" s="458">
        <v>0</v>
      </c>
      <c r="H63" s="458">
        <v>0</v>
      </c>
      <c r="I63" s="458">
        <v>92.96</v>
      </c>
      <c r="J63" s="458">
        <v>-1320.6489999999999</v>
      </c>
      <c r="K63" s="458">
        <v>-382.017</v>
      </c>
      <c r="L63" s="458">
        <v>-647.72199999999998</v>
      </c>
      <c r="M63" s="458">
        <v>6470.7630000000008</v>
      </c>
      <c r="N63" s="458">
        <v>5823.0410000000011</v>
      </c>
      <c r="O63" s="458">
        <f t="shared" si="3"/>
        <v>6470.7630000000008</v>
      </c>
      <c r="P63" s="458">
        <f t="shared" si="4"/>
        <v>0</v>
      </c>
      <c r="Q63" s="458">
        <f t="shared" si="5"/>
        <v>-1320.6489999999999</v>
      </c>
      <c r="S63" s="457">
        <v>9.375E-2</v>
      </c>
      <c r="T63" s="458">
        <v>3142.2750000000001</v>
      </c>
      <c r="U63" s="458">
        <v>4985.0460000000003</v>
      </c>
      <c r="V63" s="458">
        <v>706.64700000000005</v>
      </c>
      <c r="W63" s="458">
        <v>440.14800000000002</v>
      </c>
      <c r="X63" s="458">
        <v>81.122</v>
      </c>
      <c r="Y63" s="458">
        <v>0</v>
      </c>
      <c r="Z63" s="458">
        <v>0</v>
      </c>
      <c r="AA63" s="458">
        <v>29.262</v>
      </c>
      <c r="AB63" s="458">
        <v>-1343.4490000000001</v>
      </c>
      <c r="AC63" s="458">
        <v>-688.904</v>
      </c>
      <c r="AD63" s="458">
        <v>-648.13300000000004</v>
      </c>
      <c r="AE63" s="458">
        <v>7352.146999999999</v>
      </c>
      <c r="AF63" s="458">
        <v>6704.0139999999992</v>
      </c>
      <c r="AG63" s="458">
        <f t="shared" si="6"/>
        <v>7352.146999999999</v>
      </c>
      <c r="AH63" s="458">
        <f t="shared" si="7"/>
        <v>0</v>
      </c>
      <c r="AI63" s="458">
        <f t="shared" si="8"/>
        <v>-1343.4490000000001</v>
      </c>
      <c r="AK63" s="457">
        <v>9.375E-2</v>
      </c>
      <c r="AL63" s="458">
        <v>4214.7460000000001</v>
      </c>
      <c r="AM63" s="458">
        <v>4991.9260000000004</v>
      </c>
      <c r="AN63" s="458">
        <v>74.384</v>
      </c>
      <c r="AO63" s="458">
        <v>406.39499999999998</v>
      </c>
      <c r="AP63" s="458">
        <v>165.57300000000001</v>
      </c>
      <c r="AQ63" s="458">
        <v>0</v>
      </c>
      <c r="AR63" s="458">
        <v>0</v>
      </c>
      <c r="AS63" s="458">
        <v>9.0380000000000003</v>
      </c>
      <c r="AT63" s="458">
        <v>-1444.953</v>
      </c>
      <c r="AU63" s="458">
        <v>-792.96</v>
      </c>
      <c r="AV63" s="458">
        <v>-750.51400000000001</v>
      </c>
      <c r="AW63" s="458">
        <v>7624.1490000000022</v>
      </c>
      <c r="AX63" s="458">
        <v>6873.635000000002</v>
      </c>
      <c r="AY63" s="458">
        <f t="shared" si="9"/>
        <v>7624.1490000000022</v>
      </c>
      <c r="AZ63" s="458">
        <f t="shared" si="10"/>
        <v>0</v>
      </c>
      <c r="BA63" s="458">
        <f t="shared" si="11"/>
        <v>-1444.953</v>
      </c>
    </row>
    <row r="64" spans="1:53" s="445" customFormat="1">
      <c r="A64" s="457">
        <v>0.104166666666667</v>
      </c>
      <c r="B64" s="458">
        <v>2604.0569999999998</v>
      </c>
      <c r="C64" s="458">
        <v>4913.3130000000001</v>
      </c>
      <c r="D64" s="458">
        <v>55.276000000000003</v>
      </c>
      <c r="E64" s="458">
        <v>373.92899999999997</v>
      </c>
      <c r="F64" s="458">
        <v>114.655</v>
      </c>
      <c r="G64" s="458">
        <v>0</v>
      </c>
      <c r="H64" s="458">
        <v>0</v>
      </c>
      <c r="I64" s="458">
        <v>92.801000000000002</v>
      </c>
      <c r="J64" s="458">
        <v>-1272.6020000000001</v>
      </c>
      <c r="K64" s="458">
        <v>-381.79300000000001</v>
      </c>
      <c r="L64" s="458">
        <v>-646.00400000000002</v>
      </c>
      <c r="M64" s="458">
        <v>6499.6360000000004</v>
      </c>
      <c r="N64" s="458">
        <v>5853.6320000000005</v>
      </c>
      <c r="O64" s="458">
        <f t="shared" si="3"/>
        <v>6499.6360000000004</v>
      </c>
      <c r="P64" s="458">
        <f t="shared" si="4"/>
        <v>0</v>
      </c>
      <c r="Q64" s="458">
        <f t="shared" si="5"/>
        <v>-1272.6020000000001</v>
      </c>
      <c r="S64" s="457">
        <v>0.104166666666667</v>
      </c>
      <c r="T64" s="458">
        <v>3141.2</v>
      </c>
      <c r="U64" s="458">
        <v>4984.0709999999999</v>
      </c>
      <c r="V64" s="458">
        <v>723.31299999999999</v>
      </c>
      <c r="W64" s="458">
        <v>439.69600000000003</v>
      </c>
      <c r="X64" s="458">
        <v>81.227999999999994</v>
      </c>
      <c r="Y64" s="458">
        <v>0</v>
      </c>
      <c r="Z64" s="458">
        <v>0</v>
      </c>
      <c r="AA64" s="458">
        <v>28.234999999999999</v>
      </c>
      <c r="AB64" s="458">
        <v>-1380.3679999999999</v>
      </c>
      <c r="AC64" s="458">
        <v>-687.61400000000003</v>
      </c>
      <c r="AD64" s="458">
        <v>-648.16300000000001</v>
      </c>
      <c r="AE64" s="458">
        <v>7329.7609999999986</v>
      </c>
      <c r="AF64" s="458">
        <v>6681.5979999999981</v>
      </c>
      <c r="AG64" s="458">
        <f t="shared" si="6"/>
        <v>7329.7609999999986</v>
      </c>
      <c r="AH64" s="458">
        <f t="shared" si="7"/>
        <v>0</v>
      </c>
      <c r="AI64" s="458">
        <f t="shared" si="8"/>
        <v>-1380.3679999999999</v>
      </c>
      <c r="AK64" s="457">
        <v>0.104166666666667</v>
      </c>
      <c r="AL64" s="458">
        <v>4216.9809999999998</v>
      </c>
      <c r="AM64" s="458">
        <v>4982.1570000000002</v>
      </c>
      <c r="AN64" s="458">
        <v>74.257000000000005</v>
      </c>
      <c r="AO64" s="458">
        <v>405.22699999999998</v>
      </c>
      <c r="AP64" s="458">
        <v>165.68600000000001</v>
      </c>
      <c r="AQ64" s="458">
        <v>0</v>
      </c>
      <c r="AR64" s="458">
        <v>0</v>
      </c>
      <c r="AS64" s="458">
        <v>10.202999999999999</v>
      </c>
      <c r="AT64" s="458">
        <v>-1427.1130000000001</v>
      </c>
      <c r="AU64" s="458">
        <v>-790.89</v>
      </c>
      <c r="AV64" s="458">
        <v>-749.63699999999994</v>
      </c>
      <c r="AW64" s="458">
        <v>7636.5079999999989</v>
      </c>
      <c r="AX64" s="458">
        <v>6886.8709999999992</v>
      </c>
      <c r="AY64" s="458">
        <f t="shared" si="9"/>
        <v>7636.5079999999989</v>
      </c>
      <c r="AZ64" s="458">
        <f t="shared" si="10"/>
        <v>0</v>
      </c>
      <c r="BA64" s="458">
        <f t="shared" si="11"/>
        <v>-1427.1130000000001</v>
      </c>
    </row>
    <row r="65" spans="1:53" s="445" customFormat="1">
      <c r="A65" s="457">
        <v>0.114583333333333</v>
      </c>
      <c r="B65" s="458">
        <v>2606.3670000000002</v>
      </c>
      <c r="C65" s="458">
        <v>4900.4359999999997</v>
      </c>
      <c r="D65" s="458">
        <v>55.276000000000003</v>
      </c>
      <c r="E65" s="458">
        <v>373.375</v>
      </c>
      <c r="F65" s="458">
        <v>114.633</v>
      </c>
      <c r="G65" s="458">
        <v>0</v>
      </c>
      <c r="H65" s="458">
        <v>0</v>
      </c>
      <c r="I65" s="458">
        <v>93.290999999999997</v>
      </c>
      <c r="J65" s="458">
        <v>-1258.473</v>
      </c>
      <c r="K65" s="458">
        <v>-381.38200000000001</v>
      </c>
      <c r="L65" s="458">
        <v>-644.84100000000001</v>
      </c>
      <c r="M65" s="458">
        <v>6503.5230000000001</v>
      </c>
      <c r="N65" s="458">
        <v>5858.6819999999998</v>
      </c>
      <c r="O65" s="458">
        <f t="shared" si="3"/>
        <v>6503.5230000000001</v>
      </c>
      <c r="P65" s="458">
        <f t="shared" si="4"/>
        <v>0</v>
      </c>
      <c r="Q65" s="458">
        <f t="shared" si="5"/>
        <v>-1258.473</v>
      </c>
      <c r="S65" s="457">
        <v>0.114583333333333</v>
      </c>
      <c r="T65" s="458">
        <v>3139.1669999999999</v>
      </c>
      <c r="U65" s="458">
        <v>4952.9970000000003</v>
      </c>
      <c r="V65" s="458">
        <v>724.51900000000001</v>
      </c>
      <c r="W65" s="458">
        <v>440.81900000000002</v>
      </c>
      <c r="X65" s="458">
        <v>81.046999999999997</v>
      </c>
      <c r="Y65" s="458">
        <v>0</v>
      </c>
      <c r="Z65" s="458">
        <v>0</v>
      </c>
      <c r="AA65" s="458">
        <v>27.64</v>
      </c>
      <c r="AB65" s="458">
        <v>-1354.8710000000001</v>
      </c>
      <c r="AC65" s="458">
        <v>-687.80799999999999</v>
      </c>
      <c r="AD65" s="458">
        <v>-645.36099999999999</v>
      </c>
      <c r="AE65" s="458">
        <v>7323.51</v>
      </c>
      <c r="AF65" s="458">
        <v>6678.1490000000003</v>
      </c>
      <c r="AG65" s="458">
        <f t="shared" si="6"/>
        <v>7323.51</v>
      </c>
      <c r="AH65" s="458">
        <f t="shared" si="7"/>
        <v>0</v>
      </c>
      <c r="AI65" s="458">
        <f t="shared" si="8"/>
        <v>-1354.8710000000001</v>
      </c>
      <c r="AK65" s="457">
        <v>0.114583333333333</v>
      </c>
      <c r="AL65" s="458">
        <v>4215.8459999999995</v>
      </c>
      <c r="AM65" s="458">
        <v>4950.5820000000003</v>
      </c>
      <c r="AN65" s="458">
        <v>74.27</v>
      </c>
      <c r="AO65" s="458">
        <v>397.83800000000002</v>
      </c>
      <c r="AP65" s="458">
        <v>165.27799999999999</v>
      </c>
      <c r="AQ65" s="458">
        <v>0</v>
      </c>
      <c r="AR65" s="458">
        <v>0</v>
      </c>
      <c r="AS65" s="458">
        <v>9.7669999999999995</v>
      </c>
      <c r="AT65" s="458">
        <v>-1413.6759999999999</v>
      </c>
      <c r="AU65" s="458">
        <v>-791.19299999999998</v>
      </c>
      <c r="AV65" s="458">
        <v>-746.07799999999997</v>
      </c>
      <c r="AW65" s="458">
        <v>7608.7120000000004</v>
      </c>
      <c r="AX65" s="458">
        <v>6862.634</v>
      </c>
      <c r="AY65" s="458">
        <f t="shared" si="9"/>
        <v>7608.7120000000004</v>
      </c>
      <c r="AZ65" s="458">
        <f t="shared" si="10"/>
        <v>0</v>
      </c>
      <c r="BA65" s="458">
        <f t="shared" si="11"/>
        <v>-1413.6759999999999</v>
      </c>
    </row>
    <row r="66" spans="1:53" s="445" customFormat="1">
      <c r="A66" s="457">
        <v>0.125</v>
      </c>
      <c r="B66" s="458">
        <v>2604.2109999999998</v>
      </c>
      <c r="C66" s="458">
        <v>4937.1689999999999</v>
      </c>
      <c r="D66" s="458">
        <v>55.276000000000003</v>
      </c>
      <c r="E66" s="458">
        <v>372.024</v>
      </c>
      <c r="F66" s="458">
        <v>114.999</v>
      </c>
      <c r="G66" s="458">
        <v>0</v>
      </c>
      <c r="H66" s="458">
        <v>0</v>
      </c>
      <c r="I66" s="458">
        <v>89.873000000000005</v>
      </c>
      <c r="J66" s="458">
        <v>-1290.5989999999999</v>
      </c>
      <c r="K66" s="458">
        <v>-380.363</v>
      </c>
      <c r="L66" s="458">
        <v>-648.19899999999996</v>
      </c>
      <c r="M66" s="458">
        <v>6502.5899999999983</v>
      </c>
      <c r="N66" s="458">
        <v>5854.3909999999987</v>
      </c>
      <c r="O66" s="458">
        <f t="shared" si="3"/>
        <v>6502.5899999999983</v>
      </c>
      <c r="P66" s="458">
        <f t="shared" si="4"/>
        <v>0</v>
      </c>
      <c r="Q66" s="458">
        <f t="shared" si="5"/>
        <v>-1290.5989999999999</v>
      </c>
      <c r="S66" s="457">
        <v>0.125</v>
      </c>
      <c r="T66" s="458">
        <v>3136.6419999999998</v>
      </c>
      <c r="U66" s="458">
        <v>4871.4470000000001</v>
      </c>
      <c r="V66" s="458">
        <v>771.26599999999996</v>
      </c>
      <c r="W66" s="458">
        <v>440.42</v>
      </c>
      <c r="X66" s="458">
        <v>80.819999999999993</v>
      </c>
      <c r="Y66" s="458">
        <v>0</v>
      </c>
      <c r="Z66" s="458">
        <v>0</v>
      </c>
      <c r="AA66" s="458">
        <v>26.899000000000001</v>
      </c>
      <c r="AB66" s="458">
        <v>-1298.873</v>
      </c>
      <c r="AC66" s="458">
        <v>-685.62199999999996</v>
      </c>
      <c r="AD66" s="458">
        <v>-638.55100000000004</v>
      </c>
      <c r="AE66" s="458">
        <v>7342.9989999999989</v>
      </c>
      <c r="AF66" s="458">
        <v>6704.4479999999985</v>
      </c>
      <c r="AG66" s="458">
        <f t="shared" si="6"/>
        <v>7342.9989999999989</v>
      </c>
      <c r="AH66" s="458">
        <f t="shared" si="7"/>
        <v>0</v>
      </c>
      <c r="AI66" s="458">
        <f t="shared" si="8"/>
        <v>-1298.873</v>
      </c>
      <c r="AK66" s="457">
        <v>0.125</v>
      </c>
      <c r="AL66" s="458">
        <v>4215.4089999999997</v>
      </c>
      <c r="AM66" s="458">
        <v>4976.4080000000004</v>
      </c>
      <c r="AN66" s="458">
        <v>74.302999999999997</v>
      </c>
      <c r="AO66" s="458">
        <v>399.07600000000002</v>
      </c>
      <c r="AP66" s="458">
        <v>165.92699999999999</v>
      </c>
      <c r="AQ66" s="458">
        <v>0</v>
      </c>
      <c r="AR66" s="458">
        <v>0</v>
      </c>
      <c r="AS66" s="458">
        <v>9.33</v>
      </c>
      <c r="AT66" s="458">
        <v>-1389.4570000000001</v>
      </c>
      <c r="AU66" s="458">
        <v>-789.28399999999999</v>
      </c>
      <c r="AV66" s="458">
        <v>-748.63800000000003</v>
      </c>
      <c r="AW66" s="458">
        <v>7661.7119999999995</v>
      </c>
      <c r="AX66" s="458">
        <v>6913.0739999999996</v>
      </c>
      <c r="AY66" s="458">
        <f t="shared" si="9"/>
        <v>7661.7119999999995</v>
      </c>
      <c r="AZ66" s="458">
        <f t="shared" si="10"/>
        <v>0</v>
      </c>
      <c r="BA66" s="458">
        <f t="shared" si="11"/>
        <v>-1389.4570000000001</v>
      </c>
    </row>
    <row r="67" spans="1:53" s="445" customFormat="1">
      <c r="A67" s="457">
        <v>0.13541666666666699</v>
      </c>
      <c r="B67" s="458">
        <v>2605.7379999999998</v>
      </c>
      <c r="C67" s="458">
        <v>4924.4809999999998</v>
      </c>
      <c r="D67" s="458">
        <v>55.302999999999997</v>
      </c>
      <c r="E67" s="458">
        <v>372.83100000000002</v>
      </c>
      <c r="F67" s="458">
        <v>114.85299999999999</v>
      </c>
      <c r="G67" s="458">
        <v>0</v>
      </c>
      <c r="H67" s="458">
        <v>0</v>
      </c>
      <c r="I67" s="458">
        <v>87.554000000000002</v>
      </c>
      <c r="J67" s="458">
        <v>-1310.1590000000001</v>
      </c>
      <c r="K67" s="458">
        <v>-380.07799999999997</v>
      </c>
      <c r="L67" s="458">
        <v>-647.06200000000001</v>
      </c>
      <c r="M67" s="458">
        <v>6470.5229999999992</v>
      </c>
      <c r="N67" s="458">
        <v>5823.4609999999993</v>
      </c>
      <c r="O67" s="458">
        <f t="shared" si="3"/>
        <v>6470.5229999999992</v>
      </c>
      <c r="P67" s="458">
        <f t="shared" si="4"/>
        <v>0</v>
      </c>
      <c r="Q67" s="458">
        <f t="shared" si="5"/>
        <v>-1310.1590000000001</v>
      </c>
      <c r="S67" s="457">
        <v>0.13541666666666699</v>
      </c>
      <c r="T67" s="458">
        <v>3137.4769999999999</v>
      </c>
      <c r="U67" s="458">
        <v>4856.0730000000003</v>
      </c>
      <c r="V67" s="458">
        <v>750.82899999999995</v>
      </c>
      <c r="W67" s="458">
        <v>442.00299999999999</v>
      </c>
      <c r="X67" s="458">
        <v>80.709999999999994</v>
      </c>
      <c r="Y67" s="458">
        <v>0</v>
      </c>
      <c r="Z67" s="458">
        <v>0</v>
      </c>
      <c r="AA67" s="458">
        <v>27.864999999999998</v>
      </c>
      <c r="AB67" s="458">
        <v>-1274.116</v>
      </c>
      <c r="AC67" s="458">
        <v>-685.25599999999997</v>
      </c>
      <c r="AD67" s="458">
        <v>-637.06899999999996</v>
      </c>
      <c r="AE67" s="458">
        <v>7335.585</v>
      </c>
      <c r="AF67" s="458">
        <v>6698.5159999999996</v>
      </c>
      <c r="AG67" s="458">
        <f t="shared" si="6"/>
        <v>7335.585</v>
      </c>
      <c r="AH67" s="458">
        <f t="shared" si="7"/>
        <v>0</v>
      </c>
      <c r="AI67" s="458">
        <f t="shared" si="8"/>
        <v>-1274.116</v>
      </c>
      <c r="AK67" s="457">
        <v>0.13541666666666699</v>
      </c>
      <c r="AL67" s="458">
        <v>4216.0110000000004</v>
      </c>
      <c r="AM67" s="458">
        <v>4978.723</v>
      </c>
      <c r="AN67" s="458">
        <v>74.283000000000001</v>
      </c>
      <c r="AO67" s="458">
        <v>399.601</v>
      </c>
      <c r="AP67" s="458">
        <v>165.80099999999999</v>
      </c>
      <c r="AQ67" s="458">
        <v>0</v>
      </c>
      <c r="AR67" s="458">
        <v>0</v>
      </c>
      <c r="AS67" s="458">
        <v>11.321999999999999</v>
      </c>
      <c r="AT67" s="458">
        <v>-1408.317</v>
      </c>
      <c r="AU67" s="458">
        <v>-789.03599999999994</v>
      </c>
      <c r="AV67" s="458">
        <v>-748.95</v>
      </c>
      <c r="AW67" s="458">
        <v>7648.387999999999</v>
      </c>
      <c r="AX67" s="458">
        <v>6899.4379999999992</v>
      </c>
      <c r="AY67" s="458">
        <f t="shared" si="9"/>
        <v>7648.387999999999</v>
      </c>
      <c r="AZ67" s="458">
        <f t="shared" si="10"/>
        <v>0</v>
      </c>
      <c r="BA67" s="458">
        <f t="shared" si="11"/>
        <v>-1408.317</v>
      </c>
    </row>
    <row r="68" spans="1:53" s="445" customFormat="1">
      <c r="A68" s="457">
        <v>0.14583333333333301</v>
      </c>
      <c r="B68" s="458">
        <v>2605.4949999999999</v>
      </c>
      <c r="C68" s="458">
        <v>4923</v>
      </c>
      <c r="D68" s="458">
        <v>55.283000000000001</v>
      </c>
      <c r="E68" s="458">
        <v>375.13299999999998</v>
      </c>
      <c r="F68" s="458">
        <v>114.82899999999999</v>
      </c>
      <c r="G68" s="458">
        <v>0</v>
      </c>
      <c r="H68" s="458">
        <v>0</v>
      </c>
      <c r="I68" s="458">
        <v>87.432000000000002</v>
      </c>
      <c r="J68" s="458">
        <v>-1324.0419999999999</v>
      </c>
      <c r="K68" s="458">
        <v>-379.63200000000001</v>
      </c>
      <c r="L68" s="458">
        <v>-647.04</v>
      </c>
      <c r="M68" s="458">
        <v>6457.4979999999996</v>
      </c>
      <c r="N68" s="458">
        <v>5810.4579999999996</v>
      </c>
      <c r="O68" s="458">
        <f t="shared" si="3"/>
        <v>6457.4979999999996</v>
      </c>
      <c r="P68" s="458">
        <f t="shared" si="4"/>
        <v>0</v>
      </c>
      <c r="Q68" s="458">
        <f t="shared" si="5"/>
        <v>-1324.0419999999999</v>
      </c>
      <c r="S68" s="457">
        <v>0.14583333333333301</v>
      </c>
      <c r="T68" s="458">
        <v>3137.6089999999999</v>
      </c>
      <c r="U68" s="458">
        <v>4858.7669999999998</v>
      </c>
      <c r="V68" s="458">
        <v>755.62099999999998</v>
      </c>
      <c r="W68" s="458">
        <v>442.82299999999998</v>
      </c>
      <c r="X68" s="458">
        <v>80.745000000000005</v>
      </c>
      <c r="Y68" s="458">
        <v>0</v>
      </c>
      <c r="Z68" s="458">
        <v>0</v>
      </c>
      <c r="AA68" s="458">
        <v>28.370999999999999</v>
      </c>
      <c r="AB68" s="458">
        <v>-1314.1510000000001</v>
      </c>
      <c r="AC68" s="458">
        <v>-684.61400000000003</v>
      </c>
      <c r="AD68" s="458">
        <v>-637.42499999999995</v>
      </c>
      <c r="AE68" s="458">
        <v>7305.1710000000003</v>
      </c>
      <c r="AF68" s="458">
        <v>6667.7460000000001</v>
      </c>
      <c r="AG68" s="458">
        <f t="shared" si="6"/>
        <v>7305.1710000000003</v>
      </c>
      <c r="AH68" s="458">
        <f t="shared" si="7"/>
        <v>0</v>
      </c>
      <c r="AI68" s="458">
        <f t="shared" si="8"/>
        <v>-1314.1510000000001</v>
      </c>
      <c r="AK68" s="457">
        <v>0.14583333333333301</v>
      </c>
      <c r="AL68" s="458">
        <v>4214.6639999999998</v>
      </c>
      <c r="AM68" s="458">
        <v>4988.4809999999998</v>
      </c>
      <c r="AN68" s="458">
        <v>74.296999999999997</v>
      </c>
      <c r="AO68" s="458">
        <v>400.10700000000003</v>
      </c>
      <c r="AP68" s="458">
        <v>165.69399999999999</v>
      </c>
      <c r="AQ68" s="458">
        <v>0</v>
      </c>
      <c r="AR68" s="458">
        <v>0</v>
      </c>
      <c r="AS68" s="458">
        <v>10.791</v>
      </c>
      <c r="AT68" s="458">
        <v>-1467.655</v>
      </c>
      <c r="AU68" s="458">
        <v>-787.52499999999998</v>
      </c>
      <c r="AV68" s="458">
        <v>-749.84500000000003</v>
      </c>
      <c r="AW68" s="458">
        <v>7598.8539999999994</v>
      </c>
      <c r="AX68" s="458">
        <v>6849.0089999999991</v>
      </c>
      <c r="AY68" s="458">
        <f t="shared" si="9"/>
        <v>7598.8539999999994</v>
      </c>
      <c r="AZ68" s="458">
        <f t="shared" si="10"/>
        <v>0</v>
      </c>
      <c r="BA68" s="458">
        <f t="shared" si="11"/>
        <v>-1467.655</v>
      </c>
    </row>
    <row r="69" spans="1:53" s="445" customFormat="1">
      <c r="A69" s="457">
        <v>0.15625</v>
      </c>
      <c r="B69" s="458">
        <v>2603.8629999999998</v>
      </c>
      <c r="C69" s="458">
        <v>4914.9790000000003</v>
      </c>
      <c r="D69" s="458">
        <v>55.262</v>
      </c>
      <c r="E69" s="458">
        <v>374.01400000000001</v>
      </c>
      <c r="F69" s="458">
        <v>114.657</v>
      </c>
      <c r="G69" s="458">
        <v>0</v>
      </c>
      <c r="H69" s="458">
        <v>0</v>
      </c>
      <c r="I69" s="458">
        <v>85.372</v>
      </c>
      <c r="J69" s="458">
        <v>-1335.7249999999999</v>
      </c>
      <c r="K69" s="458">
        <v>-379.447</v>
      </c>
      <c r="L69" s="458">
        <v>-646.07500000000005</v>
      </c>
      <c r="M69" s="458">
        <v>6432.9750000000004</v>
      </c>
      <c r="N69" s="458">
        <v>5786.9000000000005</v>
      </c>
      <c r="O69" s="458">
        <f t="shared" si="3"/>
        <v>6432.9750000000004</v>
      </c>
      <c r="P69" s="458">
        <f t="shared" si="4"/>
        <v>0</v>
      </c>
      <c r="Q69" s="458">
        <f t="shared" si="5"/>
        <v>-1335.7249999999999</v>
      </c>
      <c r="S69" s="457">
        <v>0.15625</v>
      </c>
      <c r="T69" s="458">
        <v>3137.895</v>
      </c>
      <c r="U69" s="458">
        <v>4857.9489999999996</v>
      </c>
      <c r="V69" s="458">
        <v>760.05799999999999</v>
      </c>
      <c r="W69" s="458">
        <v>442.548</v>
      </c>
      <c r="X69" s="458">
        <v>80.736000000000004</v>
      </c>
      <c r="Y69" s="458">
        <v>0</v>
      </c>
      <c r="Z69" s="458">
        <v>0</v>
      </c>
      <c r="AA69" s="458">
        <v>28.393000000000001</v>
      </c>
      <c r="AB69" s="458">
        <v>-1306.816</v>
      </c>
      <c r="AC69" s="458">
        <v>-683.87400000000002</v>
      </c>
      <c r="AD69" s="458">
        <v>-637.41099999999994</v>
      </c>
      <c r="AE69" s="458">
        <v>7316.8890000000001</v>
      </c>
      <c r="AF69" s="458">
        <v>6679.4780000000001</v>
      </c>
      <c r="AG69" s="458">
        <f t="shared" si="6"/>
        <v>7316.8890000000001</v>
      </c>
      <c r="AH69" s="458">
        <f t="shared" si="7"/>
        <v>0</v>
      </c>
      <c r="AI69" s="458">
        <f t="shared" si="8"/>
        <v>-1306.816</v>
      </c>
      <c r="AK69" s="457">
        <v>0.15625</v>
      </c>
      <c r="AL69" s="458">
        <v>4216.4809999999998</v>
      </c>
      <c r="AM69" s="458">
        <v>4966.9589999999998</v>
      </c>
      <c r="AN69" s="458">
        <v>74.491</v>
      </c>
      <c r="AO69" s="458">
        <v>398.29500000000002</v>
      </c>
      <c r="AP69" s="458">
        <v>165.477</v>
      </c>
      <c r="AQ69" s="458">
        <v>0</v>
      </c>
      <c r="AR69" s="458">
        <v>0</v>
      </c>
      <c r="AS69" s="458">
        <v>10.186</v>
      </c>
      <c r="AT69" s="458">
        <v>-1457.1120000000001</v>
      </c>
      <c r="AU69" s="458">
        <v>-786.66200000000003</v>
      </c>
      <c r="AV69" s="458">
        <v>-747.745</v>
      </c>
      <c r="AW69" s="458">
        <v>7588.114999999998</v>
      </c>
      <c r="AX69" s="458">
        <v>6840.3699999999981</v>
      </c>
      <c r="AY69" s="458">
        <f t="shared" si="9"/>
        <v>7588.114999999998</v>
      </c>
      <c r="AZ69" s="458">
        <f t="shared" si="10"/>
        <v>0</v>
      </c>
      <c r="BA69" s="458">
        <f t="shared" si="11"/>
        <v>-1457.1120000000001</v>
      </c>
    </row>
    <row r="70" spans="1:53" s="445" customFormat="1">
      <c r="A70" s="457">
        <v>0.16666666666666699</v>
      </c>
      <c r="B70" s="458">
        <v>2603.0329999999999</v>
      </c>
      <c r="C70" s="458">
        <v>4876.0460000000003</v>
      </c>
      <c r="D70" s="458">
        <v>55.222000000000001</v>
      </c>
      <c r="E70" s="458">
        <v>371.57400000000001</v>
      </c>
      <c r="F70" s="458">
        <v>113.938</v>
      </c>
      <c r="G70" s="458">
        <v>0</v>
      </c>
      <c r="H70" s="458">
        <v>0</v>
      </c>
      <c r="I70" s="458">
        <v>87.683999999999997</v>
      </c>
      <c r="J70" s="458">
        <v>-1230.1099999999999</v>
      </c>
      <c r="K70" s="458">
        <v>-378.78699999999998</v>
      </c>
      <c r="L70" s="458">
        <v>-642.09900000000005</v>
      </c>
      <c r="M70" s="458">
        <v>6498.5999999999995</v>
      </c>
      <c r="N70" s="458">
        <v>5856.5009999999993</v>
      </c>
      <c r="O70" s="458">
        <f t="shared" si="3"/>
        <v>6498.5999999999995</v>
      </c>
      <c r="P70" s="458">
        <f t="shared" si="4"/>
        <v>0</v>
      </c>
      <c r="Q70" s="458">
        <f t="shared" si="5"/>
        <v>-1230.1099999999999</v>
      </c>
      <c r="S70" s="457">
        <v>0.16666666666666699</v>
      </c>
      <c r="T70" s="458">
        <v>3136.3359999999998</v>
      </c>
      <c r="U70" s="458">
        <v>4901.607</v>
      </c>
      <c r="V70" s="458">
        <v>740.774</v>
      </c>
      <c r="W70" s="458">
        <v>447.565</v>
      </c>
      <c r="X70" s="458">
        <v>80.772000000000006</v>
      </c>
      <c r="Y70" s="458">
        <v>0</v>
      </c>
      <c r="Z70" s="458">
        <v>0</v>
      </c>
      <c r="AA70" s="458">
        <v>31.06</v>
      </c>
      <c r="AB70" s="458">
        <v>-1246.4970000000001</v>
      </c>
      <c r="AC70" s="458">
        <v>-682.673</v>
      </c>
      <c r="AD70" s="458">
        <v>-641.24900000000002</v>
      </c>
      <c r="AE70" s="458">
        <v>7408.9439999999995</v>
      </c>
      <c r="AF70" s="458">
        <v>6767.6949999999997</v>
      </c>
      <c r="AG70" s="458">
        <f t="shared" si="6"/>
        <v>7408.9439999999995</v>
      </c>
      <c r="AH70" s="458">
        <f t="shared" si="7"/>
        <v>0</v>
      </c>
      <c r="AI70" s="458">
        <f t="shared" si="8"/>
        <v>-1246.4970000000001</v>
      </c>
      <c r="AK70" s="457">
        <v>0.16666666666666699</v>
      </c>
      <c r="AL70" s="458">
        <v>4214.8649999999998</v>
      </c>
      <c r="AM70" s="458">
        <v>4992.5829999999996</v>
      </c>
      <c r="AN70" s="458">
        <v>76.974999999999994</v>
      </c>
      <c r="AO70" s="458">
        <v>403.98399999999998</v>
      </c>
      <c r="AP70" s="458">
        <v>164.59</v>
      </c>
      <c r="AQ70" s="458">
        <v>0</v>
      </c>
      <c r="AR70" s="458">
        <v>0</v>
      </c>
      <c r="AS70" s="458">
        <v>9.18</v>
      </c>
      <c r="AT70" s="458">
        <v>-1388.694</v>
      </c>
      <c r="AU70" s="458">
        <v>-784.899</v>
      </c>
      <c r="AV70" s="458">
        <v>-750.49300000000005</v>
      </c>
      <c r="AW70" s="458">
        <v>7688.5840000000017</v>
      </c>
      <c r="AX70" s="458">
        <v>6938.0910000000013</v>
      </c>
      <c r="AY70" s="458">
        <f t="shared" si="9"/>
        <v>7688.5840000000017</v>
      </c>
      <c r="AZ70" s="458">
        <f t="shared" si="10"/>
        <v>0</v>
      </c>
      <c r="BA70" s="458">
        <f t="shared" si="11"/>
        <v>-1388.694</v>
      </c>
    </row>
    <row r="71" spans="1:53" s="445" customFormat="1">
      <c r="A71" s="457">
        <v>0.17708333333333301</v>
      </c>
      <c r="B71" s="458">
        <v>2601.4589999999998</v>
      </c>
      <c r="C71" s="458">
        <v>4888.3289999999997</v>
      </c>
      <c r="D71" s="458">
        <v>55.216000000000001</v>
      </c>
      <c r="E71" s="458">
        <v>373.96499999999997</v>
      </c>
      <c r="F71" s="458">
        <v>114.107</v>
      </c>
      <c r="G71" s="458">
        <v>0</v>
      </c>
      <c r="H71" s="458">
        <v>0</v>
      </c>
      <c r="I71" s="458">
        <v>88.56</v>
      </c>
      <c r="J71" s="458">
        <v>-1177.3599999999999</v>
      </c>
      <c r="K71" s="458">
        <v>-377.88900000000001</v>
      </c>
      <c r="L71" s="458">
        <v>-643.36900000000003</v>
      </c>
      <c r="M71" s="458">
        <v>6566.3870000000006</v>
      </c>
      <c r="N71" s="458">
        <v>5923.0180000000009</v>
      </c>
      <c r="O71" s="458">
        <f t="shared" si="3"/>
        <v>6566.3870000000006</v>
      </c>
      <c r="P71" s="458">
        <f t="shared" si="4"/>
        <v>0</v>
      </c>
      <c r="Q71" s="458">
        <f t="shared" si="5"/>
        <v>-1177.3599999999999</v>
      </c>
      <c r="S71" s="457">
        <v>0.17708333333333301</v>
      </c>
      <c r="T71" s="458">
        <v>3134.5410000000002</v>
      </c>
      <c r="U71" s="458">
        <v>4907.1930000000002</v>
      </c>
      <c r="V71" s="458">
        <v>774.93299999999999</v>
      </c>
      <c r="W71" s="458">
        <v>448.23200000000003</v>
      </c>
      <c r="X71" s="458">
        <v>80.665999999999997</v>
      </c>
      <c r="Y71" s="458">
        <v>0</v>
      </c>
      <c r="Z71" s="458">
        <v>0</v>
      </c>
      <c r="AA71" s="458">
        <v>30.373999999999999</v>
      </c>
      <c r="AB71" s="458">
        <v>-1198.8989999999999</v>
      </c>
      <c r="AC71" s="458">
        <v>-681.92200000000003</v>
      </c>
      <c r="AD71" s="458">
        <v>-642.10500000000002</v>
      </c>
      <c r="AE71" s="458">
        <v>7495.1180000000004</v>
      </c>
      <c r="AF71" s="458">
        <v>6853.0130000000008</v>
      </c>
      <c r="AG71" s="458">
        <f t="shared" si="6"/>
        <v>7495.1180000000004</v>
      </c>
      <c r="AH71" s="458">
        <f t="shared" si="7"/>
        <v>0</v>
      </c>
      <c r="AI71" s="458">
        <f t="shared" si="8"/>
        <v>-1198.8989999999999</v>
      </c>
      <c r="AK71" s="457">
        <v>0.17708333333333301</v>
      </c>
      <c r="AL71" s="458">
        <v>4212.4769999999999</v>
      </c>
      <c r="AM71" s="458">
        <v>4989.3509999999997</v>
      </c>
      <c r="AN71" s="458">
        <v>77.256</v>
      </c>
      <c r="AO71" s="458">
        <v>406.98</v>
      </c>
      <c r="AP71" s="458">
        <v>164.608</v>
      </c>
      <c r="AQ71" s="458">
        <v>0</v>
      </c>
      <c r="AR71" s="458">
        <v>0</v>
      </c>
      <c r="AS71" s="458">
        <v>8.9629999999999992</v>
      </c>
      <c r="AT71" s="458">
        <v>-1325.4659999999999</v>
      </c>
      <c r="AU71" s="458">
        <v>-783.25900000000001</v>
      </c>
      <c r="AV71" s="458">
        <v>-750.21100000000001</v>
      </c>
      <c r="AW71" s="458">
        <v>7750.909999999998</v>
      </c>
      <c r="AX71" s="458">
        <v>7000.6989999999978</v>
      </c>
      <c r="AY71" s="458">
        <f t="shared" si="9"/>
        <v>7750.909999999998</v>
      </c>
      <c r="AZ71" s="458">
        <f t="shared" si="10"/>
        <v>0</v>
      </c>
      <c r="BA71" s="458">
        <f t="shared" si="11"/>
        <v>-1325.4659999999999</v>
      </c>
    </row>
    <row r="72" spans="1:53" s="445" customFormat="1">
      <c r="A72" s="457">
        <v>0.1875</v>
      </c>
      <c r="B72" s="458">
        <v>2600.2849999999999</v>
      </c>
      <c r="C72" s="458">
        <v>4900.0789999999997</v>
      </c>
      <c r="D72" s="458">
        <v>54.442</v>
      </c>
      <c r="E72" s="458">
        <v>373.12099999999998</v>
      </c>
      <c r="F72" s="458">
        <v>113.88</v>
      </c>
      <c r="G72" s="458">
        <v>0</v>
      </c>
      <c r="H72" s="458">
        <v>0</v>
      </c>
      <c r="I72" s="458">
        <v>86.828999999999994</v>
      </c>
      <c r="J72" s="458">
        <v>-1091.249</v>
      </c>
      <c r="K72" s="458">
        <v>-376.97699999999998</v>
      </c>
      <c r="L72" s="458">
        <v>-644.37</v>
      </c>
      <c r="M72" s="458">
        <v>6660.41</v>
      </c>
      <c r="N72" s="458">
        <v>6016.04</v>
      </c>
      <c r="O72" s="458">
        <f t="shared" si="3"/>
        <v>6660.41</v>
      </c>
      <c r="P72" s="458">
        <f t="shared" si="4"/>
        <v>0</v>
      </c>
      <c r="Q72" s="458">
        <f t="shared" si="5"/>
        <v>-1091.249</v>
      </c>
      <c r="S72" s="457">
        <v>0.1875</v>
      </c>
      <c r="T72" s="458">
        <v>3134.1990000000001</v>
      </c>
      <c r="U72" s="458">
        <v>4985.9669999999996</v>
      </c>
      <c r="V72" s="458">
        <v>773.04200000000003</v>
      </c>
      <c r="W72" s="458">
        <v>447.52300000000002</v>
      </c>
      <c r="X72" s="458">
        <v>80.625</v>
      </c>
      <c r="Y72" s="458">
        <v>0</v>
      </c>
      <c r="Z72" s="458">
        <v>0</v>
      </c>
      <c r="AA72" s="458">
        <v>26.602</v>
      </c>
      <c r="AB72" s="458">
        <v>-1145.481</v>
      </c>
      <c r="AC72" s="458">
        <v>-680.17100000000005</v>
      </c>
      <c r="AD72" s="458">
        <v>-648.96199999999999</v>
      </c>
      <c r="AE72" s="458">
        <v>7622.3059999999987</v>
      </c>
      <c r="AF72" s="458">
        <v>6973.3439999999991</v>
      </c>
      <c r="AG72" s="458">
        <f t="shared" si="6"/>
        <v>7622.3059999999987</v>
      </c>
      <c r="AH72" s="458">
        <f t="shared" si="7"/>
        <v>0</v>
      </c>
      <c r="AI72" s="458">
        <f t="shared" si="8"/>
        <v>-1145.481</v>
      </c>
      <c r="AK72" s="457">
        <v>0.1875</v>
      </c>
      <c r="AL72" s="458">
        <v>4210.1509999999998</v>
      </c>
      <c r="AM72" s="458">
        <v>4981.5889999999999</v>
      </c>
      <c r="AN72" s="458">
        <v>77.31</v>
      </c>
      <c r="AO72" s="458">
        <v>406.95699999999999</v>
      </c>
      <c r="AP72" s="458">
        <v>164.21899999999999</v>
      </c>
      <c r="AQ72" s="458">
        <v>0</v>
      </c>
      <c r="AR72" s="458">
        <v>0</v>
      </c>
      <c r="AS72" s="458">
        <v>9.3019999999999996</v>
      </c>
      <c r="AT72" s="458">
        <v>-1232.1669999999999</v>
      </c>
      <c r="AU72" s="458">
        <v>-782.14</v>
      </c>
      <c r="AV72" s="458">
        <v>-749.32399999999996</v>
      </c>
      <c r="AW72" s="458">
        <v>7835.2209999999986</v>
      </c>
      <c r="AX72" s="458">
        <v>7085.896999999999</v>
      </c>
      <c r="AY72" s="458">
        <f t="shared" si="9"/>
        <v>7835.2209999999986</v>
      </c>
      <c r="AZ72" s="458">
        <f t="shared" si="10"/>
        <v>0</v>
      </c>
      <c r="BA72" s="458">
        <f t="shared" si="11"/>
        <v>-1232.1669999999999</v>
      </c>
    </row>
    <row r="73" spans="1:53" s="445" customFormat="1">
      <c r="A73" s="457">
        <v>0.19791666666666699</v>
      </c>
      <c r="B73" s="458">
        <v>2601.665</v>
      </c>
      <c r="C73" s="458">
        <v>4892.5290000000005</v>
      </c>
      <c r="D73" s="458">
        <v>54.427999999999997</v>
      </c>
      <c r="E73" s="458">
        <v>374.40199999999999</v>
      </c>
      <c r="F73" s="458">
        <v>113.855</v>
      </c>
      <c r="G73" s="458">
        <v>0</v>
      </c>
      <c r="H73" s="458">
        <v>0</v>
      </c>
      <c r="I73" s="458">
        <v>86.935000000000002</v>
      </c>
      <c r="J73" s="458">
        <v>-981.93100000000004</v>
      </c>
      <c r="K73" s="458">
        <v>-376.71100000000001</v>
      </c>
      <c r="L73" s="458">
        <v>-643.78399999999999</v>
      </c>
      <c r="M73" s="458">
        <v>6765.1719999999996</v>
      </c>
      <c r="N73" s="458">
        <v>6121.3879999999999</v>
      </c>
      <c r="O73" s="458">
        <f t="shared" si="3"/>
        <v>6765.1719999999996</v>
      </c>
      <c r="P73" s="458">
        <f t="shared" si="4"/>
        <v>0</v>
      </c>
      <c r="Q73" s="458">
        <f t="shared" si="5"/>
        <v>-981.93100000000004</v>
      </c>
      <c r="S73" s="457">
        <v>0.19791666666666699</v>
      </c>
      <c r="T73" s="458">
        <v>3135.7550000000001</v>
      </c>
      <c r="U73" s="458">
        <v>5155.5879999999997</v>
      </c>
      <c r="V73" s="458">
        <v>773.83199999999999</v>
      </c>
      <c r="W73" s="458">
        <v>447.52100000000002</v>
      </c>
      <c r="X73" s="458">
        <v>137.399</v>
      </c>
      <c r="Y73" s="458">
        <v>0</v>
      </c>
      <c r="Z73" s="458">
        <v>0</v>
      </c>
      <c r="AA73" s="458">
        <v>24.454999999999998</v>
      </c>
      <c r="AB73" s="458">
        <v>-1282.1189999999999</v>
      </c>
      <c r="AC73" s="458">
        <v>-627.77499999999998</v>
      </c>
      <c r="AD73" s="458">
        <v>-664.54899999999998</v>
      </c>
      <c r="AE73" s="458">
        <v>7764.6560000000009</v>
      </c>
      <c r="AF73" s="458">
        <v>7100.1070000000009</v>
      </c>
      <c r="AG73" s="458">
        <f t="shared" si="6"/>
        <v>7764.6560000000009</v>
      </c>
      <c r="AH73" s="458">
        <f t="shared" si="7"/>
        <v>0</v>
      </c>
      <c r="AI73" s="458">
        <f t="shared" si="8"/>
        <v>-1282.1189999999999</v>
      </c>
      <c r="AK73" s="457">
        <v>0.19791666666666699</v>
      </c>
      <c r="AL73" s="458">
        <v>4206.518</v>
      </c>
      <c r="AM73" s="458">
        <v>5093.6639999999998</v>
      </c>
      <c r="AN73" s="458">
        <v>98.858999999999995</v>
      </c>
      <c r="AO73" s="458">
        <v>408.32</v>
      </c>
      <c r="AP73" s="458">
        <v>170.864</v>
      </c>
      <c r="AQ73" s="458">
        <v>0</v>
      </c>
      <c r="AR73" s="458">
        <v>0</v>
      </c>
      <c r="AS73" s="458">
        <v>9.1820000000000004</v>
      </c>
      <c r="AT73" s="458">
        <v>-1470.2370000000001</v>
      </c>
      <c r="AU73" s="458">
        <v>-601.35599999999999</v>
      </c>
      <c r="AV73" s="458">
        <v>-760.55100000000004</v>
      </c>
      <c r="AW73" s="458">
        <v>7915.8140000000021</v>
      </c>
      <c r="AX73" s="458">
        <v>7155.2630000000017</v>
      </c>
      <c r="AY73" s="458">
        <f t="shared" si="9"/>
        <v>7915.8140000000021</v>
      </c>
      <c r="AZ73" s="458">
        <f t="shared" si="10"/>
        <v>0</v>
      </c>
      <c r="BA73" s="458">
        <f t="shared" si="11"/>
        <v>-1470.2370000000001</v>
      </c>
    </row>
    <row r="74" spans="1:53" s="445" customFormat="1">
      <c r="A74" s="457">
        <v>0.20833333333333301</v>
      </c>
      <c r="B74" s="458">
        <v>2601.8180000000002</v>
      </c>
      <c r="C74" s="458">
        <v>4992.9430000000002</v>
      </c>
      <c r="D74" s="458">
        <v>145.691</v>
      </c>
      <c r="E74" s="458">
        <v>377.60399999999998</v>
      </c>
      <c r="F74" s="458">
        <v>181.886</v>
      </c>
      <c r="G74" s="458">
        <v>0</v>
      </c>
      <c r="H74" s="458">
        <v>0</v>
      </c>
      <c r="I74" s="458">
        <v>93.686999999999998</v>
      </c>
      <c r="J74" s="458">
        <v>-1294.3900000000001</v>
      </c>
      <c r="K74" s="458">
        <v>-71.852999999999994</v>
      </c>
      <c r="L74" s="458">
        <v>-655.77800000000002</v>
      </c>
      <c r="M74" s="458">
        <v>7027.3860000000004</v>
      </c>
      <c r="N74" s="458">
        <v>6371.6080000000002</v>
      </c>
      <c r="O74" s="458">
        <f t="shared" si="3"/>
        <v>7027.3860000000004</v>
      </c>
      <c r="P74" s="458">
        <f t="shared" si="4"/>
        <v>0</v>
      </c>
      <c r="Q74" s="458">
        <f t="shared" si="5"/>
        <v>-1294.3900000000001</v>
      </c>
      <c r="S74" s="457">
        <v>0.20833333333333301</v>
      </c>
      <c r="T74" s="458">
        <v>3136.9349999999999</v>
      </c>
      <c r="U74" s="458">
        <v>5303.6170000000002</v>
      </c>
      <c r="V74" s="458">
        <v>776.72500000000002</v>
      </c>
      <c r="W74" s="458">
        <v>457.94499999999999</v>
      </c>
      <c r="X74" s="458">
        <v>142.65600000000001</v>
      </c>
      <c r="Y74" s="458">
        <v>0</v>
      </c>
      <c r="Z74" s="458">
        <v>0</v>
      </c>
      <c r="AA74" s="458">
        <v>25.277999999999999</v>
      </c>
      <c r="AB74" s="458">
        <v>-1289.4280000000001</v>
      </c>
      <c r="AC74" s="458">
        <v>-524.36400000000003</v>
      </c>
      <c r="AD74" s="458">
        <v>-678.37800000000004</v>
      </c>
      <c r="AE74" s="458">
        <v>8029.3640000000014</v>
      </c>
      <c r="AF74" s="458">
        <v>7350.9860000000017</v>
      </c>
      <c r="AG74" s="458">
        <f t="shared" si="6"/>
        <v>8029.3640000000014</v>
      </c>
      <c r="AH74" s="458">
        <f t="shared" si="7"/>
        <v>0</v>
      </c>
      <c r="AI74" s="458">
        <f t="shared" si="8"/>
        <v>-1289.4280000000001</v>
      </c>
      <c r="AK74" s="457">
        <v>0.20833333333333301</v>
      </c>
      <c r="AL74" s="458">
        <v>4207.6930000000002</v>
      </c>
      <c r="AM74" s="458">
        <v>5211.8689999999997</v>
      </c>
      <c r="AN74" s="458">
        <v>192.62700000000001</v>
      </c>
      <c r="AO74" s="458">
        <v>413.14800000000002</v>
      </c>
      <c r="AP74" s="458">
        <v>295.536</v>
      </c>
      <c r="AQ74" s="458">
        <v>0</v>
      </c>
      <c r="AR74" s="458">
        <v>0</v>
      </c>
      <c r="AS74" s="458">
        <v>9.57</v>
      </c>
      <c r="AT74" s="458">
        <v>-1663.002</v>
      </c>
      <c r="AU74" s="458">
        <v>-428.80799999999999</v>
      </c>
      <c r="AV74" s="458">
        <v>-775.005</v>
      </c>
      <c r="AW74" s="458">
        <v>8238.632999999998</v>
      </c>
      <c r="AX74" s="458">
        <v>7463.6279999999979</v>
      </c>
      <c r="AY74" s="458">
        <f t="shared" si="9"/>
        <v>8238.632999999998</v>
      </c>
      <c r="AZ74" s="458">
        <f t="shared" si="10"/>
        <v>0</v>
      </c>
      <c r="BA74" s="458">
        <f t="shared" si="11"/>
        <v>-1663.002</v>
      </c>
    </row>
    <row r="75" spans="1:53" s="445" customFormat="1">
      <c r="A75" s="457">
        <v>0.21875</v>
      </c>
      <c r="B75" s="458">
        <v>2601.7150000000001</v>
      </c>
      <c r="C75" s="458">
        <v>4945.8530000000001</v>
      </c>
      <c r="D75" s="458">
        <v>302.80099999999999</v>
      </c>
      <c r="E75" s="458">
        <v>381.17899999999997</v>
      </c>
      <c r="F75" s="458">
        <v>183.23699999999999</v>
      </c>
      <c r="G75" s="458">
        <v>0</v>
      </c>
      <c r="H75" s="458">
        <v>0</v>
      </c>
      <c r="I75" s="458">
        <v>97.953999999999994</v>
      </c>
      <c r="J75" s="458">
        <v>-1366.192</v>
      </c>
      <c r="K75" s="458">
        <v>0</v>
      </c>
      <c r="L75" s="458">
        <v>-653.86199999999997</v>
      </c>
      <c r="M75" s="458">
        <v>7146.5469999999996</v>
      </c>
      <c r="N75" s="458">
        <v>6492.6849999999995</v>
      </c>
      <c r="O75" s="458">
        <f t="shared" si="3"/>
        <v>7146.5469999999996</v>
      </c>
      <c r="P75" s="458">
        <f t="shared" si="4"/>
        <v>0</v>
      </c>
      <c r="Q75" s="458">
        <f t="shared" si="5"/>
        <v>-1366.192</v>
      </c>
      <c r="S75" s="457">
        <v>0.21875</v>
      </c>
      <c r="T75" s="458">
        <v>3137.203</v>
      </c>
      <c r="U75" s="458">
        <v>5321.3410000000003</v>
      </c>
      <c r="V75" s="458">
        <v>852.05799999999999</v>
      </c>
      <c r="W75" s="458">
        <v>460.30799999999999</v>
      </c>
      <c r="X75" s="458">
        <v>144.827</v>
      </c>
      <c r="Y75" s="458">
        <v>0</v>
      </c>
      <c r="Z75" s="458">
        <v>0</v>
      </c>
      <c r="AA75" s="458">
        <v>26.495999999999999</v>
      </c>
      <c r="AB75" s="458">
        <v>-1236.9739999999999</v>
      </c>
      <c r="AC75" s="458">
        <v>-522.53499999999997</v>
      </c>
      <c r="AD75" s="458">
        <v>-681.08</v>
      </c>
      <c r="AE75" s="458">
        <v>8182.7239999999983</v>
      </c>
      <c r="AF75" s="458">
        <v>7501.6439999999984</v>
      </c>
      <c r="AG75" s="458">
        <f t="shared" si="6"/>
        <v>8182.7239999999983</v>
      </c>
      <c r="AH75" s="458">
        <f t="shared" si="7"/>
        <v>0</v>
      </c>
      <c r="AI75" s="458">
        <f t="shared" si="8"/>
        <v>-1236.9739999999999</v>
      </c>
      <c r="AK75" s="457">
        <v>0.21875</v>
      </c>
      <c r="AL75" s="458">
        <v>4210.0060000000003</v>
      </c>
      <c r="AM75" s="458">
        <v>5267.4830000000002</v>
      </c>
      <c r="AN75" s="458">
        <v>372.786</v>
      </c>
      <c r="AO75" s="458">
        <v>412.62400000000002</v>
      </c>
      <c r="AP75" s="458">
        <v>302.46499999999997</v>
      </c>
      <c r="AQ75" s="458">
        <v>0</v>
      </c>
      <c r="AR75" s="458">
        <v>0</v>
      </c>
      <c r="AS75" s="458">
        <v>8.3559999999999999</v>
      </c>
      <c r="AT75" s="458">
        <v>-1771.8330000000001</v>
      </c>
      <c r="AU75" s="458">
        <v>-427.49599999999998</v>
      </c>
      <c r="AV75" s="458">
        <v>-783.81899999999996</v>
      </c>
      <c r="AW75" s="458">
        <v>8374.3910000000014</v>
      </c>
      <c r="AX75" s="458">
        <v>7590.5720000000019</v>
      </c>
      <c r="AY75" s="458">
        <f t="shared" si="9"/>
        <v>8374.3910000000014</v>
      </c>
      <c r="AZ75" s="458">
        <f t="shared" si="10"/>
        <v>0</v>
      </c>
      <c r="BA75" s="458">
        <f t="shared" si="11"/>
        <v>-1771.8330000000001</v>
      </c>
    </row>
    <row r="76" spans="1:53" s="445" customFormat="1">
      <c r="A76" s="457">
        <v>0.22916666666666699</v>
      </c>
      <c r="B76" s="458">
        <v>2601.39</v>
      </c>
      <c r="C76" s="458">
        <v>4786.62</v>
      </c>
      <c r="D76" s="458">
        <v>492.238</v>
      </c>
      <c r="E76" s="458">
        <v>382.39699999999999</v>
      </c>
      <c r="F76" s="458">
        <v>182.88900000000001</v>
      </c>
      <c r="G76" s="458">
        <v>0</v>
      </c>
      <c r="H76" s="458">
        <v>0</v>
      </c>
      <c r="I76" s="458">
        <v>106.059</v>
      </c>
      <c r="J76" s="458">
        <v>-1227.954</v>
      </c>
      <c r="K76" s="458">
        <v>0</v>
      </c>
      <c r="L76" s="458">
        <v>-641.35799999999995</v>
      </c>
      <c r="M76" s="458">
        <v>7323.6389999999992</v>
      </c>
      <c r="N76" s="458">
        <v>6682.280999999999</v>
      </c>
      <c r="O76" s="458">
        <f t="shared" si="3"/>
        <v>7323.6389999999992</v>
      </c>
      <c r="P76" s="458">
        <f t="shared" si="4"/>
        <v>0</v>
      </c>
      <c r="Q76" s="458">
        <f t="shared" si="5"/>
        <v>-1227.954</v>
      </c>
      <c r="S76" s="457">
        <v>0.22916666666666699</v>
      </c>
      <c r="T76" s="458">
        <v>3134.8380000000002</v>
      </c>
      <c r="U76" s="458">
        <v>5374.3559999999998</v>
      </c>
      <c r="V76" s="458">
        <v>924.59699999999998</v>
      </c>
      <c r="W76" s="458">
        <v>459.55099999999999</v>
      </c>
      <c r="X76" s="458">
        <v>145.976</v>
      </c>
      <c r="Y76" s="458">
        <v>0</v>
      </c>
      <c r="Z76" s="458">
        <v>0</v>
      </c>
      <c r="AA76" s="458">
        <v>25.62</v>
      </c>
      <c r="AB76" s="458">
        <v>-1229.6880000000001</v>
      </c>
      <c r="AC76" s="458">
        <v>-500.11399999999998</v>
      </c>
      <c r="AD76" s="458">
        <v>-686.53200000000004</v>
      </c>
      <c r="AE76" s="458">
        <v>8335.1360000000004</v>
      </c>
      <c r="AF76" s="458">
        <v>7648.6040000000003</v>
      </c>
      <c r="AG76" s="458">
        <f t="shared" si="6"/>
        <v>8335.1360000000004</v>
      </c>
      <c r="AH76" s="458">
        <f t="shared" si="7"/>
        <v>0</v>
      </c>
      <c r="AI76" s="458">
        <f t="shared" si="8"/>
        <v>-1229.6880000000001</v>
      </c>
      <c r="AK76" s="457">
        <v>0.22916666666666699</v>
      </c>
      <c r="AL76" s="458">
        <v>4210.576</v>
      </c>
      <c r="AM76" s="458">
        <v>5421.3379999999997</v>
      </c>
      <c r="AN76" s="458">
        <v>602.61599999999999</v>
      </c>
      <c r="AO76" s="458">
        <v>411.90800000000002</v>
      </c>
      <c r="AP76" s="458">
        <v>302.077</v>
      </c>
      <c r="AQ76" s="458">
        <v>0</v>
      </c>
      <c r="AR76" s="458">
        <v>0</v>
      </c>
      <c r="AS76" s="458">
        <v>8.8439999999999994</v>
      </c>
      <c r="AT76" s="458">
        <v>-2067.2150000000001</v>
      </c>
      <c r="AU76" s="458">
        <v>-322.73</v>
      </c>
      <c r="AV76" s="458">
        <v>-802.96100000000001</v>
      </c>
      <c r="AW76" s="458">
        <v>8567.4139999999989</v>
      </c>
      <c r="AX76" s="458">
        <v>7764.4529999999986</v>
      </c>
      <c r="AY76" s="458">
        <f t="shared" si="9"/>
        <v>8567.4139999999989</v>
      </c>
      <c r="AZ76" s="458">
        <f t="shared" si="10"/>
        <v>0</v>
      </c>
      <c r="BA76" s="458">
        <f t="shared" si="11"/>
        <v>-2067.2150000000001</v>
      </c>
    </row>
    <row r="77" spans="1:53" s="445" customFormat="1">
      <c r="A77" s="457">
        <v>0.23958333333333301</v>
      </c>
      <c r="B77" s="458">
        <v>2602.4189999999999</v>
      </c>
      <c r="C77" s="458">
        <v>4735.4989999999998</v>
      </c>
      <c r="D77" s="458">
        <v>514.62699999999995</v>
      </c>
      <c r="E77" s="458">
        <v>393.85300000000001</v>
      </c>
      <c r="F77" s="458">
        <v>197.65199999999999</v>
      </c>
      <c r="G77" s="458">
        <v>0</v>
      </c>
      <c r="H77" s="458">
        <v>0</v>
      </c>
      <c r="I77" s="458">
        <v>109.97799999999999</v>
      </c>
      <c r="J77" s="458">
        <v>-1017.167</v>
      </c>
      <c r="K77" s="458">
        <v>0</v>
      </c>
      <c r="L77" s="458">
        <v>-637.59699999999998</v>
      </c>
      <c r="M77" s="458">
        <v>7536.8609999999981</v>
      </c>
      <c r="N77" s="458">
        <v>6899.2639999999983</v>
      </c>
      <c r="O77" s="458">
        <f t="shared" si="3"/>
        <v>7536.8609999999981</v>
      </c>
      <c r="P77" s="458">
        <f t="shared" si="4"/>
        <v>0</v>
      </c>
      <c r="Q77" s="458">
        <f t="shared" si="5"/>
        <v>-1017.167</v>
      </c>
      <c r="S77" s="457">
        <v>0.23958333333333301</v>
      </c>
      <c r="T77" s="458">
        <v>3132.9490000000001</v>
      </c>
      <c r="U77" s="458">
        <v>5384.0060000000003</v>
      </c>
      <c r="V77" s="458">
        <v>962.09699999999998</v>
      </c>
      <c r="W77" s="458">
        <v>465.68099999999998</v>
      </c>
      <c r="X77" s="458">
        <v>145.886</v>
      </c>
      <c r="Y77" s="458">
        <v>0</v>
      </c>
      <c r="Z77" s="458">
        <v>0</v>
      </c>
      <c r="AA77" s="458">
        <v>25.366</v>
      </c>
      <c r="AB77" s="458">
        <v>-1201.087</v>
      </c>
      <c r="AC77" s="458">
        <v>-365.75599999999997</v>
      </c>
      <c r="AD77" s="458">
        <v>-688.077</v>
      </c>
      <c r="AE77" s="458">
        <v>8549.1420000000016</v>
      </c>
      <c r="AF77" s="458">
        <v>7861.0650000000014</v>
      </c>
      <c r="AG77" s="458">
        <f t="shared" si="6"/>
        <v>8549.1420000000016</v>
      </c>
      <c r="AH77" s="458">
        <f t="shared" si="7"/>
        <v>0</v>
      </c>
      <c r="AI77" s="458">
        <f t="shared" si="8"/>
        <v>-1201.087</v>
      </c>
      <c r="AK77" s="457">
        <v>0.23958333333333301</v>
      </c>
      <c r="AL77" s="458">
        <v>4211.6509999999998</v>
      </c>
      <c r="AM77" s="458">
        <v>5480.0780000000004</v>
      </c>
      <c r="AN77" s="458">
        <v>717.08799999999997</v>
      </c>
      <c r="AO77" s="458">
        <v>421.46300000000002</v>
      </c>
      <c r="AP77" s="458">
        <v>304.65199999999999</v>
      </c>
      <c r="AQ77" s="458">
        <v>0</v>
      </c>
      <c r="AR77" s="458">
        <v>0</v>
      </c>
      <c r="AS77" s="458">
        <v>8.7200000000000006</v>
      </c>
      <c r="AT77" s="458">
        <v>-2151.8560000000002</v>
      </c>
      <c r="AU77" s="458">
        <v>-226.98400000000001</v>
      </c>
      <c r="AV77" s="458">
        <v>-811.36300000000006</v>
      </c>
      <c r="AW77" s="458">
        <v>8764.8119999999981</v>
      </c>
      <c r="AX77" s="458">
        <v>7953.4489999999978</v>
      </c>
      <c r="AY77" s="458">
        <f t="shared" si="9"/>
        <v>8764.8119999999981</v>
      </c>
      <c r="AZ77" s="458">
        <f t="shared" si="10"/>
        <v>0</v>
      </c>
      <c r="BA77" s="458">
        <f t="shared" si="11"/>
        <v>-2151.8560000000002</v>
      </c>
    </row>
    <row r="78" spans="1:53" s="445" customFormat="1">
      <c r="A78" s="457">
        <v>0.25</v>
      </c>
      <c r="B78" s="458">
        <v>2604.143</v>
      </c>
      <c r="C78" s="458">
        <v>4960.0600000000004</v>
      </c>
      <c r="D78" s="458">
        <v>702.58600000000001</v>
      </c>
      <c r="E78" s="458">
        <v>448.786</v>
      </c>
      <c r="F78" s="458">
        <v>402.32299999999998</v>
      </c>
      <c r="G78" s="458">
        <v>33.344000000000001</v>
      </c>
      <c r="H78" s="458">
        <v>0</v>
      </c>
      <c r="I78" s="458">
        <v>115.861</v>
      </c>
      <c r="J78" s="458">
        <v>-1179.325</v>
      </c>
      <c r="K78" s="458">
        <v>0</v>
      </c>
      <c r="L78" s="458">
        <v>-667.7</v>
      </c>
      <c r="M78" s="458">
        <v>8087.7780000000012</v>
      </c>
      <c r="N78" s="458">
        <v>7420.0780000000013</v>
      </c>
      <c r="O78" s="458">
        <f t="shared" si="3"/>
        <v>8087.7780000000012</v>
      </c>
      <c r="P78" s="458">
        <f t="shared" si="4"/>
        <v>0</v>
      </c>
      <c r="Q78" s="458">
        <f t="shared" si="5"/>
        <v>-1179.325</v>
      </c>
      <c r="S78" s="457">
        <v>0.25</v>
      </c>
      <c r="T78" s="458">
        <v>3132.8339999999998</v>
      </c>
      <c r="U78" s="458">
        <v>5423.8289999999997</v>
      </c>
      <c r="V78" s="458">
        <v>885.19200000000001</v>
      </c>
      <c r="W78" s="458">
        <v>523.01400000000001</v>
      </c>
      <c r="X78" s="458">
        <v>149.125</v>
      </c>
      <c r="Y78" s="458">
        <v>0</v>
      </c>
      <c r="Z78" s="458">
        <v>0</v>
      </c>
      <c r="AA78" s="458">
        <v>25.645</v>
      </c>
      <c r="AB78" s="458">
        <v>-815.16200000000003</v>
      </c>
      <c r="AC78" s="458">
        <v>-311.28199999999998</v>
      </c>
      <c r="AD78" s="458">
        <v>-693.65599999999995</v>
      </c>
      <c r="AE78" s="458">
        <v>9013.1949999999997</v>
      </c>
      <c r="AF78" s="458">
        <v>8319.5390000000007</v>
      </c>
      <c r="AG78" s="458">
        <f t="shared" si="6"/>
        <v>9013.1949999999997</v>
      </c>
      <c r="AH78" s="458">
        <f t="shared" si="7"/>
        <v>0</v>
      </c>
      <c r="AI78" s="458">
        <f t="shared" si="8"/>
        <v>-815.16200000000003</v>
      </c>
      <c r="AK78" s="457">
        <v>0.25</v>
      </c>
      <c r="AL78" s="458">
        <v>4209.8869999999997</v>
      </c>
      <c r="AM78" s="458">
        <v>5444.835</v>
      </c>
      <c r="AN78" s="458">
        <v>981.54499999999996</v>
      </c>
      <c r="AO78" s="458">
        <v>485.31299999999999</v>
      </c>
      <c r="AP78" s="458">
        <v>375.44200000000001</v>
      </c>
      <c r="AQ78" s="458">
        <v>42.97</v>
      </c>
      <c r="AR78" s="458">
        <v>0</v>
      </c>
      <c r="AS78" s="458">
        <v>7.74</v>
      </c>
      <c r="AT78" s="458">
        <v>-2328.991</v>
      </c>
      <c r="AU78" s="458">
        <v>0</v>
      </c>
      <c r="AV78" s="458">
        <v>-817.06500000000005</v>
      </c>
      <c r="AW78" s="458">
        <v>9218.741</v>
      </c>
      <c r="AX78" s="458">
        <v>8401.6759999999995</v>
      </c>
      <c r="AY78" s="458">
        <f t="shared" si="9"/>
        <v>9218.741</v>
      </c>
      <c r="AZ78" s="458">
        <f t="shared" si="10"/>
        <v>0</v>
      </c>
      <c r="BA78" s="458">
        <f t="shared" si="11"/>
        <v>-2328.991</v>
      </c>
    </row>
    <row r="79" spans="1:53" s="445" customFormat="1">
      <c r="A79" s="457">
        <v>0.26041666666666702</v>
      </c>
      <c r="B79" s="458">
        <v>2604.8040000000001</v>
      </c>
      <c r="C79" s="458">
        <v>5063.0540000000001</v>
      </c>
      <c r="D79" s="458">
        <v>813.49300000000005</v>
      </c>
      <c r="E79" s="458">
        <v>462.21</v>
      </c>
      <c r="F79" s="458">
        <v>426.839</v>
      </c>
      <c r="G79" s="458">
        <v>89.683999999999997</v>
      </c>
      <c r="H79" s="458">
        <v>0</v>
      </c>
      <c r="I79" s="458">
        <v>115.876</v>
      </c>
      <c r="J79" s="458">
        <v>-1138.165</v>
      </c>
      <c r="K79" s="458">
        <v>0</v>
      </c>
      <c r="L79" s="458">
        <v>-681.048</v>
      </c>
      <c r="M79" s="458">
        <v>8437.7949999999983</v>
      </c>
      <c r="N79" s="458">
        <v>7756.7469999999985</v>
      </c>
      <c r="O79" s="458">
        <f t="shared" si="3"/>
        <v>8437.7949999999983</v>
      </c>
      <c r="P79" s="458">
        <f t="shared" si="4"/>
        <v>0</v>
      </c>
      <c r="Q79" s="458">
        <f t="shared" si="5"/>
        <v>-1138.165</v>
      </c>
      <c r="S79" s="457">
        <v>0.26041666666666702</v>
      </c>
      <c r="T79" s="458">
        <v>3135.2240000000002</v>
      </c>
      <c r="U79" s="458">
        <v>5445.3639999999996</v>
      </c>
      <c r="V79" s="458">
        <v>953.45899999999995</v>
      </c>
      <c r="W79" s="458">
        <v>530.221</v>
      </c>
      <c r="X79" s="458">
        <v>149.97</v>
      </c>
      <c r="Y79" s="458">
        <v>0</v>
      </c>
      <c r="Z79" s="458">
        <v>17.437000000000001</v>
      </c>
      <c r="AA79" s="458">
        <v>25.73</v>
      </c>
      <c r="AB79" s="458">
        <v>-606.93700000000001</v>
      </c>
      <c r="AC79" s="458">
        <v>-311.233</v>
      </c>
      <c r="AD79" s="458">
        <v>-697.15800000000002</v>
      </c>
      <c r="AE79" s="458">
        <v>9339.2349999999988</v>
      </c>
      <c r="AF79" s="458">
        <v>8642.0769999999993</v>
      </c>
      <c r="AG79" s="458">
        <f t="shared" si="6"/>
        <v>9339.2349999999988</v>
      </c>
      <c r="AH79" s="458">
        <f t="shared" si="7"/>
        <v>0</v>
      </c>
      <c r="AI79" s="458">
        <f t="shared" si="8"/>
        <v>-606.93700000000001</v>
      </c>
      <c r="AK79" s="457">
        <v>0.26041666666666702</v>
      </c>
      <c r="AL79" s="458">
        <v>4210.2169999999996</v>
      </c>
      <c r="AM79" s="458">
        <v>5479.634</v>
      </c>
      <c r="AN79" s="458">
        <v>1086.4280000000001</v>
      </c>
      <c r="AO79" s="458">
        <v>499.84899999999999</v>
      </c>
      <c r="AP79" s="458">
        <v>384.66199999999998</v>
      </c>
      <c r="AQ79" s="458">
        <v>70.850999999999999</v>
      </c>
      <c r="AR79" s="458">
        <v>0</v>
      </c>
      <c r="AS79" s="458">
        <v>6.7489999999999997</v>
      </c>
      <c r="AT79" s="458">
        <v>-2240.2460000000001</v>
      </c>
      <c r="AU79" s="458">
        <v>0</v>
      </c>
      <c r="AV79" s="458">
        <v>-823.5</v>
      </c>
      <c r="AW79" s="458">
        <v>9498.1440000000002</v>
      </c>
      <c r="AX79" s="458">
        <v>8674.6440000000002</v>
      </c>
      <c r="AY79" s="458">
        <f t="shared" si="9"/>
        <v>9498.1440000000002</v>
      </c>
      <c r="AZ79" s="458">
        <f t="shared" si="10"/>
        <v>0</v>
      </c>
      <c r="BA79" s="458">
        <f t="shared" si="11"/>
        <v>-2240.2460000000001</v>
      </c>
    </row>
    <row r="80" spans="1:53" s="445" customFormat="1">
      <c r="A80" s="457">
        <v>0.27083333333333298</v>
      </c>
      <c r="B80" s="458">
        <v>2604.1950000000002</v>
      </c>
      <c r="C80" s="458">
        <v>5103.6719999999996</v>
      </c>
      <c r="D80" s="458">
        <v>858.53800000000001</v>
      </c>
      <c r="E80" s="458">
        <v>462.01499999999999</v>
      </c>
      <c r="F80" s="458">
        <v>426.48700000000002</v>
      </c>
      <c r="G80" s="458">
        <v>99.171000000000006</v>
      </c>
      <c r="H80" s="458">
        <v>0</v>
      </c>
      <c r="I80" s="458">
        <v>114.839</v>
      </c>
      <c r="J80" s="458">
        <v>-1006.575</v>
      </c>
      <c r="K80" s="458">
        <v>0</v>
      </c>
      <c r="L80" s="458">
        <v>-685.74800000000005</v>
      </c>
      <c r="M80" s="458">
        <v>8662.3419999999987</v>
      </c>
      <c r="N80" s="458">
        <v>7976.5939999999991</v>
      </c>
      <c r="O80" s="458">
        <f t="shared" si="3"/>
        <v>8662.3419999999987</v>
      </c>
      <c r="P80" s="458">
        <f t="shared" si="4"/>
        <v>0</v>
      </c>
      <c r="Q80" s="458">
        <f t="shared" si="5"/>
        <v>-1006.575</v>
      </c>
      <c r="S80" s="457">
        <v>0.27083333333333298</v>
      </c>
      <c r="T80" s="458">
        <v>3135.8249999999998</v>
      </c>
      <c r="U80" s="458">
        <v>5472.7889999999998</v>
      </c>
      <c r="V80" s="458">
        <v>1024.364</v>
      </c>
      <c r="W80" s="458">
        <v>530.803</v>
      </c>
      <c r="X80" s="458">
        <v>149.67400000000001</v>
      </c>
      <c r="Y80" s="458">
        <v>0</v>
      </c>
      <c r="Z80" s="458">
        <v>29.452000000000002</v>
      </c>
      <c r="AA80" s="458">
        <v>25.222000000000001</v>
      </c>
      <c r="AB80" s="458">
        <v>-424.98399999999998</v>
      </c>
      <c r="AC80" s="458">
        <v>-310.5</v>
      </c>
      <c r="AD80" s="458">
        <v>-700.68899999999996</v>
      </c>
      <c r="AE80" s="458">
        <v>9632.6449999999986</v>
      </c>
      <c r="AF80" s="458">
        <v>8931.9559999999983</v>
      </c>
      <c r="AG80" s="458">
        <f t="shared" si="6"/>
        <v>9632.6449999999986</v>
      </c>
      <c r="AH80" s="458">
        <f t="shared" si="7"/>
        <v>0</v>
      </c>
      <c r="AI80" s="458">
        <f t="shared" si="8"/>
        <v>-424.98399999999998</v>
      </c>
      <c r="AK80" s="457">
        <v>0.27083333333333298</v>
      </c>
      <c r="AL80" s="458">
        <v>4210.0780000000004</v>
      </c>
      <c r="AM80" s="458">
        <v>5505.9030000000002</v>
      </c>
      <c r="AN80" s="458">
        <v>1093.7339999999999</v>
      </c>
      <c r="AO80" s="458">
        <v>495.60899999999998</v>
      </c>
      <c r="AP80" s="458">
        <v>384.09199999999998</v>
      </c>
      <c r="AQ80" s="458">
        <v>0</v>
      </c>
      <c r="AR80" s="458">
        <v>0</v>
      </c>
      <c r="AS80" s="458">
        <v>6.3369999999999997</v>
      </c>
      <c r="AT80" s="458">
        <v>-1928.402</v>
      </c>
      <c r="AU80" s="458">
        <v>0</v>
      </c>
      <c r="AV80" s="458">
        <v>-825.25699999999995</v>
      </c>
      <c r="AW80" s="458">
        <v>9767.3510000000006</v>
      </c>
      <c r="AX80" s="458">
        <v>8942.094000000001</v>
      </c>
      <c r="AY80" s="458">
        <f t="shared" si="9"/>
        <v>9767.3510000000006</v>
      </c>
      <c r="AZ80" s="458">
        <f t="shared" si="10"/>
        <v>0</v>
      </c>
      <c r="BA80" s="458">
        <f t="shared" si="11"/>
        <v>-1928.402</v>
      </c>
    </row>
    <row r="81" spans="1:53" s="445" customFormat="1">
      <c r="A81" s="457">
        <v>0.28125</v>
      </c>
      <c r="B81" s="458">
        <v>2604.1170000000002</v>
      </c>
      <c r="C81" s="458">
        <v>5132.902</v>
      </c>
      <c r="D81" s="458">
        <v>859.80799999999999</v>
      </c>
      <c r="E81" s="458">
        <v>482.505</v>
      </c>
      <c r="F81" s="458">
        <v>438.536</v>
      </c>
      <c r="G81" s="458">
        <v>164.12200000000001</v>
      </c>
      <c r="H81" s="458">
        <v>20.562000000000001</v>
      </c>
      <c r="I81" s="458">
        <v>114.34699999999999</v>
      </c>
      <c r="J81" s="458">
        <v>-932.50300000000004</v>
      </c>
      <c r="K81" s="458">
        <v>0</v>
      </c>
      <c r="L81" s="458">
        <v>-690.73400000000004</v>
      </c>
      <c r="M81" s="458">
        <v>8884.3959999999988</v>
      </c>
      <c r="N81" s="458">
        <v>8193.6619999999984</v>
      </c>
      <c r="O81" s="458">
        <f t="shared" si="3"/>
        <v>8884.3959999999988</v>
      </c>
      <c r="P81" s="458">
        <f t="shared" si="4"/>
        <v>0</v>
      </c>
      <c r="Q81" s="458">
        <f t="shared" si="5"/>
        <v>-932.50300000000004</v>
      </c>
      <c r="S81" s="457">
        <v>0.28125</v>
      </c>
      <c r="T81" s="458">
        <v>3134.8310000000001</v>
      </c>
      <c r="U81" s="458">
        <v>5515.1369999999997</v>
      </c>
      <c r="V81" s="458">
        <v>1062.5239999999999</v>
      </c>
      <c r="W81" s="458">
        <v>560.63900000000001</v>
      </c>
      <c r="X81" s="458">
        <v>166.12299999999999</v>
      </c>
      <c r="Y81" s="458">
        <v>0</v>
      </c>
      <c r="Z81" s="458">
        <v>29.43</v>
      </c>
      <c r="AA81" s="458">
        <v>25.634</v>
      </c>
      <c r="AB81" s="458">
        <v>-500.053</v>
      </c>
      <c r="AC81" s="458">
        <v>-227.50399999999999</v>
      </c>
      <c r="AD81" s="458">
        <v>-706.58</v>
      </c>
      <c r="AE81" s="458">
        <v>9766.7609999999986</v>
      </c>
      <c r="AF81" s="458">
        <v>9060.1809999999987</v>
      </c>
      <c r="AG81" s="458">
        <f t="shared" si="6"/>
        <v>9766.7609999999986</v>
      </c>
      <c r="AH81" s="458">
        <f t="shared" si="7"/>
        <v>0</v>
      </c>
      <c r="AI81" s="458">
        <f t="shared" si="8"/>
        <v>-500.053</v>
      </c>
      <c r="AK81" s="457">
        <v>0.28125</v>
      </c>
      <c r="AL81" s="458">
        <v>4209.8519999999999</v>
      </c>
      <c r="AM81" s="458">
        <v>5553.9849999999997</v>
      </c>
      <c r="AN81" s="458">
        <v>1053.6849999999999</v>
      </c>
      <c r="AO81" s="458">
        <v>506.661</v>
      </c>
      <c r="AP81" s="458">
        <v>418.52499999999998</v>
      </c>
      <c r="AQ81" s="458">
        <v>0</v>
      </c>
      <c r="AR81" s="458">
        <v>4.077</v>
      </c>
      <c r="AS81" s="458">
        <v>6.0709999999999997</v>
      </c>
      <c r="AT81" s="458">
        <v>-1755.672</v>
      </c>
      <c r="AU81" s="458">
        <v>0</v>
      </c>
      <c r="AV81" s="458">
        <v>-830.12599999999998</v>
      </c>
      <c r="AW81" s="458">
        <v>9997.1839999999975</v>
      </c>
      <c r="AX81" s="458">
        <v>9167.0579999999973</v>
      </c>
      <c r="AY81" s="458">
        <f t="shared" si="9"/>
        <v>9997.1839999999975</v>
      </c>
      <c r="AZ81" s="458">
        <f t="shared" si="10"/>
        <v>0</v>
      </c>
      <c r="BA81" s="458">
        <f t="shared" si="11"/>
        <v>-1755.672</v>
      </c>
    </row>
    <row r="82" spans="1:53" s="445" customFormat="1">
      <c r="A82" s="457">
        <v>0.29166666666666702</v>
      </c>
      <c r="B82" s="458">
        <v>2603.3910000000001</v>
      </c>
      <c r="C82" s="458">
        <v>5166.5339999999997</v>
      </c>
      <c r="D82" s="458">
        <v>866.74099999999999</v>
      </c>
      <c r="E82" s="458">
        <v>497.99400000000003</v>
      </c>
      <c r="F82" s="458">
        <v>607.80499999999995</v>
      </c>
      <c r="G82" s="458">
        <v>194.499</v>
      </c>
      <c r="H82" s="458">
        <v>31.649000000000001</v>
      </c>
      <c r="I82" s="458">
        <v>114.377</v>
      </c>
      <c r="J82" s="458">
        <v>-1002.673</v>
      </c>
      <c r="K82" s="458">
        <v>0</v>
      </c>
      <c r="L82" s="458">
        <v>-696.62800000000004</v>
      </c>
      <c r="M82" s="458">
        <v>9080.3169999999991</v>
      </c>
      <c r="N82" s="458">
        <v>8383.6889999999985</v>
      </c>
      <c r="O82" s="458">
        <f t="shared" si="3"/>
        <v>9080.3169999999991</v>
      </c>
      <c r="P82" s="458">
        <f t="shared" si="4"/>
        <v>0</v>
      </c>
      <c r="Q82" s="458">
        <f t="shared" si="5"/>
        <v>-1002.673</v>
      </c>
      <c r="S82" s="457">
        <v>0.29166666666666702</v>
      </c>
      <c r="T82" s="458">
        <v>3134.1979999999999</v>
      </c>
      <c r="U82" s="458">
        <v>5470.2070000000003</v>
      </c>
      <c r="V82" s="458">
        <v>1099.5160000000001</v>
      </c>
      <c r="W82" s="458">
        <v>549.79100000000005</v>
      </c>
      <c r="X82" s="458">
        <v>370.87599999999998</v>
      </c>
      <c r="Y82" s="458">
        <v>0</v>
      </c>
      <c r="Z82" s="458">
        <v>29.225999999999999</v>
      </c>
      <c r="AA82" s="458">
        <v>24.277999999999999</v>
      </c>
      <c r="AB82" s="458">
        <v>-770.78899999999999</v>
      </c>
      <c r="AC82" s="458">
        <v>0</v>
      </c>
      <c r="AD82" s="458">
        <v>-704.16099999999994</v>
      </c>
      <c r="AE82" s="458">
        <v>9907.3029999999999</v>
      </c>
      <c r="AF82" s="458">
        <v>9203.1419999999998</v>
      </c>
      <c r="AG82" s="458">
        <f t="shared" si="6"/>
        <v>9907.3029999999999</v>
      </c>
      <c r="AH82" s="458">
        <f t="shared" si="7"/>
        <v>0</v>
      </c>
      <c r="AI82" s="458">
        <f t="shared" si="8"/>
        <v>-770.78899999999999</v>
      </c>
      <c r="AK82" s="457">
        <v>0.29166666666666702</v>
      </c>
      <c r="AL82" s="458">
        <v>4211.51</v>
      </c>
      <c r="AM82" s="458">
        <v>5587.9089999999997</v>
      </c>
      <c r="AN82" s="458">
        <v>1082.335</v>
      </c>
      <c r="AO82" s="458">
        <v>524.95000000000005</v>
      </c>
      <c r="AP82" s="458">
        <v>834.92200000000003</v>
      </c>
      <c r="AQ82" s="458">
        <v>0</v>
      </c>
      <c r="AR82" s="458">
        <v>15.536</v>
      </c>
      <c r="AS82" s="458">
        <v>5.4119999999999999</v>
      </c>
      <c r="AT82" s="458">
        <v>-2055.8240000000001</v>
      </c>
      <c r="AU82" s="458">
        <v>0</v>
      </c>
      <c r="AV82" s="458">
        <v>-838.23099999999999</v>
      </c>
      <c r="AW82" s="458">
        <v>10206.750000000002</v>
      </c>
      <c r="AX82" s="458">
        <v>9368.5190000000021</v>
      </c>
      <c r="AY82" s="458">
        <f t="shared" si="9"/>
        <v>10206.750000000002</v>
      </c>
      <c r="AZ82" s="458">
        <f t="shared" si="10"/>
        <v>0</v>
      </c>
      <c r="BA82" s="458">
        <f t="shared" si="11"/>
        <v>-2055.8240000000001</v>
      </c>
    </row>
    <row r="83" spans="1:53" s="445" customFormat="1">
      <c r="A83" s="457">
        <v>0.30208333333333298</v>
      </c>
      <c r="B83" s="458">
        <v>2603.7040000000002</v>
      </c>
      <c r="C83" s="458">
        <v>5176.3590000000004</v>
      </c>
      <c r="D83" s="458">
        <v>905.46</v>
      </c>
      <c r="E83" s="458">
        <v>500.59899999999999</v>
      </c>
      <c r="F83" s="458">
        <v>626.55700000000002</v>
      </c>
      <c r="G83" s="458">
        <v>178.45599999999999</v>
      </c>
      <c r="H83" s="458">
        <v>31.251000000000001</v>
      </c>
      <c r="I83" s="458">
        <v>116.589</v>
      </c>
      <c r="J83" s="458">
        <v>-992.89700000000005</v>
      </c>
      <c r="K83" s="458">
        <v>0</v>
      </c>
      <c r="L83" s="458">
        <v>-698.35799999999995</v>
      </c>
      <c r="M83" s="458">
        <v>9146.0780000000013</v>
      </c>
      <c r="N83" s="458">
        <v>8447.7200000000012</v>
      </c>
      <c r="O83" s="458">
        <f t="shared" si="3"/>
        <v>9146.0780000000013</v>
      </c>
      <c r="P83" s="458">
        <f t="shared" si="4"/>
        <v>0</v>
      </c>
      <c r="Q83" s="458">
        <f t="shared" si="5"/>
        <v>-992.89700000000005</v>
      </c>
      <c r="S83" s="457">
        <v>0.30208333333333298</v>
      </c>
      <c r="T83" s="458">
        <v>3132.259</v>
      </c>
      <c r="U83" s="458">
        <v>5497.7259999999997</v>
      </c>
      <c r="V83" s="458">
        <v>1124.289</v>
      </c>
      <c r="W83" s="458">
        <v>542.97299999999996</v>
      </c>
      <c r="X83" s="458">
        <v>397.71800000000002</v>
      </c>
      <c r="Y83" s="458">
        <v>0</v>
      </c>
      <c r="Z83" s="458">
        <v>30.077000000000002</v>
      </c>
      <c r="AA83" s="458">
        <v>23.797000000000001</v>
      </c>
      <c r="AB83" s="458">
        <v>-788.85299999999995</v>
      </c>
      <c r="AC83" s="458">
        <v>0</v>
      </c>
      <c r="AD83" s="458">
        <v>-706.68200000000002</v>
      </c>
      <c r="AE83" s="458">
        <v>9959.9860000000026</v>
      </c>
      <c r="AF83" s="458">
        <v>9253.3040000000019</v>
      </c>
      <c r="AG83" s="458">
        <f t="shared" si="6"/>
        <v>9959.9860000000026</v>
      </c>
      <c r="AH83" s="458">
        <f t="shared" si="7"/>
        <v>0</v>
      </c>
      <c r="AI83" s="458">
        <f t="shared" si="8"/>
        <v>-788.85299999999995</v>
      </c>
      <c r="AK83" s="457">
        <v>0.30208333333333298</v>
      </c>
      <c r="AL83" s="458">
        <v>4210.8639999999996</v>
      </c>
      <c r="AM83" s="458">
        <v>5659.2470000000003</v>
      </c>
      <c r="AN83" s="458">
        <v>1134.877</v>
      </c>
      <c r="AO83" s="458">
        <v>540.298</v>
      </c>
      <c r="AP83" s="458">
        <v>891.64599999999996</v>
      </c>
      <c r="AQ83" s="458">
        <v>196.316</v>
      </c>
      <c r="AR83" s="458">
        <v>15.473000000000001</v>
      </c>
      <c r="AS83" s="458">
        <v>4.96</v>
      </c>
      <c r="AT83" s="458">
        <v>-2401.09</v>
      </c>
      <c r="AU83" s="458">
        <v>0</v>
      </c>
      <c r="AV83" s="458">
        <v>-849.24300000000005</v>
      </c>
      <c r="AW83" s="458">
        <v>10252.591000000002</v>
      </c>
      <c r="AX83" s="458">
        <v>9403.3480000000018</v>
      </c>
      <c r="AY83" s="458">
        <f t="shared" si="9"/>
        <v>10252.591000000002</v>
      </c>
      <c r="AZ83" s="458">
        <f t="shared" si="10"/>
        <v>0</v>
      </c>
      <c r="BA83" s="458">
        <f t="shared" si="11"/>
        <v>-2401.09</v>
      </c>
    </row>
    <row r="84" spans="1:53" s="445" customFormat="1">
      <c r="A84" s="457">
        <v>0.3125</v>
      </c>
      <c r="B84" s="458">
        <v>2604.835</v>
      </c>
      <c r="C84" s="458">
        <v>5188.8050000000003</v>
      </c>
      <c r="D84" s="458">
        <v>912.08199999999999</v>
      </c>
      <c r="E84" s="458">
        <v>500.286</v>
      </c>
      <c r="F84" s="458">
        <v>626.423</v>
      </c>
      <c r="G84" s="458">
        <v>171.45599999999999</v>
      </c>
      <c r="H84" s="458">
        <v>33.344999999999999</v>
      </c>
      <c r="I84" s="458">
        <v>114.97</v>
      </c>
      <c r="J84" s="458">
        <v>-1063.405</v>
      </c>
      <c r="K84" s="458">
        <v>0</v>
      </c>
      <c r="L84" s="458">
        <v>-699.64800000000002</v>
      </c>
      <c r="M84" s="458">
        <v>9088.7969999999987</v>
      </c>
      <c r="N84" s="458">
        <v>8389.1489999999994</v>
      </c>
      <c r="O84" s="458">
        <f t="shared" si="3"/>
        <v>9088.7969999999987</v>
      </c>
      <c r="P84" s="458">
        <f t="shared" si="4"/>
        <v>0</v>
      </c>
      <c r="Q84" s="458">
        <f t="shared" si="5"/>
        <v>-1063.405</v>
      </c>
      <c r="S84" s="457">
        <v>0.3125</v>
      </c>
      <c r="T84" s="458">
        <v>3133.2429999999999</v>
      </c>
      <c r="U84" s="458">
        <v>5507.3370000000004</v>
      </c>
      <c r="V84" s="458">
        <v>1133.115</v>
      </c>
      <c r="W84" s="458">
        <v>547.87300000000005</v>
      </c>
      <c r="X84" s="458">
        <v>396.19200000000001</v>
      </c>
      <c r="Y84" s="458">
        <v>0</v>
      </c>
      <c r="Z84" s="458">
        <v>32.850999999999999</v>
      </c>
      <c r="AA84" s="458">
        <v>23.968</v>
      </c>
      <c r="AB84" s="458">
        <v>-771.11199999999997</v>
      </c>
      <c r="AC84" s="458">
        <v>0</v>
      </c>
      <c r="AD84" s="458">
        <v>-707.97900000000004</v>
      </c>
      <c r="AE84" s="458">
        <v>10003.467000000001</v>
      </c>
      <c r="AF84" s="458">
        <v>9295.4880000000012</v>
      </c>
      <c r="AG84" s="458">
        <f t="shared" si="6"/>
        <v>10003.467000000001</v>
      </c>
      <c r="AH84" s="458">
        <f t="shared" si="7"/>
        <v>0</v>
      </c>
      <c r="AI84" s="458">
        <f t="shared" si="8"/>
        <v>-771.11199999999997</v>
      </c>
      <c r="AK84" s="457">
        <v>0.3125</v>
      </c>
      <c r="AL84" s="458">
        <v>4209.9430000000002</v>
      </c>
      <c r="AM84" s="458">
        <v>5720.8159999999998</v>
      </c>
      <c r="AN84" s="458">
        <v>1141.7829999999999</v>
      </c>
      <c r="AO84" s="458">
        <v>534.66300000000001</v>
      </c>
      <c r="AP84" s="458">
        <v>894.20500000000004</v>
      </c>
      <c r="AQ84" s="458">
        <v>240.6</v>
      </c>
      <c r="AR84" s="458">
        <v>15.355</v>
      </c>
      <c r="AS84" s="458">
        <v>4.9160000000000004</v>
      </c>
      <c r="AT84" s="458">
        <v>-2545.3420000000001</v>
      </c>
      <c r="AU84" s="458">
        <v>0</v>
      </c>
      <c r="AV84" s="458">
        <v>-855.44500000000005</v>
      </c>
      <c r="AW84" s="458">
        <v>10216.938999999998</v>
      </c>
      <c r="AX84" s="458">
        <v>9361.4939999999988</v>
      </c>
      <c r="AY84" s="458">
        <f t="shared" si="9"/>
        <v>10216.938999999998</v>
      </c>
      <c r="AZ84" s="458">
        <f t="shared" si="10"/>
        <v>0</v>
      </c>
      <c r="BA84" s="458">
        <f t="shared" si="11"/>
        <v>-2545.3420000000001</v>
      </c>
    </row>
    <row r="85" spans="1:53" s="445" customFormat="1">
      <c r="A85" s="457">
        <v>0.32291666666666702</v>
      </c>
      <c r="B85" s="458">
        <v>2605.739</v>
      </c>
      <c r="C85" s="458">
        <v>5194.3770000000004</v>
      </c>
      <c r="D85" s="458">
        <v>890.92399999999998</v>
      </c>
      <c r="E85" s="458">
        <v>505.94299999999998</v>
      </c>
      <c r="F85" s="458">
        <v>625.37300000000005</v>
      </c>
      <c r="G85" s="458">
        <v>171.25700000000001</v>
      </c>
      <c r="H85" s="458">
        <v>51.326000000000001</v>
      </c>
      <c r="I85" s="458">
        <v>108.965</v>
      </c>
      <c r="J85" s="458">
        <v>-1029.4359999999999</v>
      </c>
      <c r="K85" s="458">
        <v>0</v>
      </c>
      <c r="L85" s="458">
        <v>-700.32299999999998</v>
      </c>
      <c r="M85" s="458">
        <v>9124.4679999999989</v>
      </c>
      <c r="N85" s="458">
        <v>8424.1449999999986</v>
      </c>
      <c r="O85" s="458">
        <f t="shared" si="3"/>
        <v>9124.4679999999989</v>
      </c>
      <c r="P85" s="458">
        <f t="shared" si="4"/>
        <v>0</v>
      </c>
      <c r="Q85" s="458">
        <f t="shared" si="5"/>
        <v>-1029.4359999999999</v>
      </c>
      <c r="S85" s="457">
        <v>0.32291666666666702</v>
      </c>
      <c r="T85" s="458">
        <v>3134.1120000000001</v>
      </c>
      <c r="U85" s="458">
        <v>5485.8630000000003</v>
      </c>
      <c r="V85" s="458">
        <v>1127.232</v>
      </c>
      <c r="W85" s="458">
        <v>540.72199999999998</v>
      </c>
      <c r="X85" s="458">
        <v>402.19</v>
      </c>
      <c r="Y85" s="458">
        <v>30.155000000000001</v>
      </c>
      <c r="Z85" s="458">
        <v>38.991</v>
      </c>
      <c r="AA85" s="458">
        <v>23.661000000000001</v>
      </c>
      <c r="AB85" s="458">
        <v>-772.89700000000005</v>
      </c>
      <c r="AC85" s="458">
        <v>0</v>
      </c>
      <c r="AD85" s="458">
        <v>-705.98500000000001</v>
      </c>
      <c r="AE85" s="458">
        <v>10010.029</v>
      </c>
      <c r="AF85" s="458">
        <v>9304.0439999999999</v>
      </c>
      <c r="AG85" s="458">
        <f t="shared" si="6"/>
        <v>10010.029</v>
      </c>
      <c r="AH85" s="458">
        <f t="shared" si="7"/>
        <v>0</v>
      </c>
      <c r="AI85" s="458">
        <f t="shared" si="8"/>
        <v>-772.89700000000005</v>
      </c>
      <c r="AK85" s="457">
        <v>0.32291666666666702</v>
      </c>
      <c r="AL85" s="458">
        <v>4209.2889999999998</v>
      </c>
      <c r="AM85" s="458">
        <v>5782.241</v>
      </c>
      <c r="AN85" s="458">
        <v>1135.9390000000001</v>
      </c>
      <c r="AO85" s="458">
        <v>547.20699999999999</v>
      </c>
      <c r="AP85" s="458">
        <v>905.36</v>
      </c>
      <c r="AQ85" s="458">
        <v>204.18700000000001</v>
      </c>
      <c r="AR85" s="458">
        <v>15.887</v>
      </c>
      <c r="AS85" s="458">
        <v>4.9870000000000001</v>
      </c>
      <c r="AT85" s="458">
        <v>-2592.5970000000002</v>
      </c>
      <c r="AU85" s="458">
        <v>0</v>
      </c>
      <c r="AV85" s="458">
        <v>-861.72299999999996</v>
      </c>
      <c r="AW85" s="458">
        <v>10212.5</v>
      </c>
      <c r="AX85" s="458">
        <v>9350.777</v>
      </c>
      <c r="AY85" s="458">
        <f t="shared" si="9"/>
        <v>10212.5</v>
      </c>
      <c r="AZ85" s="458">
        <f t="shared" si="10"/>
        <v>0</v>
      </c>
      <c r="BA85" s="458">
        <f t="shared" si="11"/>
        <v>-2592.5970000000002</v>
      </c>
    </row>
    <row r="86" spans="1:53" s="445" customFormat="1">
      <c r="A86" s="457">
        <v>0.33333333333333298</v>
      </c>
      <c r="B86" s="458">
        <v>2604.4490000000001</v>
      </c>
      <c r="C86" s="458">
        <v>5066.0810000000001</v>
      </c>
      <c r="D86" s="458">
        <v>915.82299999999998</v>
      </c>
      <c r="E86" s="458">
        <v>498.06299999999999</v>
      </c>
      <c r="F86" s="458">
        <v>623.44799999999998</v>
      </c>
      <c r="G86" s="458">
        <v>238.35300000000001</v>
      </c>
      <c r="H86" s="458">
        <v>101.297</v>
      </c>
      <c r="I86" s="458">
        <v>106.705</v>
      </c>
      <c r="J86" s="458">
        <v>-1023.492</v>
      </c>
      <c r="K86" s="458">
        <v>0</v>
      </c>
      <c r="L86" s="458">
        <v>-688.65200000000004</v>
      </c>
      <c r="M86" s="458">
        <v>9130.7270000000008</v>
      </c>
      <c r="N86" s="458">
        <v>8442.0750000000007</v>
      </c>
      <c r="O86" s="458">
        <f t="shared" si="3"/>
        <v>9130.7270000000008</v>
      </c>
      <c r="P86" s="458">
        <f t="shared" si="4"/>
        <v>0</v>
      </c>
      <c r="Q86" s="458">
        <f t="shared" si="5"/>
        <v>-1023.492</v>
      </c>
      <c r="S86" s="457">
        <v>0.33333333333333298</v>
      </c>
      <c r="T86" s="458">
        <v>3136.145</v>
      </c>
      <c r="U86" s="458">
        <v>5468.6390000000001</v>
      </c>
      <c r="V86" s="458">
        <v>1132.9010000000001</v>
      </c>
      <c r="W86" s="458">
        <v>536.29399999999998</v>
      </c>
      <c r="X86" s="458">
        <v>512.85799999999995</v>
      </c>
      <c r="Y86" s="458">
        <v>240.52199999999999</v>
      </c>
      <c r="Z86" s="458">
        <v>50.024999999999999</v>
      </c>
      <c r="AA86" s="458">
        <v>24.329000000000001</v>
      </c>
      <c r="AB86" s="458">
        <v>-1045.894</v>
      </c>
      <c r="AC86" s="458">
        <v>0</v>
      </c>
      <c r="AD86" s="458">
        <v>-706.81600000000003</v>
      </c>
      <c r="AE86" s="458">
        <v>10055.819</v>
      </c>
      <c r="AF86" s="458">
        <v>9349.0029999999988</v>
      </c>
      <c r="AG86" s="458">
        <f t="shared" si="6"/>
        <v>10055.819</v>
      </c>
      <c r="AH86" s="458">
        <f t="shared" si="7"/>
        <v>0</v>
      </c>
      <c r="AI86" s="458">
        <f t="shared" si="8"/>
        <v>-1045.894</v>
      </c>
      <c r="AK86" s="457">
        <v>0.33333333333333298</v>
      </c>
      <c r="AL86" s="458">
        <v>4209.8249999999998</v>
      </c>
      <c r="AM86" s="458">
        <v>5753.3519999999999</v>
      </c>
      <c r="AN86" s="458">
        <v>1134.752</v>
      </c>
      <c r="AO86" s="458">
        <v>522.68600000000004</v>
      </c>
      <c r="AP86" s="458">
        <v>913.73299999999995</v>
      </c>
      <c r="AQ86" s="458">
        <v>219.583</v>
      </c>
      <c r="AR86" s="458">
        <v>18.768999999999998</v>
      </c>
      <c r="AS86" s="458">
        <v>5.2469999999999999</v>
      </c>
      <c r="AT86" s="458">
        <v>-2525.4299999999998</v>
      </c>
      <c r="AU86" s="458">
        <v>0</v>
      </c>
      <c r="AV86" s="458">
        <v>-857.81100000000004</v>
      </c>
      <c r="AW86" s="458">
        <v>10252.517</v>
      </c>
      <c r="AX86" s="458">
        <v>9394.7060000000001</v>
      </c>
      <c r="AY86" s="458">
        <f t="shared" si="9"/>
        <v>10252.517</v>
      </c>
      <c r="AZ86" s="458">
        <f t="shared" si="10"/>
        <v>0</v>
      </c>
      <c r="BA86" s="458">
        <f t="shared" si="11"/>
        <v>-2525.4299999999998</v>
      </c>
    </row>
    <row r="87" spans="1:53" s="445" customFormat="1">
      <c r="A87" s="457">
        <v>0.34375</v>
      </c>
      <c r="B87" s="458">
        <v>2600.0509999999999</v>
      </c>
      <c r="C87" s="458">
        <v>5055.7690000000002</v>
      </c>
      <c r="D87" s="458">
        <v>920.69399999999996</v>
      </c>
      <c r="E87" s="458">
        <v>496.72899999999998</v>
      </c>
      <c r="F87" s="458">
        <v>623.69200000000001</v>
      </c>
      <c r="G87" s="458">
        <v>254.58600000000001</v>
      </c>
      <c r="H87" s="458">
        <v>181.727</v>
      </c>
      <c r="I87" s="458">
        <v>102.681</v>
      </c>
      <c r="J87" s="458">
        <v>-1012.72</v>
      </c>
      <c r="K87" s="458">
        <v>0</v>
      </c>
      <c r="L87" s="458">
        <v>-688.17899999999997</v>
      </c>
      <c r="M87" s="458">
        <v>9223.2089999999989</v>
      </c>
      <c r="N87" s="458">
        <v>8535.0299999999988</v>
      </c>
      <c r="O87" s="458">
        <f t="shared" si="3"/>
        <v>9223.2089999999989</v>
      </c>
      <c r="P87" s="458">
        <f t="shared" si="4"/>
        <v>0</v>
      </c>
      <c r="Q87" s="458">
        <f t="shared" si="5"/>
        <v>-1012.72</v>
      </c>
      <c r="S87" s="457">
        <v>0.34375</v>
      </c>
      <c r="T87" s="458">
        <v>3136.71</v>
      </c>
      <c r="U87" s="458">
        <v>5455.625</v>
      </c>
      <c r="V87" s="458">
        <v>1133.095</v>
      </c>
      <c r="W87" s="458">
        <v>540.101</v>
      </c>
      <c r="X87" s="458">
        <v>530.18200000000002</v>
      </c>
      <c r="Y87" s="458">
        <v>227.518</v>
      </c>
      <c r="Z87" s="458">
        <v>66.995000000000005</v>
      </c>
      <c r="AA87" s="458">
        <v>25.006</v>
      </c>
      <c r="AB87" s="458">
        <v>-944.76400000000001</v>
      </c>
      <c r="AC87" s="458">
        <v>0</v>
      </c>
      <c r="AD87" s="458">
        <v>-706.16899999999998</v>
      </c>
      <c r="AE87" s="458">
        <v>10170.468000000001</v>
      </c>
      <c r="AF87" s="458">
        <v>9464.2990000000009</v>
      </c>
      <c r="AG87" s="458">
        <f t="shared" si="6"/>
        <v>10170.468000000001</v>
      </c>
      <c r="AH87" s="458">
        <f t="shared" si="7"/>
        <v>0</v>
      </c>
      <c r="AI87" s="458">
        <f t="shared" si="8"/>
        <v>-944.76400000000001</v>
      </c>
      <c r="AK87" s="457">
        <v>0.34375</v>
      </c>
      <c r="AL87" s="458">
        <v>4209.9309999999996</v>
      </c>
      <c r="AM87" s="458">
        <v>5787.7060000000001</v>
      </c>
      <c r="AN87" s="458">
        <v>1141.6500000000001</v>
      </c>
      <c r="AO87" s="458">
        <v>534.95600000000002</v>
      </c>
      <c r="AP87" s="458">
        <v>916.43100000000004</v>
      </c>
      <c r="AQ87" s="458">
        <v>251.59100000000001</v>
      </c>
      <c r="AR87" s="458">
        <v>26.923999999999999</v>
      </c>
      <c r="AS87" s="458">
        <v>5.3959999999999999</v>
      </c>
      <c r="AT87" s="458">
        <v>-2462.2420000000002</v>
      </c>
      <c r="AU87" s="458">
        <v>0</v>
      </c>
      <c r="AV87" s="458">
        <v>-862.42200000000003</v>
      </c>
      <c r="AW87" s="458">
        <v>10412.343000000001</v>
      </c>
      <c r="AX87" s="458">
        <v>9549.9210000000003</v>
      </c>
      <c r="AY87" s="458">
        <f t="shared" si="9"/>
        <v>10412.343000000001</v>
      </c>
      <c r="AZ87" s="458">
        <f t="shared" si="10"/>
        <v>0</v>
      </c>
      <c r="BA87" s="458">
        <f t="shared" si="11"/>
        <v>-2462.2420000000002</v>
      </c>
    </row>
    <row r="88" spans="1:53" s="445" customFormat="1">
      <c r="A88" s="457">
        <v>0.35416666666666702</v>
      </c>
      <c r="B88" s="458">
        <v>2600.2559999999999</v>
      </c>
      <c r="C88" s="458">
        <v>5066.53</v>
      </c>
      <c r="D88" s="458">
        <v>919.94899999999996</v>
      </c>
      <c r="E88" s="458">
        <v>496.22699999999998</v>
      </c>
      <c r="F88" s="458">
        <v>623.56700000000001</v>
      </c>
      <c r="G88" s="458">
        <v>252.815</v>
      </c>
      <c r="H88" s="458">
        <v>288.72899999999998</v>
      </c>
      <c r="I88" s="458">
        <v>99.882000000000005</v>
      </c>
      <c r="J88" s="458">
        <v>-1073.818</v>
      </c>
      <c r="K88" s="458">
        <v>0</v>
      </c>
      <c r="L88" s="458">
        <v>-690.03200000000004</v>
      </c>
      <c r="M88" s="458">
        <v>9274.1370000000024</v>
      </c>
      <c r="N88" s="458">
        <v>8584.1050000000032</v>
      </c>
      <c r="O88" s="458">
        <f t="shared" si="3"/>
        <v>9274.1370000000024</v>
      </c>
      <c r="P88" s="458">
        <f t="shared" si="4"/>
        <v>0</v>
      </c>
      <c r="Q88" s="458">
        <f t="shared" si="5"/>
        <v>-1073.818</v>
      </c>
      <c r="S88" s="457">
        <v>0.35416666666666702</v>
      </c>
      <c r="T88" s="458">
        <v>3137.5129999999999</v>
      </c>
      <c r="U88" s="458">
        <v>5456.4</v>
      </c>
      <c r="V88" s="458">
        <v>1132.9390000000001</v>
      </c>
      <c r="W88" s="458">
        <v>540.42999999999995</v>
      </c>
      <c r="X88" s="458">
        <v>530.30499999999995</v>
      </c>
      <c r="Y88" s="458">
        <v>221.38900000000001</v>
      </c>
      <c r="Z88" s="458">
        <v>81.905000000000001</v>
      </c>
      <c r="AA88" s="458">
        <v>25.585999999999999</v>
      </c>
      <c r="AB88" s="458">
        <v>-937.63599999999997</v>
      </c>
      <c r="AC88" s="458">
        <v>0</v>
      </c>
      <c r="AD88" s="458">
        <v>-706.44399999999996</v>
      </c>
      <c r="AE88" s="458">
        <v>10188.831</v>
      </c>
      <c r="AF88" s="458">
        <v>9482.3870000000006</v>
      </c>
      <c r="AG88" s="458">
        <f t="shared" si="6"/>
        <v>10188.831</v>
      </c>
      <c r="AH88" s="458">
        <f t="shared" si="7"/>
        <v>0</v>
      </c>
      <c r="AI88" s="458">
        <f t="shared" si="8"/>
        <v>-937.63599999999997</v>
      </c>
      <c r="AK88" s="457">
        <v>0.35416666666666702</v>
      </c>
      <c r="AL88" s="458">
        <v>4209.2629999999999</v>
      </c>
      <c r="AM88" s="458">
        <v>5788.1509999999998</v>
      </c>
      <c r="AN88" s="458">
        <v>1141.6310000000001</v>
      </c>
      <c r="AO88" s="458">
        <v>526.39499999999998</v>
      </c>
      <c r="AP88" s="458">
        <v>910.17600000000004</v>
      </c>
      <c r="AQ88" s="458">
        <v>246.887</v>
      </c>
      <c r="AR88" s="458">
        <v>42.646999999999998</v>
      </c>
      <c r="AS88" s="458">
        <v>5.7960000000000003</v>
      </c>
      <c r="AT88" s="458">
        <v>-2421.8760000000002</v>
      </c>
      <c r="AU88" s="458">
        <v>0</v>
      </c>
      <c r="AV88" s="458">
        <v>-862.101</v>
      </c>
      <c r="AW88" s="458">
        <v>10449.070000000002</v>
      </c>
      <c r="AX88" s="458">
        <v>9586.969000000001</v>
      </c>
      <c r="AY88" s="458">
        <f t="shared" si="9"/>
        <v>10449.070000000002</v>
      </c>
      <c r="AZ88" s="458">
        <f t="shared" si="10"/>
        <v>0</v>
      </c>
      <c r="BA88" s="458">
        <f t="shared" si="11"/>
        <v>-2421.8760000000002</v>
      </c>
    </row>
    <row r="89" spans="1:53" s="445" customFormat="1">
      <c r="A89" s="457">
        <v>0.36458333333333298</v>
      </c>
      <c r="B89" s="458">
        <v>2602.2800000000002</v>
      </c>
      <c r="C89" s="458">
        <v>5065.6459999999997</v>
      </c>
      <c r="D89" s="458">
        <v>920.56799999999998</v>
      </c>
      <c r="E89" s="458">
        <v>496.95499999999998</v>
      </c>
      <c r="F89" s="458">
        <v>608.72500000000002</v>
      </c>
      <c r="G89" s="458">
        <v>254.334</v>
      </c>
      <c r="H89" s="458">
        <v>407.541</v>
      </c>
      <c r="I89" s="458">
        <v>98.869</v>
      </c>
      <c r="J89" s="458">
        <v>-1146.4780000000001</v>
      </c>
      <c r="K89" s="458">
        <v>0</v>
      </c>
      <c r="L89" s="458">
        <v>-690.98299999999995</v>
      </c>
      <c r="M89" s="458">
        <v>9308.4399999999987</v>
      </c>
      <c r="N89" s="458">
        <v>8617.4569999999985</v>
      </c>
      <c r="O89" s="458">
        <f t="shared" si="3"/>
        <v>9308.4399999999987</v>
      </c>
      <c r="P89" s="458">
        <f t="shared" si="4"/>
        <v>0</v>
      </c>
      <c r="Q89" s="458">
        <f t="shared" si="5"/>
        <v>-1146.4780000000001</v>
      </c>
      <c r="S89" s="457">
        <v>0.36458333333333298</v>
      </c>
      <c r="T89" s="458">
        <v>3134.8890000000001</v>
      </c>
      <c r="U89" s="458">
        <v>5457.692</v>
      </c>
      <c r="V89" s="458">
        <v>1132.278</v>
      </c>
      <c r="W89" s="458">
        <v>539.26499999999999</v>
      </c>
      <c r="X89" s="458">
        <v>530.87199999999996</v>
      </c>
      <c r="Y89" s="458">
        <v>226.619</v>
      </c>
      <c r="Z89" s="458">
        <v>98.673000000000002</v>
      </c>
      <c r="AA89" s="458">
        <v>27.36</v>
      </c>
      <c r="AB89" s="458">
        <v>-936.42</v>
      </c>
      <c r="AC89" s="458">
        <v>0</v>
      </c>
      <c r="AD89" s="458">
        <v>-706.60500000000002</v>
      </c>
      <c r="AE89" s="458">
        <v>10211.228000000001</v>
      </c>
      <c r="AF89" s="458">
        <v>9504.6230000000014</v>
      </c>
      <c r="AG89" s="458">
        <f t="shared" si="6"/>
        <v>10211.228000000001</v>
      </c>
      <c r="AH89" s="458">
        <f t="shared" si="7"/>
        <v>0</v>
      </c>
      <c r="AI89" s="458">
        <f t="shared" si="8"/>
        <v>-936.42</v>
      </c>
      <c r="AK89" s="457">
        <v>0.36458333333333298</v>
      </c>
      <c r="AL89" s="458">
        <v>4209.7539999999999</v>
      </c>
      <c r="AM89" s="458">
        <v>5622.9709999999995</v>
      </c>
      <c r="AN89" s="458">
        <v>1141.941</v>
      </c>
      <c r="AO89" s="458">
        <v>539.476</v>
      </c>
      <c r="AP89" s="458">
        <v>920.904</v>
      </c>
      <c r="AQ89" s="458">
        <v>292.226</v>
      </c>
      <c r="AR89" s="458">
        <v>62.954000000000001</v>
      </c>
      <c r="AS89" s="458">
        <v>5.2229999999999999</v>
      </c>
      <c r="AT89" s="458">
        <v>-2361.848</v>
      </c>
      <c r="AU89" s="458">
        <v>0</v>
      </c>
      <c r="AV89" s="458">
        <v>-847.57399999999996</v>
      </c>
      <c r="AW89" s="458">
        <v>10433.601000000001</v>
      </c>
      <c r="AX89" s="458">
        <v>9586.027</v>
      </c>
      <c r="AY89" s="458">
        <f t="shared" si="9"/>
        <v>10433.601000000001</v>
      </c>
      <c r="AZ89" s="458">
        <f t="shared" si="10"/>
        <v>0</v>
      </c>
      <c r="BA89" s="458">
        <f t="shared" si="11"/>
        <v>-2361.848</v>
      </c>
    </row>
    <row r="90" spans="1:53" s="445" customFormat="1">
      <c r="A90" s="457">
        <v>0.375</v>
      </c>
      <c r="B90" s="458">
        <v>2601.5340000000001</v>
      </c>
      <c r="C90" s="458">
        <v>5040.2929999999997</v>
      </c>
      <c r="D90" s="458">
        <v>874.24300000000005</v>
      </c>
      <c r="E90" s="458">
        <v>490.42500000000001</v>
      </c>
      <c r="F90" s="458">
        <v>361.51900000000001</v>
      </c>
      <c r="G90" s="458">
        <v>69.194999999999993</v>
      </c>
      <c r="H90" s="458">
        <v>533.57399999999996</v>
      </c>
      <c r="I90" s="458">
        <v>96.347999999999999</v>
      </c>
      <c r="J90" s="458">
        <v>-797.75599999999997</v>
      </c>
      <c r="K90" s="458">
        <v>0</v>
      </c>
      <c r="L90" s="458">
        <v>-684.76900000000001</v>
      </c>
      <c r="M90" s="458">
        <v>9269.375</v>
      </c>
      <c r="N90" s="458">
        <v>8584.6059999999998</v>
      </c>
      <c r="O90" s="458">
        <f t="shared" si="3"/>
        <v>9269.375</v>
      </c>
      <c r="P90" s="458">
        <f t="shared" si="4"/>
        <v>0</v>
      </c>
      <c r="Q90" s="458">
        <f t="shared" si="5"/>
        <v>-797.75599999999997</v>
      </c>
      <c r="S90" s="457">
        <v>0.375</v>
      </c>
      <c r="T90" s="458">
        <v>3134.2959999999998</v>
      </c>
      <c r="U90" s="458">
        <v>5454.1620000000003</v>
      </c>
      <c r="V90" s="458">
        <v>1125.741</v>
      </c>
      <c r="W90" s="458">
        <v>539.07000000000005</v>
      </c>
      <c r="X90" s="458">
        <v>574.38900000000001</v>
      </c>
      <c r="Y90" s="458">
        <v>269.904</v>
      </c>
      <c r="Z90" s="458">
        <v>115.352</v>
      </c>
      <c r="AA90" s="458">
        <v>29.952000000000002</v>
      </c>
      <c r="AB90" s="458">
        <v>-943.92200000000003</v>
      </c>
      <c r="AC90" s="458">
        <v>0</v>
      </c>
      <c r="AD90" s="458">
        <v>-707.03899999999999</v>
      </c>
      <c r="AE90" s="458">
        <v>10298.944</v>
      </c>
      <c r="AF90" s="458">
        <v>9591.9049999999988</v>
      </c>
      <c r="AG90" s="458">
        <f t="shared" si="6"/>
        <v>10298.944</v>
      </c>
      <c r="AH90" s="458">
        <f t="shared" si="7"/>
        <v>0</v>
      </c>
      <c r="AI90" s="458">
        <f t="shared" si="8"/>
        <v>-943.92200000000003</v>
      </c>
      <c r="AK90" s="457">
        <v>0.375</v>
      </c>
      <c r="AL90" s="458">
        <v>4208.5190000000002</v>
      </c>
      <c r="AM90" s="458">
        <v>5578.482</v>
      </c>
      <c r="AN90" s="458">
        <v>1137.4110000000001</v>
      </c>
      <c r="AO90" s="458">
        <v>567.47900000000004</v>
      </c>
      <c r="AP90" s="458">
        <v>896.60900000000004</v>
      </c>
      <c r="AQ90" s="458">
        <v>284.42500000000001</v>
      </c>
      <c r="AR90" s="458">
        <v>84.150999999999996</v>
      </c>
      <c r="AS90" s="458">
        <v>4.88</v>
      </c>
      <c r="AT90" s="458">
        <v>-2252.3870000000002</v>
      </c>
      <c r="AU90" s="458">
        <v>0</v>
      </c>
      <c r="AV90" s="458">
        <v>-844.702</v>
      </c>
      <c r="AW90" s="458">
        <v>10509.568999999998</v>
      </c>
      <c r="AX90" s="458">
        <v>9664.8669999999984</v>
      </c>
      <c r="AY90" s="458">
        <f t="shared" si="9"/>
        <v>10509.568999999998</v>
      </c>
      <c r="AZ90" s="458">
        <f t="shared" si="10"/>
        <v>0</v>
      </c>
      <c r="BA90" s="458">
        <f t="shared" si="11"/>
        <v>-2252.3870000000002</v>
      </c>
    </row>
    <row r="91" spans="1:53" s="445" customFormat="1">
      <c r="A91" s="457">
        <v>0.38541666666666702</v>
      </c>
      <c r="B91" s="458">
        <v>2602.66</v>
      </c>
      <c r="C91" s="458">
        <v>5009.8900000000003</v>
      </c>
      <c r="D91" s="458">
        <v>898.98599999999999</v>
      </c>
      <c r="E91" s="458">
        <v>489.548</v>
      </c>
      <c r="F91" s="458">
        <v>335.947</v>
      </c>
      <c r="G91" s="458">
        <v>64.051000000000002</v>
      </c>
      <c r="H91" s="458">
        <v>669.38900000000001</v>
      </c>
      <c r="I91" s="458">
        <v>95.42</v>
      </c>
      <c r="J91" s="458">
        <v>-866.38499999999999</v>
      </c>
      <c r="K91" s="458">
        <v>0</v>
      </c>
      <c r="L91" s="458">
        <v>-683.05899999999997</v>
      </c>
      <c r="M91" s="458">
        <v>9299.5059999999994</v>
      </c>
      <c r="N91" s="458">
        <v>8616.4470000000001</v>
      </c>
      <c r="O91" s="458">
        <f t="shared" si="3"/>
        <v>9299.5059999999994</v>
      </c>
      <c r="P91" s="458">
        <f t="shared" si="4"/>
        <v>0</v>
      </c>
      <c r="Q91" s="458">
        <f t="shared" si="5"/>
        <v>-866.38499999999999</v>
      </c>
      <c r="S91" s="457">
        <v>0.38541666666666702</v>
      </c>
      <c r="T91" s="458">
        <v>3135.2530000000002</v>
      </c>
      <c r="U91" s="458">
        <v>5425.7640000000001</v>
      </c>
      <c r="V91" s="458">
        <v>1125.001</v>
      </c>
      <c r="W91" s="458">
        <v>533.73199999999997</v>
      </c>
      <c r="X91" s="458">
        <v>576.22400000000005</v>
      </c>
      <c r="Y91" s="458">
        <v>273.14</v>
      </c>
      <c r="Z91" s="458">
        <v>125.681</v>
      </c>
      <c r="AA91" s="458">
        <v>30.785</v>
      </c>
      <c r="AB91" s="458">
        <v>-884.96699999999998</v>
      </c>
      <c r="AC91" s="458">
        <v>0</v>
      </c>
      <c r="AD91" s="458">
        <v>-704.45399999999995</v>
      </c>
      <c r="AE91" s="458">
        <v>10340.612999999999</v>
      </c>
      <c r="AF91" s="458">
        <v>9636.1589999999997</v>
      </c>
      <c r="AG91" s="458">
        <f t="shared" si="6"/>
        <v>10340.612999999999</v>
      </c>
      <c r="AH91" s="458">
        <f t="shared" si="7"/>
        <v>0</v>
      </c>
      <c r="AI91" s="458">
        <f t="shared" si="8"/>
        <v>-884.96699999999998</v>
      </c>
      <c r="AK91" s="457">
        <v>0.38541666666666702</v>
      </c>
      <c r="AL91" s="458">
        <v>4209.299</v>
      </c>
      <c r="AM91" s="458">
        <v>5544.549</v>
      </c>
      <c r="AN91" s="458">
        <v>1136.634</v>
      </c>
      <c r="AO91" s="458">
        <v>570.68799999999999</v>
      </c>
      <c r="AP91" s="458">
        <v>890.69799999999998</v>
      </c>
      <c r="AQ91" s="458">
        <v>295.30099999999999</v>
      </c>
      <c r="AR91" s="458">
        <v>99.510999999999996</v>
      </c>
      <c r="AS91" s="458">
        <v>4.9080000000000004</v>
      </c>
      <c r="AT91" s="458">
        <v>-2140.8330000000001</v>
      </c>
      <c r="AU91" s="458">
        <v>-101.35599999999999</v>
      </c>
      <c r="AV91" s="458">
        <v>-841.89499999999998</v>
      </c>
      <c r="AW91" s="458">
        <v>10509.398999999999</v>
      </c>
      <c r="AX91" s="458">
        <v>9667.503999999999</v>
      </c>
      <c r="AY91" s="458">
        <f t="shared" si="9"/>
        <v>10509.398999999999</v>
      </c>
      <c r="AZ91" s="458">
        <f t="shared" si="10"/>
        <v>0</v>
      </c>
      <c r="BA91" s="458">
        <f t="shared" si="11"/>
        <v>-2140.8330000000001</v>
      </c>
    </row>
    <row r="92" spans="1:53" s="445" customFormat="1">
      <c r="A92" s="457">
        <v>0.39583333333333298</v>
      </c>
      <c r="B92" s="458">
        <v>2602.2170000000001</v>
      </c>
      <c r="C92" s="458">
        <v>5001.8280000000004</v>
      </c>
      <c r="D92" s="458">
        <v>886.18299999999999</v>
      </c>
      <c r="E92" s="458">
        <v>492.03800000000001</v>
      </c>
      <c r="F92" s="458">
        <v>335.786</v>
      </c>
      <c r="G92" s="458">
        <v>64.031999999999996</v>
      </c>
      <c r="H92" s="458">
        <v>809.84900000000005</v>
      </c>
      <c r="I92" s="458">
        <v>91.617999999999995</v>
      </c>
      <c r="J92" s="458">
        <v>-992.21500000000003</v>
      </c>
      <c r="K92" s="458">
        <v>0</v>
      </c>
      <c r="L92" s="458">
        <v>-683.31100000000004</v>
      </c>
      <c r="M92" s="458">
        <v>9291.3359999999993</v>
      </c>
      <c r="N92" s="458">
        <v>8608.0249999999996</v>
      </c>
      <c r="O92" s="458">
        <f t="shared" si="3"/>
        <v>9291.3359999999993</v>
      </c>
      <c r="P92" s="458">
        <f t="shared" si="4"/>
        <v>0</v>
      </c>
      <c r="Q92" s="458">
        <f t="shared" si="5"/>
        <v>-992.21500000000003</v>
      </c>
      <c r="S92" s="457">
        <v>0.39583333333333298</v>
      </c>
      <c r="T92" s="458">
        <v>3135.7469999999998</v>
      </c>
      <c r="U92" s="458">
        <v>5416.59</v>
      </c>
      <c r="V92" s="458">
        <v>1124.8869999999999</v>
      </c>
      <c r="W92" s="458">
        <v>528.02200000000005</v>
      </c>
      <c r="X92" s="458">
        <v>576.274</v>
      </c>
      <c r="Y92" s="458">
        <v>269.42200000000003</v>
      </c>
      <c r="Z92" s="458">
        <v>138.01900000000001</v>
      </c>
      <c r="AA92" s="458">
        <v>30.576000000000001</v>
      </c>
      <c r="AB92" s="458">
        <v>-921.51400000000001</v>
      </c>
      <c r="AC92" s="458">
        <v>0</v>
      </c>
      <c r="AD92" s="458">
        <v>-703.48800000000006</v>
      </c>
      <c r="AE92" s="458">
        <v>10298.023000000001</v>
      </c>
      <c r="AF92" s="458">
        <v>9594.5350000000017</v>
      </c>
      <c r="AG92" s="458">
        <f t="shared" si="6"/>
        <v>10298.023000000001</v>
      </c>
      <c r="AH92" s="458">
        <f t="shared" si="7"/>
        <v>0</v>
      </c>
      <c r="AI92" s="458">
        <f t="shared" si="8"/>
        <v>-921.51400000000001</v>
      </c>
      <c r="AK92" s="457">
        <v>0.39583333333333298</v>
      </c>
      <c r="AL92" s="458">
        <v>4212.0290000000005</v>
      </c>
      <c r="AM92" s="458">
        <v>5546.7340000000004</v>
      </c>
      <c r="AN92" s="458">
        <v>1139.229</v>
      </c>
      <c r="AO92" s="458">
        <v>566.94000000000005</v>
      </c>
      <c r="AP92" s="458">
        <v>891.17600000000004</v>
      </c>
      <c r="AQ92" s="458">
        <v>278.91800000000001</v>
      </c>
      <c r="AR92" s="458">
        <v>116.485</v>
      </c>
      <c r="AS92" s="458">
        <v>4.843</v>
      </c>
      <c r="AT92" s="458">
        <v>-2151.8380000000002</v>
      </c>
      <c r="AU92" s="458">
        <v>-101.72</v>
      </c>
      <c r="AV92" s="458">
        <v>-842.2</v>
      </c>
      <c r="AW92" s="458">
        <v>10502.796000000002</v>
      </c>
      <c r="AX92" s="458">
        <v>9660.5960000000014</v>
      </c>
      <c r="AY92" s="458">
        <f t="shared" si="9"/>
        <v>10502.796000000002</v>
      </c>
      <c r="AZ92" s="458">
        <f t="shared" si="10"/>
        <v>0</v>
      </c>
      <c r="BA92" s="458">
        <f t="shared" si="11"/>
        <v>-2151.8380000000002</v>
      </c>
    </row>
    <row r="93" spans="1:53" s="445" customFormat="1">
      <c r="A93" s="457">
        <v>0.40625</v>
      </c>
      <c r="B93" s="458">
        <v>2600.8029999999999</v>
      </c>
      <c r="C93" s="458">
        <v>4974.3680000000004</v>
      </c>
      <c r="D93" s="458">
        <v>857.48599999999999</v>
      </c>
      <c r="E93" s="458">
        <v>490.74700000000001</v>
      </c>
      <c r="F93" s="458">
        <v>327.315</v>
      </c>
      <c r="G93" s="458">
        <v>0</v>
      </c>
      <c r="H93" s="458">
        <v>923.98099999999999</v>
      </c>
      <c r="I93" s="458">
        <v>94.665000000000006</v>
      </c>
      <c r="J93" s="458">
        <v>-945.21</v>
      </c>
      <c r="K93" s="458">
        <v>0</v>
      </c>
      <c r="L93" s="458">
        <v>-680.31700000000001</v>
      </c>
      <c r="M93" s="458">
        <v>9324.1550000000025</v>
      </c>
      <c r="N93" s="458">
        <v>8643.8380000000034</v>
      </c>
      <c r="O93" s="458">
        <f t="shared" si="3"/>
        <v>9324.1550000000025</v>
      </c>
      <c r="P93" s="458">
        <f t="shared" si="4"/>
        <v>0</v>
      </c>
      <c r="Q93" s="458">
        <f t="shared" si="5"/>
        <v>-945.21</v>
      </c>
      <c r="S93" s="457">
        <v>0.40625</v>
      </c>
      <c r="T93" s="458">
        <v>3136.1370000000002</v>
      </c>
      <c r="U93" s="458">
        <v>5366.9549999999999</v>
      </c>
      <c r="V93" s="458">
        <v>1124.837</v>
      </c>
      <c r="W93" s="458">
        <v>526.76199999999994</v>
      </c>
      <c r="X93" s="458">
        <v>576.34100000000001</v>
      </c>
      <c r="Y93" s="458">
        <v>286.93200000000002</v>
      </c>
      <c r="Z93" s="458">
        <v>151.233</v>
      </c>
      <c r="AA93" s="458">
        <v>30.396000000000001</v>
      </c>
      <c r="AB93" s="458">
        <v>-887.64200000000005</v>
      </c>
      <c r="AC93" s="458">
        <v>0</v>
      </c>
      <c r="AD93" s="458">
        <v>-699.30799999999999</v>
      </c>
      <c r="AE93" s="458">
        <v>10311.951000000003</v>
      </c>
      <c r="AF93" s="458">
        <v>9612.6430000000037</v>
      </c>
      <c r="AG93" s="458">
        <f t="shared" si="6"/>
        <v>10311.951000000003</v>
      </c>
      <c r="AH93" s="458">
        <f t="shared" si="7"/>
        <v>0</v>
      </c>
      <c r="AI93" s="458">
        <f t="shared" si="8"/>
        <v>-887.64200000000005</v>
      </c>
      <c r="AK93" s="457">
        <v>0.40625</v>
      </c>
      <c r="AL93" s="458">
        <v>4213.7910000000002</v>
      </c>
      <c r="AM93" s="458">
        <v>5537.9669999999996</v>
      </c>
      <c r="AN93" s="458">
        <v>1141.4549999999999</v>
      </c>
      <c r="AO93" s="458">
        <v>568.327</v>
      </c>
      <c r="AP93" s="458">
        <v>859.50300000000004</v>
      </c>
      <c r="AQ93" s="458">
        <v>256.70699999999999</v>
      </c>
      <c r="AR93" s="458">
        <v>121.851</v>
      </c>
      <c r="AS93" s="458">
        <v>4.8140000000000001</v>
      </c>
      <c r="AT93" s="458">
        <v>-2069.145</v>
      </c>
      <c r="AU93" s="458">
        <v>-101.545</v>
      </c>
      <c r="AV93" s="458">
        <v>-841.19899999999996</v>
      </c>
      <c r="AW93" s="458">
        <v>10533.725</v>
      </c>
      <c r="AX93" s="458">
        <v>9692.5259999999998</v>
      </c>
      <c r="AY93" s="458">
        <f t="shared" si="9"/>
        <v>10533.725</v>
      </c>
      <c r="AZ93" s="458">
        <f t="shared" si="10"/>
        <v>0</v>
      </c>
      <c r="BA93" s="458">
        <f t="shared" si="11"/>
        <v>-2069.145</v>
      </c>
    </row>
    <row r="94" spans="1:53" s="445" customFormat="1">
      <c r="A94" s="457">
        <v>0.41666666666666702</v>
      </c>
      <c r="B94" s="458">
        <v>2598.7890000000002</v>
      </c>
      <c r="C94" s="458">
        <v>4963.0320000000002</v>
      </c>
      <c r="D94" s="458">
        <v>682.38800000000003</v>
      </c>
      <c r="E94" s="458">
        <v>483.02600000000001</v>
      </c>
      <c r="F94" s="458">
        <v>198.911</v>
      </c>
      <c r="G94" s="458">
        <v>0</v>
      </c>
      <c r="H94" s="458">
        <v>1016.322</v>
      </c>
      <c r="I94" s="458">
        <v>91.81</v>
      </c>
      <c r="J94" s="458">
        <v>-696.654</v>
      </c>
      <c r="K94" s="458">
        <v>0</v>
      </c>
      <c r="L94" s="458">
        <v>-675.74</v>
      </c>
      <c r="M94" s="458">
        <v>9337.6239999999998</v>
      </c>
      <c r="N94" s="458">
        <v>8661.884</v>
      </c>
      <c r="O94" s="458">
        <f t="shared" si="3"/>
        <v>9337.6239999999998</v>
      </c>
      <c r="P94" s="458">
        <f t="shared" si="4"/>
        <v>0</v>
      </c>
      <c r="Q94" s="458">
        <f t="shared" si="5"/>
        <v>-696.654</v>
      </c>
      <c r="S94" s="457">
        <v>0.41666666666666702</v>
      </c>
      <c r="T94" s="458">
        <v>3135.357</v>
      </c>
      <c r="U94" s="458">
        <v>5452.6019999999999</v>
      </c>
      <c r="V94" s="458">
        <v>1124.8009999999999</v>
      </c>
      <c r="W94" s="458">
        <v>530.49</v>
      </c>
      <c r="X94" s="458">
        <v>582.07600000000002</v>
      </c>
      <c r="Y94" s="458">
        <v>318.12799999999999</v>
      </c>
      <c r="Z94" s="458">
        <v>160.071</v>
      </c>
      <c r="AA94" s="458">
        <v>29.533999999999999</v>
      </c>
      <c r="AB94" s="458">
        <v>-906.77700000000004</v>
      </c>
      <c r="AC94" s="458">
        <v>0</v>
      </c>
      <c r="AD94" s="458">
        <v>-707.39599999999996</v>
      </c>
      <c r="AE94" s="458">
        <v>10426.281999999997</v>
      </c>
      <c r="AF94" s="458">
        <v>9718.8859999999968</v>
      </c>
      <c r="AG94" s="458">
        <f t="shared" si="6"/>
        <v>10426.281999999997</v>
      </c>
      <c r="AH94" s="458">
        <f t="shared" si="7"/>
        <v>0</v>
      </c>
      <c r="AI94" s="458">
        <f t="shared" si="8"/>
        <v>-906.77700000000004</v>
      </c>
      <c r="AK94" s="457">
        <v>0.41666666666666702</v>
      </c>
      <c r="AL94" s="458">
        <v>4212.0280000000002</v>
      </c>
      <c r="AM94" s="458">
        <v>5610.6530000000002</v>
      </c>
      <c r="AN94" s="458">
        <v>1123.847</v>
      </c>
      <c r="AO94" s="458">
        <v>581.41399999999999</v>
      </c>
      <c r="AP94" s="458">
        <v>469.45</v>
      </c>
      <c r="AQ94" s="458">
        <v>199.94200000000001</v>
      </c>
      <c r="AR94" s="458">
        <v>132.56</v>
      </c>
      <c r="AS94" s="458">
        <v>4.7229999999999999</v>
      </c>
      <c r="AT94" s="458">
        <v>-1622.681</v>
      </c>
      <c r="AU94" s="458">
        <v>-101.121</v>
      </c>
      <c r="AV94" s="458">
        <v>-845.38199999999995</v>
      </c>
      <c r="AW94" s="458">
        <v>10610.815000000002</v>
      </c>
      <c r="AX94" s="458">
        <v>9765.4330000000027</v>
      </c>
      <c r="AY94" s="458">
        <f t="shared" si="9"/>
        <v>10610.815000000002</v>
      </c>
      <c r="AZ94" s="458">
        <f t="shared" si="10"/>
        <v>0</v>
      </c>
      <c r="BA94" s="458">
        <f t="shared" si="11"/>
        <v>-1622.681</v>
      </c>
    </row>
    <row r="95" spans="1:53" s="445" customFormat="1">
      <c r="A95" s="457">
        <v>0.42708333333333298</v>
      </c>
      <c r="B95" s="458">
        <v>2599.6849999999999</v>
      </c>
      <c r="C95" s="458">
        <v>4908.32</v>
      </c>
      <c r="D95" s="458">
        <v>507.798</v>
      </c>
      <c r="E95" s="458">
        <v>477.24700000000001</v>
      </c>
      <c r="F95" s="458">
        <v>193.75899999999999</v>
      </c>
      <c r="G95" s="458">
        <v>0</v>
      </c>
      <c r="H95" s="458">
        <v>1155.8679999999999</v>
      </c>
      <c r="I95" s="458">
        <v>89.915999999999997</v>
      </c>
      <c r="J95" s="458">
        <v>-613.54100000000005</v>
      </c>
      <c r="K95" s="458">
        <v>0</v>
      </c>
      <c r="L95" s="458">
        <v>-668.49400000000003</v>
      </c>
      <c r="M95" s="458">
        <v>9319.0519999999997</v>
      </c>
      <c r="N95" s="458">
        <v>8650.5579999999991</v>
      </c>
      <c r="O95" s="458">
        <f t="shared" si="3"/>
        <v>9319.0519999999997</v>
      </c>
      <c r="P95" s="458">
        <f t="shared" si="4"/>
        <v>0</v>
      </c>
      <c r="Q95" s="458">
        <f t="shared" si="5"/>
        <v>-613.54100000000005</v>
      </c>
      <c r="S95" s="457">
        <v>0.42708333333333298</v>
      </c>
      <c r="T95" s="458">
        <v>3135.3319999999999</v>
      </c>
      <c r="U95" s="458">
        <v>5483.6369999999997</v>
      </c>
      <c r="V95" s="458">
        <v>1125.27</v>
      </c>
      <c r="W95" s="458">
        <v>549.404</v>
      </c>
      <c r="X95" s="458">
        <v>574.32899999999995</v>
      </c>
      <c r="Y95" s="458">
        <v>289.34199999999998</v>
      </c>
      <c r="Z95" s="458">
        <v>168.14099999999999</v>
      </c>
      <c r="AA95" s="458">
        <v>28.686</v>
      </c>
      <c r="AB95" s="458">
        <v>-928.54300000000001</v>
      </c>
      <c r="AC95" s="458">
        <v>0</v>
      </c>
      <c r="AD95" s="458">
        <v>-710.98</v>
      </c>
      <c r="AE95" s="458">
        <v>10425.598</v>
      </c>
      <c r="AF95" s="458">
        <v>9714.6180000000004</v>
      </c>
      <c r="AG95" s="458">
        <f t="shared" si="6"/>
        <v>10425.598</v>
      </c>
      <c r="AH95" s="458">
        <f t="shared" si="7"/>
        <v>0</v>
      </c>
      <c r="AI95" s="458">
        <f t="shared" si="8"/>
        <v>-928.54300000000001</v>
      </c>
      <c r="AK95" s="457">
        <v>0.42708333333333298</v>
      </c>
      <c r="AL95" s="458">
        <v>4212.9719999999998</v>
      </c>
      <c r="AM95" s="458">
        <v>5539.1509999999998</v>
      </c>
      <c r="AN95" s="458">
        <v>1136.1659999999999</v>
      </c>
      <c r="AO95" s="458">
        <v>576.93799999999999</v>
      </c>
      <c r="AP95" s="458">
        <v>415.72300000000001</v>
      </c>
      <c r="AQ95" s="458">
        <v>220.75299999999999</v>
      </c>
      <c r="AR95" s="458">
        <v>142.39599999999999</v>
      </c>
      <c r="AS95" s="458">
        <v>4.8280000000000003</v>
      </c>
      <c r="AT95" s="458">
        <v>-1590.164</v>
      </c>
      <c r="AU95" s="458">
        <v>-101.343</v>
      </c>
      <c r="AV95" s="458">
        <v>-838.40200000000004</v>
      </c>
      <c r="AW95" s="458">
        <v>10557.419999999998</v>
      </c>
      <c r="AX95" s="458">
        <v>9719.0179999999982</v>
      </c>
      <c r="AY95" s="458">
        <f t="shared" si="9"/>
        <v>10557.419999999998</v>
      </c>
      <c r="AZ95" s="458">
        <f t="shared" si="10"/>
        <v>0</v>
      </c>
      <c r="BA95" s="458">
        <f t="shared" si="11"/>
        <v>-1590.164</v>
      </c>
    </row>
    <row r="96" spans="1:53" s="445" customFormat="1">
      <c r="A96" s="457">
        <v>0.4375</v>
      </c>
      <c r="B96" s="458">
        <v>2599.8389999999999</v>
      </c>
      <c r="C96" s="458">
        <v>4866.3969999999999</v>
      </c>
      <c r="D96" s="458">
        <v>128.69900000000001</v>
      </c>
      <c r="E96" s="458">
        <v>472.012</v>
      </c>
      <c r="F96" s="458">
        <v>194.636</v>
      </c>
      <c r="G96" s="458">
        <v>0</v>
      </c>
      <c r="H96" s="458">
        <v>1260.048</v>
      </c>
      <c r="I96" s="458">
        <v>83.010999999999996</v>
      </c>
      <c r="J96" s="458">
        <v>-354.82900000000001</v>
      </c>
      <c r="K96" s="458">
        <v>0</v>
      </c>
      <c r="L96" s="458">
        <v>-659.03200000000004</v>
      </c>
      <c r="M96" s="458">
        <v>9249.8130000000001</v>
      </c>
      <c r="N96" s="458">
        <v>8590.7810000000009</v>
      </c>
      <c r="O96" s="458">
        <f t="shared" si="3"/>
        <v>9249.8130000000001</v>
      </c>
      <c r="P96" s="458">
        <f t="shared" si="4"/>
        <v>0</v>
      </c>
      <c r="Q96" s="458">
        <f t="shared" si="5"/>
        <v>-354.82900000000001</v>
      </c>
      <c r="S96" s="457">
        <v>0.4375</v>
      </c>
      <c r="T96" s="458">
        <v>3134.549</v>
      </c>
      <c r="U96" s="458">
        <v>5487.9790000000003</v>
      </c>
      <c r="V96" s="458">
        <v>1125.0250000000001</v>
      </c>
      <c r="W96" s="458">
        <v>555.30600000000004</v>
      </c>
      <c r="X96" s="458">
        <v>575.70500000000004</v>
      </c>
      <c r="Y96" s="458">
        <v>287.67500000000001</v>
      </c>
      <c r="Z96" s="458">
        <v>172.09800000000001</v>
      </c>
      <c r="AA96" s="458">
        <v>29.79</v>
      </c>
      <c r="AB96" s="458">
        <v>-1006.511</v>
      </c>
      <c r="AC96" s="458">
        <v>0</v>
      </c>
      <c r="AD96" s="458">
        <v>-711.69</v>
      </c>
      <c r="AE96" s="458">
        <v>10361.616</v>
      </c>
      <c r="AF96" s="458">
        <v>9649.9259999999995</v>
      </c>
      <c r="AG96" s="458">
        <f t="shared" si="6"/>
        <v>10361.616</v>
      </c>
      <c r="AH96" s="458">
        <f t="shared" si="7"/>
        <v>0</v>
      </c>
      <c r="AI96" s="458">
        <f t="shared" si="8"/>
        <v>-1006.511</v>
      </c>
      <c r="AK96" s="457">
        <v>0.4375</v>
      </c>
      <c r="AL96" s="458">
        <v>4212.8450000000003</v>
      </c>
      <c r="AM96" s="458">
        <v>5484.5510000000004</v>
      </c>
      <c r="AN96" s="458">
        <v>1114.501</v>
      </c>
      <c r="AO96" s="458">
        <v>573.58900000000006</v>
      </c>
      <c r="AP96" s="458">
        <v>414.92200000000003</v>
      </c>
      <c r="AQ96" s="458">
        <v>117.57</v>
      </c>
      <c r="AR96" s="458">
        <v>151.11500000000001</v>
      </c>
      <c r="AS96" s="458">
        <v>4.8639999999999999</v>
      </c>
      <c r="AT96" s="458">
        <v>-1468.6610000000001</v>
      </c>
      <c r="AU96" s="458">
        <v>-101.289</v>
      </c>
      <c r="AV96" s="458">
        <v>-831.62800000000004</v>
      </c>
      <c r="AW96" s="458">
        <v>10504.007</v>
      </c>
      <c r="AX96" s="458">
        <v>9672.378999999999</v>
      </c>
      <c r="AY96" s="458">
        <f t="shared" si="9"/>
        <v>10504.007</v>
      </c>
      <c r="AZ96" s="458">
        <f t="shared" si="10"/>
        <v>0</v>
      </c>
      <c r="BA96" s="458">
        <f t="shared" si="11"/>
        <v>-1468.6610000000001</v>
      </c>
    </row>
    <row r="97" spans="1:53" s="445" customFormat="1">
      <c r="A97" s="457">
        <v>0.44791666666666702</v>
      </c>
      <c r="B97" s="458">
        <v>2598.6930000000002</v>
      </c>
      <c r="C97" s="458">
        <v>4881.7640000000001</v>
      </c>
      <c r="D97" s="458">
        <v>55.228999999999999</v>
      </c>
      <c r="E97" s="458">
        <v>476.31099999999998</v>
      </c>
      <c r="F97" s="458">
        <v>194.142</v>
      </c>
      <c r="G97" s="458">
        <v>0</v>
      </c>
      <c r="H97" s="458">
        <v>1408.444</v>
      </c>
      <c r="I97" s="458">
        <v>78.239000000000004</v>
      </c>
      <c r="J97" s="458">
        <v>-408.762</v>
      </c>
      <c r="K97" s="458">
        <v>0</v>
      </c>
      <c r="L97" s="458">
        <v>-660.76199999999994</v>
      </c>
      <c r="M97" s="458">
        <v>9284.06</v>
      </c>
      <c r="N97" s="458">
        <v>8623.2979999999989</v>
      </c>
      <c r="O97" s="458">
        <f t="shared" si="3"/>
        <v>9284.06</v>
      </c>
      <c r="P97" s="458">
        <f t="shared" si="4"/>
        <v>0</v>
      </c>
      <c r="Q97" s="458">
        <f t="shared" si="5"/>
        <v>-408.762</v>
      </c>
      <c r="S97" s="457">
        <v>0.44791666666666702</v>
      </c>
      <c r="T97" s="458">
        <v>3134.6509999999998</v>
      </c>
      <c r="U97" s="458">
        <v>5478.5410000000002</v>
      </c>
      <c r="V97" s="458">
        <v>1125.3699999999999</v>
      </c>
      <c r="W97" s="458">
        <v>545.09</v>
      </c>
      <c r="X97" s="458">
        <v>560.25400000000002</v>
      </c>
      <c r="Y97" s="458">
        <v>309.976</v>
      </c>
      <c r="Z97" s="458">
        <v>171.93299999999999</v>
      </c>
      <c r="AA97" s="458">
        <v>32.229999999999997</v>
      </c>
      <c r="AB97" s="458">
        <v>-1028.729</v>
      </c>
      <c r="AC97" s="458">
        <v>0</v>
      </c>
      <c r="AD97" s="458">
        <v>-710.37</v>
      </c>
      <c r="AE97" s="458">
        <v>10329.315999999999</v>
      </c>
      <c r="AF97" s="458">
        <v>9618.9459999999981</v>
      </c>
      <c r="AG97" s="458">
        <f t="shared" si="6"/>
        <v>10329.315999999999</v>
      </c>
      <c r="AH97" s="458">
        <f t="shared" si="7"/>
        <v>0</v>
      </c>
      <c r="AI97" s="458">
        <f t="shared" si="8"/>
        <v>-1028.729</v>
      </c>
      <c r="AK97" s="457">
        <v>0.44791666666666702</v>
      </c>
      <c r="AL97" s="458">
        <v>4214.6329999999998</v>
      </c>
      <c r="AM97" s="458">
        <v>5514.95</v>
      </c>
      <c r="AN97" s="458">
        <v>1130.462</v>
      </c>
      <c r="AO97" s="458">
        <v>574.13599999999997</v>
      </c>
      <c r="AP97" s="458">
        <v>409.18</v>
      </c>
      <c r="AQ97" s="458">
        <v>0</v>
      </c>
      <c r="AR97" s="458">
        <v>163.744</v>
      </c>
      <c r="AS97" s="458">
        <v>4.7629999999999999</v>
      </c>
      <c r="AT97" s="458">
        <v>-1421.7270000000001</v>
      </c>
      <c r="AU97" s="458">
        <v>-101.262</v>
      </c>
      <c r="AV97" s="458">
        <v>-834.02300000000002</v>
      </c>
      <c r="AW97" s="458">
        <v>10488.878999999999</v>
      </c>
      <c r="AX97" s="458">
        <v>9654.8559999999998</v>
      </c>
      <c r="AY97" s="458">
        <f t="shared" si="9"/>
        <v>10488.878999999999</v>
      </c>
      <c r="AZ97" s="458">
        <f t="shared" si="10"/>
        <v>0</v>
      </c>
      <c r="BA97" s="458">
        <f t="shared" si="11"/>
        <v>-1421.7270000000001</v>
      </c>
    </row>
    <row r="98" spans="1:53" s="445" customFormat="1">
      <c r="A98" s="457">
        <v>0.45833333333333298</v>
      </c>
      <c r="B98" s="458">
        <v>2597.837</v>
      </c>
      <c r="C98" s="458">
        <v>4818.777</v>
      </c>
      <c r="D98" s="458">
        <v>55.209000000000003</v>
      </c>
      <c r="E98" s="458">
        <v>451.947</v>
      </c>
      <c r="F98" s="458">
        <v>182.01</v>
      </c>
      <c r="G98" s="458">
        <v>0</v>
      </c>
      <c r="H98" s="458">
        <v>1505.12</v>
      </c>
      <c r="I98" s="458">
        <v>75.231999999999999</v>
      </c>
      <c r="J98" s="458">
        <v>-368.72899999999998</v>
      </c>
      <c r="K98" s="458">
        <v>0</v>
      </c>
      <c r="L98" s="458">
        <v>-653.77499999999998</v>
      </c>
      <c r="M98" s="458">
        <v>9317.4030000000002</v>
      </c>
      <c r="N98" s="458">
        <v>8663.6280000000006</v>
      </c>
      <c r="O98" s="458">
        <f t="shared" si="3"/>
        <v>9317.4030000000002</v>
      </c>
      <c r="P98" s="458">
        <f t="shared" si="4"/>
        <v>0</v>
      </c>
      <c r="Q98" s="458">
        <f t="shared" si="5"/>
        <v>-368.72899999999998</v>
      </c>
      <c r="S98" s="457">
        <v>0.45833333333333298</v>
      </c>
      <c r="T98" s="458">
        <v>3133.7040000000002</v>
      </c>
      <c r="U98" s="458">
        <v>5498.9809999999998</v>
      </c>
      <c r="V98" s="458">
        <v>1125.0440000000001</v>
      </c>
      <c r="W98" s="458">
        <v>546.94600000000003</v>
      </c>
      <c r="X98" s="458">
        <v>408.43799999999999</v>
      </c>
      <c r="Y98" s="458">
        <v>154.62</v>
      </c>
      <c r="Z98" s="458">
        <v>178.244</v>
      </c>
      <c r="AA98" s="458">
        <v>37.924999999999997</v>
      </c>
      <c r="AB98" s="458">
        <v>-739.35900000000004</v>
      </c>
      <c r="AC98" s="458">
        <v>0</v>
      </c>
      <c r="AD98" s="458">
        <v>-710.11</v>
      </c>
      <c r="AE98" s="458">
        <v>10344.543</v>
      </c>
      <c r="AF98" s="458">
        <v>9634.4329999999991</v>
      </c>
      <c r="AG98" s="458">
        <f t="shared" si="6"/>
        <v>10344.543</v>
      </c>
      <c r="AH98" s="458">
        <f t="shared" si="7"/>
        <v>0</v>
      </c>
      <c r="AI98" s="458">
        <f t="shared" si="8"/>
        <v>-739.35900000000004</v>
      </c>
      <c r="AK98" s="457">
        <v>0.45833333333333298</v>
      </c>
      <c r="AL98" s="458">
        <v>4214.1850000000004</v>
      </c>
      <c r="AM98" s="458">
        <v>5571.1980000000003</v>
      </c>
      <c r="AN98" s="458">
        <v>1134.124</v>
      </c>
      <c r="AO98" s="458">
        <v>564.08699999999999</v>
      </c>
      <c r="AP98" s="458">
        <v>334.92500000000001</v>
      </c>
      <c r="AQ98" s="458">
        <v>0</v>
      </c>
      <c r="AR98" s="458">
        <v>170.84399999999999</v>
      </c>
      <c r="AS98" s="458">
        <v>4.78</v>
      </c>
      <c r="AT98" s="458">
        <v>-1419.191</v>
      </c>
      <c r="AU98" s="458">
        <v>-53.917000000000002</v>
      </c>
      <c r="AV98" s="458">
        <v>-838.55600000000004</v>
      </c>
      <c r="AW98" s="458">
        <v>10521.035</v>
      </c>
      <c r="AX98" s="458">
        <v>9682.4789999999994</v>
      </c>
      <c r="AY98" s="458">
        <f t="shared" si="9"/>
        <v>10521.035</v>
      </c>
      <c r="AZ98" s="458">
        <f t="shared" si="10"/>
        <v>0</v>
      </c>
      <c r="BA98" s="458">
        <f t="shared" si="11"/>
        <v>-1419.191</v>
      </c>
    </row>
    <row r="99" spans="1:53" s="445" customFormat="1">
      <c r="A99" s="457">
        <v>0.46875</v>
      </c>
      <c r="B99" s="458">
        <v>2598.607</v>
      </c>
      <c r="C99" s="458">
        <v>4807.67</v>
      </c>
      <c r="D99" s="458">
        <v>55.209000000000003</v>
      </c>
      <c r="E99" s="458">
        <v>449.12299999999999</v>
      </c>
      <c r="F99" s="458">
        <v>180.46100000000001</v>
      </c>
      <c r="G99" s="458">
        <v>0</v>
      </c>
      <c r="H99" s="458">
        <v>1600.9649999999999</v>
      </c>
      <c r="I99" s="458">
        <v>78.075000000000003</v>
      </c>
      <c r="J99" s="458">
        <v>-446.99</v>
      </c>
      <c r="K99" s="458">
        <v>0</v>
      </c>
      <c r="L99" s="458">
        <v>-653.37300000000005</v>
      </c>
      <c r="M99" s="458">
        <v>9323.1200000000008</v>
      </c>
      <c r="N99" s="458">
        <v>8669.7470000000012</v>
      </c>
      <c r="O99" s="458">
        <f t="shared" si="3"/>
        <v>9323.1200000000008</v>
      </c>
      <c r="P99" s="458">
        <f t="shared" si="4"/>
        <v>0</v>
      </c>
      <c r="Q99" s="458">
        <f t="shared" si="5"/>
        <v>-446.99</v>
      </c>
      <c r="S99" s="457">
        <v>0.46875</v>
      </c>
      <c r="T99" s="458">
        <v>3134.203</v>
      </c>
      <c r="U99" s="458">
        <v>5498.1469999999999</v>
      </c>
      <c r="V99" s="458">
        <v>1124.8820000000001</v>
      </c>
      <c r="W99" s="458">
        <v>541.33900000000006</v>
      </c>
      <c r="X99" s="458">
        <v>387.31200000000001</v>
      </c>
      <c r="Y99" s="458">
        <v>157.773</v>
      </c>
      <c r="Z99" s="458">
        <v>182.40899999999999</v>
      </c>
      <c r="AA99" s="458">
        <v>40.42</v>
      </c>
      <c r="AB99" s="458">
        <v>-700.18399999999997</v>
      </c>
      <c r="AC99" s="458">
        <v>0</v>
      </c>
      <c r="AD99" s="458">
        <v>-709.69200000000001</v>
      </c>
      <c r="AE99" s="458">
        <v>10366.300999999999</v>
      </c>
      <c r="AF99" s="458">
        <v>9656.6090000000004</v>
      </c>
      <c r="AG99" s="458">
        <f t="shared" si="6"/>
        <v>10366.300999999999</v>
      </c>
      <c r="AH99" s="458">
        <f t="shared" si="7"/>
        <v>0</v>
      </c>
      <c r="AI99" s="458">
        <f t="shared" si="8"/>
        <v>-700.18399999999997</v>
      </c>
      <c r="AK99" s="457">
        <v>0.46875</v>
      </c>
      <c r="AL99" s="458">
        <v>4214.6239999999998</v>
      </c>
      <c r="AM99" s="458">
        <v>5552.4129999999996</v>
      </c>
      <c r="AN99" s="458">
        <v>1118.0719999999999</v>
      </c>
      <c r="AO99" s="458">
        <v>565.54300000000001</v>
      </c>
      <c r="AP99" s="458">
        <v>326.44499999999999</v>
      </c>
      <c r="AQ99" s="458">
        <v>0</v>
      </c>
      <c r="AR99" s="458">
        <v>169.36099999999999</v>
      </c>
      <c r="AS99" s="458">
        <v>4.8529999999999998</v>
      </c>
      <c r="AT99" s="458">
        <v>-1412.614</v>
      </c>
      <c r="AU99" s="458">
        <v>0</v>
      </c>
      <c r="AV99" s="458">
        <v>-836.45899999999995</v>
      </c>
      <c r="AW99" s="458">
        <v>10538.697</v>
      </c>
      <c r="AX99" s="458">
        <v>9702.2379999999994</v>
      </c>
      <c r="AY99" s="458">
        <f t="shared" si="9"/>
        <v>10538.697</v>
      </c>
      <c r="AZ99" s="458">
        <f t="shared" si="10"/>
        <v>0</v>
      </c>
      <c r="BA99" s="458">
        <f t="shared" si="11"/>
        <v>-1412.614</v>
      </c>
    </row>
    <row r="100" spans="1:53" s="445" customFormat="1">
      <c r="A100" s="457">
        <v>0.47916666666666702</v>
      </c>
      <c r="B100" s="458">
        <v>2597.5819999999999</v>
      </c>
      <c r="C100" s="458">
        <v>4781.527</v>
      </c>
      <c r="D100" s="458">
        <v>55.241999999999997</v>
      </c>
      <c r="E100" s="458">
        <v>449.49</v>
      </c>
      <c r="F100" s="458">
        <v>179.79400000000001</v>
      </c>
      <c r="G100" s="458">
        <v>0</v>
      </c>
      <c r="H100" s="458">
        <v>1667.299</v>
      </c>
      <c r="I100" s="458">
        <v>72.326999999999998</v>
      </c>
      <c r="J100" s="458">
        <v>-456.24900000000002</v>
      </c>
      <c r="K100" s="458">
        <v>0</v>
      </c>
      <c r="L100" s="458">
        <v>-651.26</v>
      </c>
      <c r="M100" s="458">
        <v>9347.0120000000006</v>
      </c>
      <c r="N100" s="458">
        <v>8695.7520000000004</v>
      </c>
      <c r="O100" s="458">
        <f t="shared" si="3"/>
        <v>9347.0120000000006</v>
      </c>
      <c r="P100" s="458">
        <f t="shared" si="4"/>
        <v>0</v>
      </c>
      <c r="Q100" s="458">
        <f t="shared" si="5"/>
        <v>-456.24900000000002</v>
      </c>
      <c r="S100" s="457">
        <v>0.47916666666666702</v>
      </c>
      <c r="T100" s="458">
        <v>3134.002</v>
      </c>
      <c r="U100" s="458">
        <v>5502.0839999999998</v>
      </c>
      <c r="V100" s="458">
        <v>1125.0840000000001</v>
      </c>
      <c r="W100" s="458">
        <v>539.64400000000001</v>
      </c>
      <c r="X100" s="458">
        <v>392.28100000000001</v>
      </c>
      <c r="Y100" s="458">
        <v>157.85599999999999</v>
      </c>
      <c r="Z100" s="458">
        <v>183.339</v>
      </c>
      <c r="AA100" s="458">
        <v>38.244999999999997</v>
      </c>
      <c r="AB100" s="458">
        <v>-690.27</v>
      </c>
      <c r="AC100" s="458">
        <v>0</v>
      </c>
      <c r="AD100" s="458">
        <v>-709.97</v>
      </c>
      <c r="AE100" s="458">
        <v>10382.265000000001</v>
      </c>
      <c r="AF100" s="458">
        <v>9672.2950000000019</v>
      </c>
      <c r="AG100" s="458">
        <f t="shared" si="6"/>
        <v>10382.265000000001</v>
      </c>
      <c r="AH100" s="458">
        <f t="shared" si="7"/>
        <v>0</v>
      </c>
      <c r="AI100" s="458">
        <f t="shared" si="8"/>
        <v>-690.27</v>
      </c>
      <c r="AK100" s="457">
        <v>0.47916666666666702</v>
      </c>
      <c r="AL100" s="458">
        <v>4213.4040000000005</v>
      </c>
      <c r="AM100" s="458">
        <v>5545.2510000000002</v>
      </c>
      <c r="AN100" s="458">
        <v>1125.796</v>
      </c>
      <c r="AO100" s="458">
        <v>569.78</v>
      </c>
      <c r="AP100" s="458">
        <v>326.43799999999999</v>
      </c>
      <c r="AQ100" s="458">
        <v>0</v>
      </c>
      <c r="AR100" s="458">
        <v>173.67699999999999</v>
      </c>
      <c r="AS100" s="458">
        <v>4.8330000000000002</v>
      </c>
      <c r="AT100" s="458">
        <v>-1454.903</v>
      </c>
      <c r="AU100" s="458">
        <v>0</v>
      </c>
      <c r="AV100" s="458">
        <v>-836.13099999999997</v>
      </c>
      <c r="AW100" s="458">
        <v>10504.276000000002</v>
      </c>
      <c r="AX100" s="458">
        <v>9668.1450000000023</v>
      </c>
      <c r="AY100" s="458">
        <f t="shared" si="9"/>
        <v>10504.276000000002</v>
      </c>
      <c r="AZ100" s="458">
        <f t="shared" si="10"/>
        <v>0</v>
      </c>
      <c r="BA100" s="458">
        <f t="shared" si="11"/>
        <v>-1454.903</v>
      </c>
    </row>
    <row r="101" spans="1:53" s="445" customFormat="1">
      <c r="A101" s="457">
        <v>0.48958333333333298</v>
      </c>
      <c r="B101" s="458">
        <v>2594</v>
      </c>
      <c r="C101" s="458">
        <v>4779.7510000000002</v>
      </c>
      <c r="D101" s="458">
        <v>55.262</v>
      </c>
      <c r="E101" s="458">
        <v>448.76299999999998</v>
      </c>
      <c r="F101" s="458">
        <v>179.06200000000001</v>
      </c>
      <c r="G101" s="458">
        <v>0</v>
      </c>
      <c r="H101" s="458">
        <v>1711.213</v>
      </c>
      <c r="I101" s="458">
        <v>69.992999999999995</v>
      </c>
      <c r="J101" s="458">
        <v>-537.476</v>
      </c>
      <c r="K101" s="458">
        <v>0</v>
      </c>
      <c r="L101" s="458">
        <v>-651.17999999999995</v>
      </c>
      <c r="M101" s="458">
        <v>9300.5679999999993</v>
      </c>
      <c r="N101" s="458">
        <v>8649.387999999999</v>
      </c>
      <c r="O101" s="458">
        <f t="shared" si="3"/>
        <v>9300.5679999999993</v>
      </c>
      <c r="P101" s="458">
        <f t="shared" si="4"/>
        <v>0</v>
      </c>
      <c r="Q101" s="458">
        <f t="shared" si="5"/>
        <v>-537.476</v>
      </c>
      <c r="S101" s="457">
        <v>0.48958333333333298</v>
      </c>
      <c r="T101" s="458">
        <v>3134.4450000000002</v>
      </c>
      <c r="U101" s="458">
        <v>5509.4949999999999</v>
      </c>
      <c r="V101" s="458">
        <v>1125.4680000000001</v>
      </c>
      <c r="W101" s="458">
        <v>553.57600000000002</v>
      </c>
      <c r="X101" s="458">
        <v>386.31400000000002</v>
      </c>
      <c r="Y101" s="458">
        <v>174.12</v>
      </c>
      <c r="Z101" s="458">
        <v>186.459</v>
      </c>
      <c r="AA101" s="458">
        <v>39.584000000000003</v>
      </c>
      <c r="AB101" s="458">
        <v>-686.90700000000004</v>
      </c>
      <c r="AC101" s="458">
        <v>0</v>
      </c>
      <c r="AD101" s="458">
        <v>-711.49300000000005</v>
      </c>
      <c r="AE101" s="458">
        <v>10422.554000000004</v>
      </c>
      <c r="AF101" s="458">
        <v>9711.0610000000033</v>
      </c>
      <c r="AG101" s="458">
        <f t="shared" si="6"/>
        <v>10422.554000000004</v>
      </c>
      <c r="AH101" s="458">
        <f t="shared" si="7"/>
        <v>0</v>
      </c>
      <c r="AI101" s="458">
        <f t="shared" si="8"/>
        <v>-686.90700000000004</v>
      </c>
      <c r="AK101" s="457">
        <v>0.48958333333333298</v>
      </c>
      <c r="AL101" s="458">
        <v>4212.2510000000002</v>
      </c>
      <c r="AM101" s="458">
        <v>5546.5780000000004</v>
      </c>
      <c r="AN101" s="458">
        <v>1136.027</v>
      </c>
      <c r="AO101" s="458">
        <v>572.53800000000001</v>
      </c>
      <c r="AP101" s="458">
        <v>327.01900000000001</v>
      </c>
      <c r="AQ101" s="458">
        <v>0</v>
      </c>
      <c r="AR101" s="458">
        <v>171.988</v>
      </c>
      <c r="AS101" s="458">
        <v>4.9459999999999997</v>
      </c>
      <c r="AT101" s="458">
        <v>-1395.2860000000001</v>
      </c>
      <c r="AU101" s="458">
        <v>0</v>
      </c>
      <c r="AV101" s="458">
        <v>-836.51300000000003</v>
      </c>
      <c r="AW101" s="458">
        <v>10576.061000000002</v>
      </c>
      <c r="AX101" s="458">
        <v>9739.5480000000007</v>
      </c>
      <c r="AY101" s="458">
        <f t="shared" si="9"/>
        <v>10576.061000000002</v>
      </c>
      <c r="AZ101" s="458">
        <f t="shared" si="10"/>
        <v>0</v>
      </c>
      <c r="BA101" s="458">
        <f t="shared" si="11"/>
        <v>-1395.2860000000001</v>
      </c>
    </row>
    <row r="102" spans="1:53" s="445" customFormat="1">
      <c r="A102" s="457">
        <v>0.5</v>
      </c>
      <c r="B102" s="458">
        <v>2594.0219999999999</v>
      </c>
      <c r="C102" s="458">
        <v>4670.6049999999996</v>
      </c>
      <c r="D102" s="458">
        <v>55.182000000000002</v>
      </c>
      <c r="E102" s="458">
        <v>447.97199999999998</v>
      </c>
      <c r="F102" s="458">
        <v>114.685</v>
      </c>
      <c r="G102" s="458">
        <v>0</v>
      </c>
      <c r="H102" s="458">
        <v>1736.7570000000001</v>
      </c>
      <c r="I102" s="458">
        <v>70.001999999999995</v>
      </c>
      <c r="J102" s="458">
        <v>-404.14699999999999</v>
      </c>
      <c r="K102" s="458">
        <v>-45.308999999999997</v>
      </c>
      <c r="L102" s="458">
        <v>-640.20600000000002</v>
      </c>
      <c r="M102" s="458">
        <v>9239.7690000000002</v>
      </c>
      <c r="N102" s="458">
        <v>8599.5630000000001</v>
      </c>
      <c r="O102" s="458">
        <f t="shared" si="3"/>
        <v>9239.7690000000002</v>
      </c>
      <c r="P102" s="458">
        <f t="shared" si="4"/>
        <v>0</v>
      </c>
      <c r="Q102" s="458">
        <f t="shared" si="5"/>
        <v>-404.14699999999999</v>
      </c>
      <c r="S102" s="457">
        <v>0.5</v>
      </c>
      <c r="T102" s="458">
        <v>3134.0259999999998</v>
      </c>
      <c r="U102" s="458">
        <v>5494.7359999999999</v>
      </c>
      <c r="V102" s="458">
        <v>1122.952</v>
      </c>
      <c r="W102" s="458">
        <v>544.77499999999998</v>
      </c>
      <c r="X102" s="458">
        <v>236.07</v>
      </c>
      <c r="Y102" s="458">
        <v>257.37200000000001</v>
      </c>
      <c r="Z102" s="458">
        <v>190.309</v>
      </c>
      <c r="AA102" s="458">
        <v>38.945</v>
      </c>
      <c r="AB102" s="458">
        <v>-630.15</v>
      </c>
      <c r="AC102" s="458">
        <v>0</v>
      </c>
      <c r="AD102" s="458">
        <v>-708.97500000000002</v>
      </c>
      <c r="AE102" s="458">
        <v>10389.034999999996</v>
      </c>
      <c r="AF102" s="458">
        <v>9680.0599999999959</v>
      </c>
      <c r="AG102" s="458">
        <f t="shared" si="6"/>
        <v>10389.034999999996</v>
      </c>
      <c r="AH102" s="458">
        <f t="shared" si="7"/>
        <v>0</v>
      </c>
      <c r="AI102" s="458">
        <f t="shared" si="8"/>
        <v>-630.15</v>
      </c>
      <c r="AK102" s="457">
        <v>0.5</v>
      </c>
      <c r="AL102" s="458">
        <v>4212.1379999999999</v>
      </c>
      <c r="AM102" s="458">
        <v>5591.9589999999998</v>
      </c>
      <c r="AN102" s="458">
        <v>1136.7329999999999</v>
      </c>
      <c r="AO102" s="458">
        <v>568.13699999999994</v>
      </c>
      <c r="AP102" s="458">
        <v>337.63900000000001</v>
      </c>
      <c r="AQ102" s="458">
        <v>0</v>
      </c>
      <c r="AR102" s="458">
        <v>171.185</v>
      </c>
      <c r="AS102" s="458">
        <v>5.0529999999999999</v>
      </c>
      <c r="AT102" s="458">
        <v>-1451.078</v>
      </c>
      <c r="AU102" s="458">
        <v>0</v>
      </c>
      <c r="AV102" s="458">
        <v>-840.76300000000003</v>
      </c>
      <c r="AW102" s="458">
        <v>10571.766</v>
      </c>
      <c r="AX102" s="458">
        <v>9731.0029999999988</v>
      </c>
      <c r="AY102" s="458">
        <f t="shared" si="9"/>
        <v>10571.766</v>
      </c>
      <c r="AZ102" s="458">
        <f t="shared" si="10"/>
        <v>0</v>
      </c>
      <c r="BA102" s="458">
        <f t="shared" si="11"/>
        <v>-1451.078</v>
      </c>
    </row>
    <row r="103" spans="1:53" s="445" customFormat="1">
      <c r="A103" s="457">
        <v>0.51041666666666696</v>
      </c>
      <c r="B103" s="458">
        <v>2593.6509999999998</v>
      </c>
      <c r="C103" s="458">
        <v>4665.4889999999996</v>
      </c>
      <c r="D103" s="458">
        <v>55.283000000000001</v>
      </c>
      <c r="E103" s="458">
        <v>448.56900000000002</v>
      </c>
      <c r="F103" s="458">
        <v>106.6</v>
      </c>
      <c r="G103" s="458">
        <v>0</v>
      </c>
      <c r="H103" s="458">
        <v>1769.9829999999999</v>
      </c>
      <c r="I103" s="458">
        <v>74.33</v>
      </c>
      <c r="J103" s="458">
        <v>-374.35300000000001</v>
      </c>
      <c r="K103" s="458">
        <v>-52.347999999999999</v>
      </c>
      <c r="L103" s="458">
        <v>-639.98800000000006</v>
      </c>
      <c r="M103" s="458">
        <v>9287.2040000000015</v>
      </c>
      <c r="N103" s="458">
        <v>8647.2160000000022</v>
      </c>
      <c r="O103" s="458">
        <f t="shared" si="3"/>
        <v>9287.2040000000015</v>
      </c>
      <c r="P103" s="458">
        <f t="shared" si="4"/>
        <v>0</v>
      </c>
      <c r="Q103" s="458">
        <f t="shared" si="5"/>
        <v>-374.35300000000001</v>
      </c>
      <c r="S103" s="457">
        <v>0.51041666666666696</v>
      </c>
      <c r="T103" s="458">
        <v>3132.9459999999999</v>
      </c>
      <c r="U103" s="458">
        <v>5487.48</v>
      </c>
      <c r="V103" s="458">
        <v>1122.424</v>
      </c>
      <c r="W103" s="458">
        <v>535.95600000000002</v>
      </c>
      <c r="X103" s="458">
        <v>220.06100000000001</v>
      </c>
      <c r="Y103" s="458">
        <v>278.68599999999998</v>
      </c>
      <c r="Z103" s="458">
        <v>187.11500000000001</v>
      </c>
      <c r="AA103" s="458">
        <v>40.597999999999999</v>
      </c>
      <c r="AB103" s="458">
        <v>-572.91800000000001</v>
      </c>
      <c r="AC103" s="458">
        <v>0</v>
      </c>
      <c r="AD103" s="458">
        <v>-707.78800000000001</v>
      </c>
      <c r="AE103" s="458">
        <v>10432.347999999998</v>
      </c>
      <c r="AF103" s="458">
        <v>9724.5599999999977</v>
      </c>
      <c r="AG103" s="458">
        <f t="shared" si="6"/>
        <v>10432.347999999998</v>
      </c>
      <c r="AH103" s="458">
        <f t="shared" si="7"/>
        <v>0</v>
      </c>
      <c r="AI103" s="458">
        <f t="shared" si="8"/>
        <v>-572.91800000000001</v>
      </c>
      <c r="AK103" s="457">
        <v>0.51041666666666696</v>
      </c>
      <c r="AL103" s="458">
        <v>4211.8990000000003</v>
      </c>
      <c r="AM103" s="458">
        <v>5572.7690000000002</v>
      </c>
      <c r="AN103" s="458">
        <v>1125.5</v>
      </c>
      <c r="AO103" s="458">
        <v>568.41399999999999</v>
      </c>
      <c r="AP103" s="458">
        <v>339.02600000000001</v>
      </c>
      <c r="AQ103" s="458">
        <v>0</v>
      </c>
      <c r="AR103" s="458">
        <v>177.59299999999999</v>
      </c>
      <c r="AS103" s="458">
        <v>4.9470000000000001</v>
      </c>
      <c r="AT103" s="458">
        <v>-1361.9459999999999</v>
      </c>
      <c r="AU103" s="458">
        <v>0</v>
      </c>
      <c r="AV103" s="458">
        <v>-838.79700000000003</v>
      </c>
      <c r="AW103" s="458">
        <v>10638.202000000003</v>
      </c>
      <c r="AX103" s="458">
        <v>9799.4050000000025</v>
      </c>
      <c r="AY103" s="458">
        <f t="shared" si="9"/>
        <v>10638.202000000003</v>
      </c>
      <c r="AZ103" s="458">
        <f t="shared" si="10"/>
        <v>0</v>
      </c>
      <c r="BA103" s="458">
        <f t="shared" si="11"/>
        <v>-1361.9459999999999</v>
      </c>
    </row>
    <row r="104" spans="1:53" s="445" customFormat="1">
      <c r="A104" s="457">
        <v>0.52083333333333304</v>
      </c>
      <c r="B104" s="458">
        <v>2590.5230000000001</v>
      </c>
      <c r="C104" s="458">
        <v>4721.6049999999996</v>
      </c>
      <c r="D104" s="458">
        <v>55.241999999999997</v>
      </c>
      <c r="E104" s="458">
        <v>450.23200000000003</v>
      </c>
      <c r="F104" s="458">
        <v>107.751</v>
      </c>
      <c r="G104" s="458">
        <v>0</v>
      </c>
      <c r="H104" s="458">
        <v>1752.5319999999999</v>
      </c>
      <c r="I104" s="458">
        <v>75.597999999999999</v>
      </c>
      <c r="J104" s="458">
        <v>-474.35700000000003</v>
      </c>
      <c r="K104" s="458">
        <v>-52.186</v>
      </c>
      <c r="L104" s="458">
        <v>-645.28399999999999</v>
      </c>
      <c r="M104" s="458">
        <v>9226.94</v>
      </c>
      <c r="N104" s="458">
        <v>8581.6560000000009</v>
      </c>
      <c r="O104" s="458">
        <f t="shared" si="3"/>
        <v>9226.94</v>
      </c>
      <c r="P104" s="458">
        <f t="shared" si="4"/>
        <v>0</v>
      </c>
      <c r="Q104" s="458">
        <f t="shared" si="5"/>
        <v>-474.35700000000003</v>
      </c>
      <c r="S104" s="457">
        <v>0.52083333333333304</v>
      </c>
      <c r="T104" s="458">
        <v>3131.13</v>
      </c>
      <c r="U104" s="458">
        <v>5508.067</v>
      </c>
      <c r="V104" s="458">
        <v>1122.7360000000001</v>
      </c>
      <c r="W104" s="458">
        <v>542.74199999999996</v>
      </c>
      <c r="X104" s="458">
        <v>213.92</v>
      </c>
      <c r="Y104" s="458">
        <v>273.96699999999998</v>
      </c>
      <c r="Z104" s="458">
        <v>183.374</v>
      </c>
      <c r="AA104" s="458">
        <v>46.204000000000001</v>
      </c>
      <c r="AB104" s="458">
        <v>-581.303</v>
      </c>
      <c r="AC104" s="458">
        <v>0</v>
      </c>
      <c r="AD104" s="458">
        <v>-709.81899999999996</v>
      </c>
      <c r="AE104" s="458">
        <v>10440.837000000001</v>
      </c>
      <c r="AF104" s="458">
        <v>9731.0180000000018</v>
      </c>
      <c r="AG104" s="458">
        <f t="shared" si="6"/>
        <v>10440.837000000001</v>
      </c>
      <c r="AH104" s="458">
        <f t="shared" si="7"/>
        <v>0</v>
      </c>
      <c r="AI104" s="458">
        <f t="shared" si="8"/>
        <v>-581.303</v>
      </c>
      <c r="AK104" s="457">
        <v>0.52083333333333304</v>
      </c>
      <c r="AL104" s="458">
        <v>4212.2420000000002</v>
      </c>
      <c r="AM104" s="458">
        <v>5616.6530000000002</v>
      </c>
      <c r="AN104" s="458">
        <v>1138.5250000000001</v>
      </c>
      <c r="AO104" s="458">
        <v>568.18600000000004</v>
      </c>
      <c r="AP104" s="458">
        <v>338.916</v>
      </c>
      <c r="AQ104" s="458">
        <v>0</v>
      </c>
      <c r="AR104" s="458">
        <v>165.53100000000001</v>
      </c>
      <c r="AS104" s="458">
        <v>4.9139999999999997</v>
      </c>
      <c r="AT104" s="458">
        <v>-1443.6559999999999</v>
      </c>
      <c r="AU104" s="458">
        <v>0</v>
      </c>
      <c r="AV104" s="458">
        <v>-843.13400000000001</v>
      </c>
      <c r="AW104" s="458">
        <v>10601.311000000002</v>
      </c>
      <c r="AX104" s="458">
        <v>9758.1770000000015</v>
      </c>
      <c r="AY104" s="458">
        <f t="shared" si="9"/>
        <v>10601.311000000002</v>
      </c>
      <c r="AZ104" s="458">
        <f t="shared" si="10"/>
        <v>0</v>
      </c>
      <c r="BA104" s="458">
        <f t="shared" si="11"/>
        <v>-1443.6559999999999</v>
      </c>
    </row>
    <row r="105" spans="1:53" s="445" customFormat="1">
      <c r="A105" s="457">
        <v>0.53125</v>
      </c>
      <c r="B105" s="458">
        <v>2588.4699999999998</v>
      </c>
      <c r="C105" s="458">
        <v>4719.6620000000003</v>
      </c>
      <c r="D105" s="458">
        <v>55.268999999999998</v>
      </c>
      <c r="E105" s="458">
        <v>450.221</v>
      </c>
      <c r="F105" s="458">
        <v>106.79900000000001</v>
      </c>
      <c r="G105" s="458">
        <v>0</v>
      </c>
      <c r="H105" s="458">
        <v>1707.355</v>
      </c>
      <c r="I105" s="458">
        <v>79.734999999999999</v>
      </c>
      <c r="J105" s="458">
        <v>-460.12200000000001</v>
      </c>
      <c r="K105" s="458">
        <v>-52.075000000000003</v>
      </c>
      <c r="L105" s="458">
        <v>-644.65200000000004</v>
      </c>
      <c r="M105" s="458">
        <v>9195.3140000000003</v>
      </c>
      <c r="N105" s="458">
        <v>8550.6620000000003</v>
      </c>
      <c r="O105" s="458">
        <f t="shared" si="3"/>
        <v>9195.3140000000003</v>
      </c>
      <c r="P105" s="458">
        <f t="shared" si="4"/>
        <v>0</v>
      </c>
      <c r="Q105" s="458">
        <f t="shared" si="5"/>
        <v>-460.12200000000001</v>
      </c>
      <c r="S105" s="457">
        <v>0.53125</v>
      </c>
      <c r="T105" s="458">
        <v>3131.3020000000001</v>
      </c>
      <c r="U105" s="458">
        <v>5535.0789999999997</v>
      </c>
      <c r="V105" s="458">
        <v>1122.184</v>
      </c>
      <c r="W105" s="458">
        <v>541.31899999999996</v>
      </c>
      <c r="X105" s="458">
        <v>225.929</v>
      </c>
      <c r="Y105" s="458">
        <v>266.91699999999997</v>
      </c>
      <c r="Z105" s="458">
        <v>176.92599999999999</v>
      </c>
      <c r="AA105" s="458">
        <v>47.482999999999997</v>
      </c>
      <c r="AB105" s="458">
        <v>-562.64400000000001</v>
      </c>
      <c r="AC105" s="458">
        <v>0</v>
      </c>
      <c r="AD105" s="458">
        <v>-712.13800000000003</v>
      </c>
      <c r="AE105" s="458">
        <v>10484.494999999997</v>
      </c>
      <c r="AF105" s="458">
        <v>9772.3569999999963</v>
      </c>
      <c r="AG105" s="458">
        <f t="shared" si="6"/>
        <v>10484.494999999997</v>
      </c>
      <c r="AH105" s="458">
        <f t="shared" si="7"/>
        <v>0</v>
      </c>
      <c r="AI105" s="458">
        <f t="shared" si="8"/>
        <v>-562.64400000000001</v>
      </c>
      <c r="AK105" s="457">
        <v>0.53125</v>
      </c>
      <c r="AL105" s="458">
        <v>4212.5879999999997</v>
      </c>
      <c r="AM105" s="458">
        <v>5628.4009999999998</v>
      </c>
      <c r="AN105" s="458">
        <v>1138.6500000000001</v>
      </c>
      <c r="AO105" s="458">
        <v>567.375</v>
      </c>
      <c r="AP105" s="458">
        <v>339.34399999999999</v>
      </c>
      <c r="AQ105" s="458">
        <v>0</v>
      </c>
      <c r="AR105" s="458">
        <v>156.54599999999999</v>
      </c>
      <c r="AS105" s="458">
        <v>4.931</v>
      </c>
      <c r="AT105" s="458">
        <v>-1375.828</v>
      </c>
      <c r="AU105" s="458">
        <v>0</v>
      </c>
      <c r="AV105" s="458">
        <v>-844.125</v>
      </c>
      <c r="AW105" s="458">
        <v>10672.007</v>
      </c>
      <c r="AX105" s="458">
        <v>9827.8819999999996</v>
      </c>
      <c r="AY105" s="458">
        <f t="shared" si="9"/>
        <v>10672.007</v>
      </c>
      <c r="AZ105" s="458">
        <f t="shared" si="10"/>
        <v>0</v>
      </c>
      <c r="BA105" s="458">
        <f t="shared" si="11"/>
        <v>-1375.828</v>
      </c>
    </row>
    <row r="106" spans="1:53" s="445" customFormat="1">
      <c r="A106" s="457">
        <v>0.54166666666666696</v>
      </c>
      <c r="B106" s="458">
        <v>2588.7469999999998</v>
      </c>
      <c r="C106" s="458">
        <v>4779.4939999999997</v>
      </c>
      <c r="D106" s="458">
        <v>55.276000000000003</v>
      </c>
      <c r="E106" s="458">
        <v>443.87799999999999</v>
      </c>
      <c r="F106" s="458">
        <v>108.176</v>
      </c>
      <c r="G106" s="458">
        <v>0</v>
      </c>
      <c r="H106" s="458">
        <v>1649.6859999999999</v>
      </c>
      <c r="I106" s="458">
        <v>78.855999999999995</v>
      </c>
      <c r="J106" s="458">
        <v>-220.04300000000001</v>
      </c>
      <c r="K106" s="458">
        <v>-305.13600000000002</v>
      </c>
      <c r="L106" s="458">
        <v>-649.66200000000003</v>
      </c>
      <c r="M106" s="458">
        <v>9178.9339999999993</v>
      </c>
      <c r="N106" s="458">
        <v>8529.271999999999</v>
      </c>
      <c r="O106" s="458">
        <f t="shared" si="3"/>
        <v>9178.9339999999993</v>
      </c>
      <c r="P106" s="458">
        <f t="shared" si="4"/>
        <v>0</v>
      </c>
      <c r="Q106" s="458">
        <f t="shared" si="5"/>
        <v>-220.04300000000001</v>
      </c>
      <c r="S106" s="457">
        <v>0.54166666666666696</v>
      </c>
      <c r="T106" s="458">
        <v>3130.8229999999999</v>
      </c>
      <c r="U106" s="458">
        <v>5557.6220000000003</v>
      </c>
      <c r="V106" s="458">
        <v>1118.4290000000001</v>
      </c>
      <c r="W106" s="458">
        <v>553.14099999999996</v>
      </c>
      <c r="X106" s="458">
        <v>222.61</v>
      </c>
      <c r="Y106" s="458">
        <v>305.80200000000002</v>
      </c>
      <c r="Z106" s="458">
        <v>165.54499999999999</v>
      </c>
      <c r="AA106" s="458">
        <v>46.968000000000004</v>
      </c>
      <c r="AB106" s="458">
        <v>-508.09699999999998</v>
      </c>
      <c r="AC106" s="458">
        <v>0</v>
      </c>
      <c r="AD106" s="458">
        <v>-714.75900000000001</v>
      </c>
      <c r="AE106" s="458">
        <v>10592.843000000001</v>
      </c>
      <c r="AF106" s="458">
        <v>9878.0840000000007</v>
      </c>
      <c r="AG106" s="458">
        <f t="shared" si="6"/>
        <v>10592.843000000001</v>
      </c>
      <c r="AH106" s="458">
        <f t="shared" si="7"/>
        <v>0</v>
      </c>
      <c r="AI106" s="458">
        <f t="shared" si="8"/>
        <v>-508.09699999999998</v>
      </c>
      <c r="AK106" s="457">
        <v>0.54166666666666696</v>
      </c>
      <c r="AL106" s="458">
        <v>4211.6490000000003</v>
      </c>
      <c r="AM106" s="458">
        <v>5625.6750000000002</v>
      </c>
      <c r="AN106" s="458">
        <v>1131.73</v>
      </c>
      <c r="AO106" s="458">
        <v>565.72500000000002</v>
      </c>
      <c r="AP106" s="458">
        <v>345.63900000000001</v>
      </c>
      <c r="AQ106" s="458">
        <v>48.414000000000001</v>
      </c>
      <c r="AR106" s="458">
        <v>147.947</v>
      </c>
      <c r="AS106" s="458">
        <v>4.8940000000000001</v>
      </c>
      <c r="AT106" s="458">
        <v>-1252.0920000000001</v>
      </c>
      <c r="AU106" s="458">
        <v>0</v>
      </c>
      <c r="AV106" s="458">
        <v>-843.97299999999996</v>
      </c>
      <c r="AW106" s="458">
        <v>10829.581</v>
      </c>
      <c r="AX106" s="458">
        <v>9985.6080000000002</v>
      </c>
      <c r="AY106" s="458">
        <f t="shared" si="9"/>
        <v>10829.581</v>
      </c>
      <c r="AZ106" s="458">
        <f t="shared" si="10"/>
        <v>0</v>
      </c>
      <c r="BA106" s="458">
        <f t="shared" si="11"/>
        <v>-1252.0920000000001</v>
      </c>
    </row>
    <row r="107" spans="1:53" s="445" customFormat="1">
      <c r="A107" s="457">
        <v>0.55208333333333304</v>
      </c>
      <c r="B107" s="458">
        <v>2588.6410000000001</v>
      </c>
      <c r="C107" s="458">
        <v>4801.7929999999997</v>
      </c>
      <c r="D107" s="458">
        <v>55.276000000000003</v>
      </c>
      <c r="E107" s="458">
        <v>446.09399999999999</v>
      </c>
      <c r="F107" s="458">
        <v>110.113</v>
      </c>
      <c r="G107" s="458">
        <v>0</v>
      </c>
      <c r="H107" s="458">
        <v>1611.3109999999999</v>
      </c>
      <c r="I107" s="458">
        <v>81.051000000000002</v>
      </c>
      <c r="J107" s="458">
        <v>-169.285</v>
      </c>
      <c r="K107" s="458">
        <v>-379.709</v>
      </c>
      <c r="L107" s="458">
        <v>-651.69299999999998</v>
      </c>
      <c r="M107" s="458">
        <v>9145.284999999998</v>
      </c>
      <c r="N107" s="458">
        <v>8493.5919999999987</v>
      </c>
      <c r="O107" s="458">
        <f t="shared" si="3"/>
        <v>9145.284999999998</v>
      </c>
      <c r="P107" s="458">
        <f t="shared" si="4"/>
        <v>0</v>
      </c>
      <c r="Q107" s="458">
        <f t="shared" si="5"/>
        <v>-169.285</v>
      </c>
      <c r="S107" s="457">
        <v>0.55208333333333304</v>
      </c>
      <c r="T107" s="458">
        <v>3131.4960000000001</v>
      </c>
      <c r="U107" s="458">
        <v>5568.0069999999996</v>
      </c>
      <c r="V107" s="458">
        <v>1118.682</v>
      </c>
      <c r="W107" s="458">
        <v>558.47400000000005</v>
      </c>
      <c r="X107" s="458">
        <v>222.887</v>
      </c>
      <c r="Y107" s="458">
        <v>271.54300000000001</v>
      </c>
      <c r="Z107" s="458">
        <v>157.75</v>
      </c>
      <c r="AA107" s="458">
        <v>43.58</v>
      </c>
      <c r="AB107" s="458">
        <v>-514.59100000000001</v>
      </c>
      <c r="AC107" s="458">
        <v>0</v>
      </c>
      <c r="AD107" s="458">
        <v>-715.64700000000005</v>
      </c>
      <c r="AE107" s="458">
        <v>10557.828000000001</v>
      </c>
      <c r="AF107" s="458">
        <v>9842.1810000000005</v>
      </c>
      <c r="AG107" s="458">
        <f t="shared" si="6"/>
        <v>10557.828000000001</v>
      </c>
      <c r="AH107" s="458">
        <f t="shared" si="7"/>
        <v>0</v>
      </c>
      <c r="AI107" s="458">
        <f t="shared" si="8"/>
        <v>-514.59100000000001</v>
      </c>
      <c r="AK107" s="457">
        <v>0.55208333333333304</v>
      </c>
      <c r="AL107" s="458">
        <v>4211.2380000000003</v>
      </c>
      <c r="AM107" s="458">
        <v>5631.576</v>
      </c>
      <c r="AN107" s="458">
        <v>1137.3019999999999</v>
      </c>
      <c r="AO107" s="458">
        <v>565.70500000000004</v>
      </c>
      <c r="AP107" s="458">
        <v>346.327</v>
      </c>
      <c r="AQ107" s="458">
        <v>181.976</v>
      </c>
      <c r="AR107" s="458">
        <v>133.72800000000001</v>
      </c>
      <c r="AS107" s="458">
        <v>4.7569999999999997</v>
      </c>
      <c r="AT107" s="458">
        <v>-1435.4259999999999</v>
      </c>
      <c r="AU107" s="458">
        <v>0</v>
      </c>
      <c r="AV107" s="458">
        <v>-845.70299999999997</v>
      </c>
      <c r="AW107" s="458">
        <v>10777.182999999999</v>
      </c>
      <c r="AX107" s="458">
        <v>9931.48</v>
      </c>
      <c r="AY107" s="458">
        <f t="shared" si="9"/>
        <v>10777.182999999999</v>
      </c>
      <c r="AZ107" s="458">
        <f t="shared" si="10"/>
        <v>0</v>
      </c>
      <c r="BA107" s="458">
        <f t="shared" si="11"/>
        <v>-1435.4259999999999</v>
      </c>
    </row>
    <row r="108" spans="1:53" s="445" customFormat="1">
      <c r="A108" s="457">
        <v>0.5625</v>
      </c>
      <c r="B108" s="458">
        <v>2585.3339999999998</v>
      </c>
      <c r="C108" s="458">
        <v>4774.41</v>
      </c>
      <c r="D108" s="458">
        <v>55.276000000000003</v>
      </c>
      <c r="E108" s="458">
        <v>443.18099999999998</v>
      </c>
      <c r="F108" s="458">
        <v>110.098</v>
      </c>
      <c r="G108" s="458">
        <v>0</v>
      </c>
      <c r="H108" s="458">
        <v>1598.5450000000001</v>
      </c>
      <c r="I108" s="458">
        <v>78.81</v>
      </c>
      <c r="J108" s="458">
        <v>-277.82</v>
      </c>
      <c r="K108" s="458">
        <v>-378.87700000000001</v>
      </c>
      <c r="L108" s="458">
        <v>-648.53099999999995</v>
      </c>
      <c r="M108" s="458">
        <v>8988.9569999999985</v>
      </c>
      <c r="N108" s="458">
        <v>8340.4259999999995</v>
      </c>
      <c r="O108" s="458">
        <f t="shared" si="3"/>
        <v>8988.9569999999985</v>
      </c>
      <c r="P108" s="458">
        <f t="shared" si="4"/>
        <v>0</v>
      </c>
      <c r="Q108" s="458">
        <f t="shared" si="5"/>
        <v>-277.82</v>
      </c>
      <c r="S108" s="457">
        <v>0.5625</v>
      </c>
      <c r="T108" s="458">
        <v>3133.0410000000002</v>
      </c>
      <c r="U108" s="458">
        <v>5552.5479999999998</v>
      </c>
      <c r="V108" s="458">
        <v>1126.3030000000001</v>
      </c>
      <c r="W108" s="458">
        <v>555.35799999999995</v>
      </c>
      <c r="X108" s="458">
        <v>211.88200000000001</v>
      </c>
      <c r="Y108" s="458">
        <v>286.17700000000002</v>
      </c>
      <c r="Z108" s="458">
        <v>147.56700000000001</v>
      </c>
      <c r="AA108" s="458">
        <v>39.264000000000003</v>
      </c>
      <c r="AB108" s="458">
        <v>-593.93399999999997</v>
      </c>
      <c r="AC108" s="458">
        <v>0</v>
      </c>
      <c r="AD108" s="458">
        <v>-714.11900000000003</v>
      </c>
      <c r="AE108" s="458">
        <v>10458.206</v>
      </c>
      <c r="AF108" s="458">
        <v>9744.0869999999995</v>
      </c>
      <c r="AG108" s="458">
        <f t="shared" si="6"/>
        <v>10458.206</v>
      </c>
      <c r="AH108" s="458">
        <f t="shared" si="7"/>
        <v>0</v>
      </c>
      <c r="AI108" s="458">
        <f t="shared" si="8"/>
        <v>-593.93399999999997</v>
      </c>
      <c r="AK108" s="457">
        <v>0.5625</v>
      </c>
      <c r="AL108" s="458">
        <v>4213.165</v>
      </c>
      <c r="AM108" s="458">
        <v>5583.07</v>
      </c>
      <c r="AN108" s="458">
        <v>1138.7170000000001</v>
      </c>
      <c r="AO108" s="458">
        <v>570.64800000000002</v>
      </c>
      <c r="AP108" s="458">
        <v>346.78699999999998</v>
      </c>
      <c r="AQ108" s="458">
        <v>224.54400000000001</v>
      </c>
      <c r="AR108" s="458">
        <v>118.491</v>
      </c>
      <c r="AS108" s="458">
        <v>4.6900000000000004</v>
      </c>
      <c r="AT108" s="458">
        <v>-1580.211</v>
      </c>
      <c r="AU108" s="458">
        <v>0</v>
      </c>
      <c r="AV108" s="458">
        <v>-841.57</v>
      </c>
      <c r="AW108" s="458">
        <v>10619.901000000002</v>
      </c>
      <c r="AX108" s="458">
        <v>9778.3310000000019</v>
      </c>
      <c r="AY108" s="458">
        <f t="shared" si="9"/>
        <v>10619.901000000002</v>
      </c>
      <c r="AZ108" s="458">
        <f t="shared" si="10"/>
        <v>0</v>
      </c>
      <c r="BA108" s="458">
        <f t="shared" si="11"/>
        <v>-1580.211</v>
      </c>
    </row>
    <row r="109" spans="1:53" s="445" customFormat="1">
      <c r="A109" s="457">
        <v>0.57291666666666696</v>
      </c>
      <c r="B109" s="458">
        <v>2585.5340000000001</v>
      </c>
      <c r="C109" s="458">
        <v>4776.9059999999999</v>
      </c>
      <c r="D109" s="458">
        <v>55.262</v>
      </c>
      <c r="E109" s="458">
        <v>443.16800000000001</v>
      </c>
      <c r="F109" s="458">
        <v>110.01600000000001</v>
      </c>
      <c r="G109" s="458">
        <v>0</v>
      </c>
      <c r="H109" s="458">
        <v>1520.491</v>
      </c>
      <c r="I109" s="458">
        <v>79.846000000000004</v>
      </c>
      <c r="J109" s="458">
        <v>-316.02300000000002</v>
      </c>
      <c r="K109" s="458">
        <v>-378.84399999999999</v>
      </c>
      <c r="L109" s="458">
        <v>-648.15300000000002</v>
      </c>
      <c r="M109" s="458">
        <v>8876.3560000000016</v>
      </c>
      <c r="N109" s="458">
        <v>8228.2030000000013</v>
      </c>
      <c r="O109" s="458">
        <f t="shared" si="3"/>
        <v>8876.3560000000016</v>
      </c>
      <c r="P109" s="458">
        <f t="shared" si="4"/>
        <v>0</v>
      </c>
      <c r="Q109" s="458">
        <f t="shared" si="5"/>
        <v>-316.02300000000002</v>
      </c>
      <c r="S109" s="457">
        <v>0.57291666666666696</v>
      </c>
      <c r="T109" s="458">
        <v>3133.989</v>
      </c>
      <c r="U109" s="458">
        <v>5535.6279999999997</v>
      </c>
      <c r="V109" s="458">
        <v>1119.0899999999999</v>
      </c>
      <c r="W109" s="458">
        <v>532.89800000000002</v>
      </c>
      <c r="X109" s="458">
        <v>206.00700000000001</v>
      </c>
      <c r="Y109" s="458">
        <v>270.17500000000001</v>
      </c>
      <c r="Z109" s="458">
        <v>132.66399999999999</v>
      </c>
      <c r="AA109" s="458">
        <v>40.957000000000001</v>
      </c>
      <c r="AB109" s="458">
        <v>-602.851</v>
      </c>
      <c r="AC109" s="458">
        <v>0</v>
      </c>
      <c r="AD109" s="458">
        <v>-711.09699999999998</v>
      </c>
      <c r="AE109" s="458">
        <v>10368.556999999999</v>
      </c>
      <c r="AF109" s="458">
        <v>9657.4599999999991</v>
      </c>
      <c r="AG109" s="458">
        <f t="shared" si="6"/>
        <v>10368.556999999999</v>
      </c>
      <c r="AH109" s="458">
        <f t="shared" si="7"/>
        <v>0</v>
      </c>
      <c r="AI109" s="458">
        <f t="shared" si="8"/>
        <v>-602.851</v>
      </c>
      <c r="AK109" s="457">
        <v>0.57291666666666696</v>
      </c>
      <c r="AL109" s="458">
        <v>4212.8950000000004</v>
      </c>
      <c r="AM109" s="458">
        <v>5441.4380000000001</v>
      </c>
      <c r="AN109" s="458">
        <v>1138.0899999999999</v>
      </c>
      <c r="AO109" s="458">
        <v>574.35</v>
      </c>
      <c r="AP109" s="458">
        <v>367.00900000000001</v>
      </c>
      <c r="AQ109" s="458">
        <v>375.60500000000002</v>
      </c>
      <c r="AR109" s="458">
        <v>101.05800000000001</v>
      </c>
      <c r="AS109" s="458">
        <v>4.9640000000000004</v>
      </c>
      <c r="AT109" s="458">
        <v>-1713.6130000000001</v>
      </c>
      <c r="AU109" s="458">
        <v>0</v>
      </c>
      <c r="AV109" s="458">
        <v>-829.29300000000001</v>
      </c>
      <c r="AW109" s="458">
        <v>10501.796000000002</v>
      </c>
      <c r="AX109" s="458">
        <v>9672.5030000000024</v>
      </c>
      <c r="AY109" s="458">
        <f t="shared" si="9"/>
        <v>10501.796000000002</v>
      </c>
      <c r="AZ109" s="458">
        <f t="shared" si="10"/>
        <v>0</v>
      </c>
      <c r="BA109" s="458">
        <f t="shared" si="11"/>
        <v>-1713.6130000000001</v>
      </c>
    </row>
    <row r="110" spans="1:53" s="445" customFormat="1">
      <c r="A110" s="457">
        <v>0.58333333333333304</v>
      </c>
      <c r="B110" s="458">
        <v>2584.165</v>
      </c>
      <c r="C110" s="458">
        <v>4809.5839999999998</v>
      </c>
      <c r="D110" s="458">
        <v>55.276000000000003</v>
      </c>
      <c r="E110" s="458">
        <v>436.64800000000002</v>
      </c>
      <c r="F110" s="458">
        <v>110.181</v>
      </c>
      <c r="G110" s="458">
        <v>0</v>
      </c>
      <c r="H110" s="458">
        <v>1438.221</v>
      </c>
      <c r="I110" s="458">
        <v>74.622</v>
      </c>
      <c r="J110" s="458">
        <v>-318.83999999999997</v>
      </c>
      <c r="K110" s="458">
        <v>-378.26600000000002</v>
      </c>
      <c r="L110" s="458">
        <v>-650.14800000000002</v>
      </c>
      <c r="M110" s="458">
        <v>8811.5909999999985</v>
      </c>
      <c r="N110" s="458">
        <v>8161.4429999999984</v>
      </c>
      <c r="O110" s="458">
        <f t="shared" si="3"/>
        <v>8811.5909999999985</v>
      </c>
      <c r="P110" s="458">
        <f t="shared" si="4"/>
        <v>0</v>
      </c>
      <c r="Q110" s="458">
        <f t="shared" si="5"/>
        <v>-318.83999999999997</v>
      </c>
      <c r="S110" s="457">
        <v>0.58333333333333304</v>
      </c>
      <c r="T110" s="458">
        <v>3133.942</v>
      </c>
      <c r="U110" s="458">
        <v>5526.0540000000001</v>
      </c>
      <c r="V110" s="458">
        <v>1118.02</v>
      </c>
      <c r="W110" s="458">
        <v>532.33900000000006</v>
      </c>
      <c r="X110" s="458">
        <v>267.596</v>
      </c>
      <c r="Y110" s="458">
        <v>123.861</v>
      </c>
      <c r="Z110" s="458">
        <v>120.54600000000001</v>
      </c>
      <c r="AA110" s="458">
        <v>44.731999999999999</v>
      </c>
      <c r="AB110" s="458">
        <v>-465.32</v>
      </c>
      <c r="AC110" s="458">
        <v>0</v>
      </c>
      <c r="AD110" s="458">
        <v>-709.69299999999998</v>
      </c>
      <c r="AE110" s="458">
        <v>10401.77</v>
      </c>
      <c r="AF110" s="458">
        <v>9692.0770000000011</v>
      </c>
      <c r="AG110" s="458">
        <f t="shared" si="6"/>
        <v>10401.77</v>
      </c>
      <c r="AH110" s="458">
        <f t="shared" si="7"/>
        <v>0</v>
      </c>
      <c r="AI110" s="458">
        <f t="shared" si="8"/>
        <v>-465.32</v>
      </c>
      <c r="AK110" s="457">
        <v>0.58333333333333304</v>
      </c>
      <c r="AL110" s="458">
        <v>4214.2439999999997</v>
      </c>
      <c r="AM110" s="458">
        <v>5414.9809999999998</v>
      </c>
      <c r="AN110" s="458">
        <v>1138.9269999999999</v>
      </c>
      <c r="AO110" s="458">
        <v>575.67499999999995</v>
      </c>
      <c r="AP110" s="458">
        <v>642.73</v>
      </c>
      <c r="AQ110" s="458">
        <v>323.97199999999998</v>
      </c>
      <c r="AR110" s="458">
        <v>86.691000000000003</v>
      </c>
      <c r="AS110" s="458">
        <v>5.0140000000000002</v>
      </c>
      <c r="AT110" s="458">
        <v>-1862.53</v>
      </c>
      <c r="AU110" s="458">
        <v>0</v>
      </c>
      <c r="AV110" s="458">
        <v>-828.16099999999994</v>
      </c>
      <c r="AW110" s="458">
        <v>10539.703999999996</v>
      </c>
      <c r="AX110" s="458">
        <v>9711.542999999996</v>
      </c>
      <c r="AY110" s="458">
        <f t="shared" si="9"/>
        <v>10539.703999999996</v>
      </c>
      <c r="AZ110" s="458">
        <f t="shared" si="10"/>
        <v>0</v>
      </c>
      <c r="BA110" s="458">
        <f t="shared" si="11"/>
        <v>-1862.53</v>
      </c>
    </row>
    <row r="111" spans="1:53" s="445" customFormat="1">
      <c r="A111" s="457">
        <v>0.59375</v>
      </c>
      <c r="B111" s="458">
        <v>2581.7950000000001</v>
      </c>
      <c r="C111" s="458">
        <v>4801.0990000000002</v>
      </c>
      <c r="D111" s="458">
        <v>55.268999999999998</v>
      </c>
      <c r="E111" s="458">
        <v>438.15800000000002</v>
      </c>
      <c r="F111" s="458">
        <v>110.489</v>
      </c>
      <c r="G111" s="458">
        <v>0</v>
      </c>
      <c r="H111" s="458">
        <v>1328.607</v>
      </c>
      <c r="I111" s="458">
        <v>71.569000000000003</v>
      </c>
      <c r="J111" s="458">
        <v>-292.50799999999998</v>
      </c>
      <c r="K111" s="458">
        <v>-377.80500000000001</v>
      </c>
      <c r="L111" s="458">
        <v>-648.34400000000005</v>
      </c>
      <c r="M111" s="458">
        <v>8716.6730000000007</v>
      </c>
      <c r="N111" s="458">
        <v>8068.3290000000006</v>
      </c>
      <c r="O111" s="458">
        <f t="shared" si="3"/>
        <v>8716.6730000000007</v>
      </c>
      <c r="P111" s="458">
        <f t="shared" si="4"/>
        <v>0</v>
      </c>
      <c r="Q111" s="458">
        <f t="shared" si="5"/>
        <v>-292.50799999999998</v>
      </c>
      <c r="S111" s="457">
        <v>0.59375</v>
      </c>
      <c r="T111" s="458">
        <v>3131.8530000000001</v>
      </c>
      <c r="U111" s="458">
        <v>5531.5050000000001</v>
      </c>
      <c r="V111" s="458">
        <v>1117.7950000000001</v>
      </c>
      <c r="W111" s="458">
        <v>538.33100000000002</v>
      </c>
      <c r="X111" s="458">
        <v>273.87</v>
      </c>
      <c r="Y111" s="458">
        <v>122.283</v>
      </c>
      <c r="Z111" s="458">
        <v>110.532</v>
      </c>
      <c r="AA111" s="458">
        <v>46.67</v>
      </c>
      <c r="AB111" s="458">
        <v>-514.48900000000003</v>
      </c>
      <c r="AC111" s="458">
        <v>0</v>
      </c>
      <c r="AD111" s="458">
        <v>-710.32</v>
      </c>
      <c r="AE111" s="458">
        <v>10358.35</v>
      </c>
      <c r="AF111" s="458">
        <v>9648.0300000000007</v>
      </c>
      <c r="AG111" s="458">
        <f t="shared" si="6"/>
        <v>10358.35</v>
      </c>
      <c r="AH111" s="458">
        <f t="shared" si="7"/>
        <v>0</v>
      </c>
      <c r="AI111" s="458">
        <f t="shared" si="8"/>
        <v>-514.48900000000003</v>
      </c>
      <c r="AK111" s="457">
        <v>0.59375</v>
      </c>
      <c r="AL111" s="458">
        <v>4214.8810000000003</v>
      </c>
      <c r="AM111" s="458">
        <v>5298.6139999999996</v>
      </c>
      <c r="AN111" s="458">
        <v>1138.6610000000001</v>
      </c>
      <c r="AO111" s="458">
        <v>584.13599999999997</v>
      </c>
      <c r="AP111" s="458">
        <v>684.51</v>
      </c>
      <c r="AQ111" s="458">
        <v>303.51100000000002</v>
      </c>
      <c r="AR111" s="458">
        <v>71.632000000000005</v>
      </c>
      <c r="AS111" s="458">
        <v>5.2080000000000002</v>
      </c>
      <c r="AT111" s="458">
        <v>-1809.472</v>
      </c>
      <c r="AU111" s="458">
        <v>0</v>
      </c>
      <c r="AV111" s="458">
        <v>-817.20500000000004</v>
      </c>
      <c r="AW111" s="458">
        <v>10491.681</v>
      </c>
      <c r="AX111" s="458">
        <v>9674.4760000000006</v>
      </c>
      <c r="AY111" s="458">
        <f t="shared" si="9"/>
        <v>10491.681</v>
      </c>
      <c r="AZ111" s="458">
        <f t="shared" si="10"/>
        <v>0</v>
      </c>
      <c r="BA111" s="458">
        <f t="shared" si="11"/>
        <v>-1809.472</v>
      </c>
    </row>
    <row r="112" spans="1:53" s="445" customFormat="1">
      <c r="A112" s="457">
        <v>0.60416666666666696</v>
      </c>
      <c r="B112" s="458">
        <v>2582.0619999999999</v>
      </c>
      <c r="C112" s="458">
        <v>4828.6220000000003</v>
      </c>
      <c r="D112" s="458">
        <v>55.201999999999998</v>
      </c>
      <c r="E112" s="458">
        <v>439.24400000000003</v>
      </c>
      <c r="F112" s="458">
        <v>110.56399999999999</v>
      </c>
      <c r="G112" s="458">
        <v>0</v>
      </c>
      <c r="H112" s="458">
        <v>1215.9469999999999</v>
      </c>
      <c r="I112" s="458">
        <v>65.647000000000006</v>
      </c>
      <c r="J112" s="458">
        <v>-273.12599999999998</v>
      </c>
      <c r="K112" s="458">
        <v>-377.08800000000002</v>
      </c>
      <c r="L112" s="458">
        <v>-650.11800000000005</v>
      </c>
      <c r="M112" s="458">
        <v>8647.0740000000005</v>
      </c>
      <c r="N112" s="458">
        <v>7996.9560000000001</v>
      </c>
      <c r="O112" s="458">
        <f t="shared" si="3"/>
        <v>8647.0740000000005</v>
      </c>
      <c r="P112" s="458">
        <f t="shared" si="4"/>
        <v>0</v>
      </c>
      <c r="Q112" s="458">
        <f t="shared" si="5"/>
        <v>-273.12599999999998</v>
      </c>
      <c r="S112" s="457">
        <v>0.60416666666666696</v>
      </c>
      <c r="T112" s="458">
        <v>3131.6329999999998</v>
      </c>
      <c r="U112" s="458">
        <v>5542.0820000000003</v>
      </c>
      <c r="V112" s="458">
        <v>1117.854</v>
      </c>
      <c r="W112" s="458">
        <v>536.75300000000004</v>
      </c>
      <c r="X112" s="458">
        <v>265.464</v>
      </c>
      <c r="Y112" s="458">
        <v>103.292</v>
      </c>
      <c r="Z112" s="458">
        <v>97.08</v>
      </c>
      <c r="AA112" s="458">
        <v>43.154000000000003</v>
      </c>
      <c r="AB112" s="458">
        <v>-557.74300000000005</v>
      </c>
      <c r="AC112" s="458">
        <v>0</v>
      </c>
      <c r="AD112" s="458">
        <v>-710.76800000000003</v>
      </c>
      <c r="AE112" s="458">
        <v>10279.569</v>
      </c>
      <c r="AF112" s="458">
        <v>9568.8009999999995</v>
      </c>
      <c r="AG112" s="458">
        <f t="shared" si="6"/>
        <v>10279.569</v>
      </c>
      <c r="AH112" s="458">
        <f t="shared" si="7"/>
        <v>0</v>
      </c>
      <c r="AI112" s="458">
        <f t="shared" si="8"/>
        <v>-557.74300000000005</v>
      </c>
      <c r="AK112" s="457">
        <v>0.60416666666666696</v>
      </c>
      <c r="AL112" s="458">
        <v>4213.6869999999999</v>
      </c>
      <c r="AM112" s="458">
        <v>5259.1229999999996</v>
      </c>
      <c r="AN112" s="458">
        <v>1139.057</v>
      </c>
      <c r="AO112" s="458">
        <v>586.39</v>
      </c>
      <c r="AP112" s="458">
        <v>684.33699999999999</v>
      </c>
      <c r="AQ112" s="458">
        <v>327.815</v>
      </c>
      <c r="AR112" s="458">
        <v>56.32</v>
      </c>
      <c r="AS112" s="458">
        <v>5.085</v>
      </c>
      <c r="AT112" s="458">
        <v>-1850.972</v>
      </c>
      <c r="AU112" s="458">
        <v>0</v>
      </c>
      <c r="AV112" s="458">
        <v>-813.42399999999998</v>
      </c>
      <c r="AW112" s="458">
        <v>10420.841999999999</v>
      </c>
      <c r="AX112" s="458">
        <v>9607.4179999999978</v>
      </c>
      <c r="AY112" s="458">
        <f t="shared" si="9"/>
        <v>10420.841999999999</v>
      </c>
      <c r="AZ112" s="458">
        <f t="shared" si="10"/>
        <v>0</v>
      </c>
      <c r="BA112" s="458">
        <f t="shared" si="11"/>
        <v>-1850.972</v>
      </c>
    </row>
    <row r="113" spans="1:53" s="445" customFormat="1">
      <c r="A113" s="457">
        <v>0.61458333333333304</v>
      </c>
      <c r="B113" s="458">
        <v>2584.7829999999999</v>
      </c>
      <c r="C113" s="458">
        <v>4858.0780000000004</v>
      </c>
      <c r="D113" s="458">
        <v>55.268999999999998</v>
      </c>
      <c r="E113" s="458">
        <v>439.62900000000002</v>
      </c>
      <c r="F113" s="458">
        <v>110.607</v>
      </c>
      <c r="G113" s="458">
        <v>0</v>
      </c>
      <c r="H113" s="458">
        <v>1146.0999999999999</v>
      </c>
      <c r="I113" s="458">
        <v>63.613999999999997</v>
      </c>
      <c r="J113" s="458">
        <v>-312.65899999999999</v>
      </c>
      <c r="K113" s="458">
        <v>-339.63299999999998</v>
      </c>
      <c r="L113" s="458">
        <v>-652.57000000000005</v>
      </c>
      <c r="M113" s="458">
        <v>8605.7880000000005</v>
      </c>
      <c r="N113" s="458">
        <v>7953.2180000000008</v>
      </c>
      <c r="O113" s="458">
        <f t="shared" si="3"/>
        <v>8605.7880000000005</v>
      </c>
      <c r="P113" s="458">
        <f t="shared" si="4"/>
        <v>0</v>
      </c>
      <c r="Q113" s="458">
        <f t="shared" si="5"/>
        <v>-312.65899999999999</v>
      </c>
      <c r="S113" s="457">
        <v>0.61458333333333304</v>
      </c>
      <c r="T113" s="458">
        <v>3132.4189999999999</v>
      </c>
      <c r="U113" s="458">
        <v>5518.1559999999999</v>
      </c>
      <c r="V113" s="458">
        <v>1117.771</v>
      </c>
      <c r="W113" s="458">
        <v>537.82899999999995</v>
      </c>
      <c r="X113" s="458">
        <v>275.70499999999998</v>
      </c>
      <c r="Y113" s="458">
        <v>111.351</v>
      </c>
      <c r="Z113" s="458">
        <v>83.266999999999996</v>
      </c>
      <c r="AA113" s="458">
        <v>40.027999999999999</v>
      </c>
      <c r="AB113" s="458">
        <v>-576.14599999999996</v>
      </c>
      <c r="AC113" s="458">
        <v>0</v>
      </c>
      <c r="AD113" s="458">
        <v>-708.67700000000002</v>
      </c>
      <c r="AE113" s="458">
        <v>10240.380000000001</v>
      </c>
      <c r="AF113" s="458">
        <v>9531.7030000000013</v>
      </c>
      <c r="AG113" s="458">
        <f t="shared" si="6"/>
        <v>10240.380000000001</v>
      </c>
      <c r="AH113" s="458">
        <f t="shared" si="7"/>
        <v>0</v>
      </c>
      <c r="AI113" s="458">
        <f t="shared" si="8"/>
        <v>-576.14599999999996</v>
      </c>
      <c r="AK113" s="457">
        <v>0.61458333333333304</v>
      </c>
      <c r="AL113" s="458">
        <v>4212.7550000000001</v>
      </c>
      <c r="AM113" s="458">
        <v>5275.3339999999998</v>
      </c>
      <c r="AN113" s="458">
        <v>1138.828</v>
      </c>
      <c r="AO113" s="458">
        <v>580.78099999999995</v>
      </c>
      <c r="AP113" s="458">
        <v>695.01499999999999</v>
      </c>
      <c r="AQ113" s="458">
        <v>391.61200000000002</v>
      </c>
      <c r="AR113" s="458">
        <v>42.051000000000002</v>
      </c>
      <c r="AS113" s="458">
        <v>4.9459999999999997</v>
      </c>
      <c r="AT113" s="458">
        <v>-1983.277</v>
      </c>
      <c r="AU113" s="458">
        <v>0</v>
      </c>
      <c r="AV113" s="458">
        <v>-815.11300000000006</v>
      </c>
      <c r="AW113" s="458">
        <v>10358.044999999998</v>
      </c>
      <c r="AX113" s="458">
        <v>9542.9319999999989</v>
      </c>
      <c r="AY113" s="458">
        <f t="shared" si="9"/>
        <v>10358.044999999998</v>
      </c>
      <c r="AZ113" s="458">
        <f t="shared" si="10"/>
        <v>0</v>
      </c>
      <c r="BA113" s="458">
        <f t="shared" si="11"/>
        <v>-1983.277</v>
      </c>
    </row>
    <row r="114" spans="1:53" s="445" customFormat="1">
      <c r="A114" s="457">
        <v>0.625</v>
      </c>
      <c r="B114" s="458">
        <v>2584.107</v>
      </c>
      <c r="C114" s="458">
        <v>4930.576</v>
      </c>
      <c r="D114" s="458">
        <v>55.161999999999999</v>
      </c>
      <c r="E114" s="458">
        <v>442.11</v>
      </c>
      <c r="F114" s="458">
        <v>185.767</v>
      </c>
      <c r="G114" s="458">
        <v>0</v>
      </c>
      <c r="H114" s="458">
        <v>1029.068</v>
      </c>
      <c r="I114" s="458">
        <v>62.338000000000001</v>
      </c>
      <c r="J114" s="458">
        <v>-632.06899999999996</v>
      </c>
      <c r="K114" s="458">
        <v>0</v>
      </c>
      <c r="L114" s="458">
        <v>-659.33199999999999</v>
      </c>
      <c r="M114" s="458">
        <v>8657.0589999999993</v>
      </c>
      <c r="N114" s="458">
        <v>7997.726999999999</v>
      </c>
      <c r="O114" s="458">
        <f t="shared" si="3"/>
        <v>8657.0589999999993</v>
      </c>
      <c r="P114" s="458">
        <f t="shared" si="4"/>
        <v>0</v>
      </c>
      <c r="Q114" s="458">
        <f t="shared" si="5"/>
        <v>-632.06899999999996</v>
      </c>
      <c r="S114" s="457">
        <v>0.625</v>
      </c>
      <c r="T114" s="458">
        <v>3133.5050000000001</v>
      </c>
      <c r="U114" s="458">
        <v>5483.8770000000004</v>
      </c>
      <c r="V114" s="458">
        <v>1116.116</v>
      </c>
      <c r="W114" s="458">
        <v>541.86800000000005</v>
      </c>
      <c r="X114" s="458">
        <v>229.14699999999999</v>
      </c>
      <c r="Y114" s="458">
        <v>272.69900000000001</v>
      </c>
      <c r="Z114" s="458">
        <v>67.400000000000006</v>
      </c>
      <c r="AA114" s="458">
        <v>39.750999999999998</v>
      </c>
      <c r="AB114" s="458">
        <v>-673.94500000000005</v>
      </c>
      <c r="AC114" s="458">
        <v>0</v>
      </c>
      <c r="AD114" s="458">
        <v>-706.33</v>
      </c>
      <c r="AE114" s="458">
        <v>10210.418000000003</v>
      </c>
      <c r="AF114" s="458">
        <v>9504.0880000000034</v>
      </c>
      <c r="AG114" s="458">
        <f t="shared" si="6"/>
        <v>10210.418000000003</v>
      </c>
      <c r="AH114" s="458">
        <f t="shared" si="7"/>
        <v>0</v>
      </c>
      <c r="AI114" s="458">
        <f t="shared" si="8"/>
        <v>-673.94500000000005</v>
      </c>
      <c r="AK114" s="457">
        <v>0.625</v>
      </c>
      <c r="AL114" s="458">
        <v>4214.3040000000001</v>
      </c>
      <c r="AM114" s="458">
        <v>5235.134</v>
      </c>
      <c r="AN114" s="458">
        <v>1138.6110000000001</v>
      </c>
      <c r="AO114" s="458">
        <v>578.62300000000005</v>
      </c>
      <c r="AP114" s="458">
        <v>901.59199999999998</v>
      </c>
      <c r="AQ114" s="458">
        <v>423.32600000000002</v>
      </c>
      <c r="AR114" s="458">
        <v>31.154</v>
      </c>
      <c r="AS114" s="458">
        <v>5.2560000000000002</v>
      </c>
      <c r="AT114" s="458">
        <v>-2064.4409999999998</v>
      </c>
      <c r="AU114" s="458">
        <v>0</v>
      </c>
      <c r="AV114" s="458">
        <v>-812.8</v>
      </c>
      <c r="AW114" s="458">
        <v>10463.559000000001</v>
      </c>
      <c r="AX114" s="458">
        <v>9650.7590000000018</v>
      </c>
      <c r="AY114" s="458">
        <f t="shared" si="9"/>
        <v>10463.559000000001</v>
      </c>
      <c r="AZ114" s="458">
        <f t="shared" si="10"/>
        <v>0</v>
      </c>
      <c r="BA114" s="458">
        <f t="shared" si="11"/>
        <v>-2064.4409999999998</v>
      </c>
    </row>
    <row r="115" spans="1:53" s="445" customFormat="1">
      <c r="A115" s="457">
        <v>0.63541666666666696</v>
      </c>
      <c r="B115" s="458">
        <v>2582.4810000000002</v>
      </c>
      <c r="C115" s="458">
        <v>4959.1469999999999</v>
      </c>
      <c r="D115" s="458">
        <v>55.262</v>
      </c>
      <c r="E115" s="458">
        <v>447.71</v>
      </c>
      <c r="F115" s="458">
        <v>188.00399999999999</v>
      </c>
      <c r="G115" s="458">
        <v>0</v>
      </c>
      <c r="H115" s="458">
        <v>972.18799999999999</v>
      </c>
      <c r="I115" s="458">
        <v>60.536000000000001</v>
      </c>
      <c r="J115" s="458">
        <v>-557.34400000000005</v>
      </c>
      <c r="K115" s="458">
        <v>0</v>
      </c>
      <c r="L115" s="458">
        <v>-661.90099999999995</v>
      </c>
      <c r="M115" s="458">
        <v>8707.9840000000004</v>
      </c>
      <c r="N115" s="458">
        <v>8046.0830000000005</v>
      </c>
      <c r="O115" s="458">
        <f t="shared" si="3"/>
        <v>8707.9840000000004</v>
      </c>
      <c r="P115" s="458">
        <f t="shared" si="4"/>
        <v>0</v>
      </c>
      <c r="Q115" s="458">
        <f t="shared" si="5"/>
        <v>-557.34400000000005</v>
      </c>
      <c r="S115" s="457">
        <v>0.63541666666666696</v>
      </c>
      <c r="T115" s="458">
        <v>3131.79</v>
      </c>
      <c r="U115" s="458">
        <v>5483.3829999999998</v>
      </c>
      <c r="V115" s="458">
        <v>1115.9549999999999</v>
      </c>
      <c r="W115" s="458">
        <v>545.15800000000002</v>
      </c>
      <c r="X115" s="458">
        <v>227.32900000000001</v>
      </c>
      <c r="Y115" s="458">
        <v>261.16000000000003</v>
      </c>
      <c r="Z115" s="458">
        <v>54.311999999999998</v>
      </c>
      <c r="AA115" s="458">
        <v>39.470999999999997</v>
      </c>
      <c r="AB115" s="458">
        <v>-697.09500000000003</v>
      </c>
      <c r="AC115" s="458">
        <v>0</v>
      </c>
      <c r="AD115" s="458">
        <v>-706.11400000000003</v>
      </c>
      <c r="AE115" s="458">
        <v>10161.462999999998</v>
      </c>
      <c r="AF115" s="458">
        <v>9455.3489999999983</v>
      </c>
      <c r="AG115" s="458">
        <f t="shared" si="6"/>
        <v>10161.462999999998</v>
      </c>
      <c r="AH115" s="458">
        <f t="shared" si="7"/>
        <v>0</v>
      </c>
      <c r="AI115" s="458">
        <f t="shared" si="8"/>
        <v>-697.09500000000003</v>
      </c>
      <c r="AK115" s="457">
        <v>0.63541666666666696</v>
      </c>
      <c r="AL115" s="458">
        <v>4214.4380000000001</v>
      </c>
      <c r="AM115" s="458">
        <v>5256.29</v>
      </c>
      <c r="AN115" s="458">
        <v>1138.345</v>
      </c>
      <c r="AO115" s="458">
        <v>594.77200000000005</v>
      </c>
      <c r="AP115" s="458">
        <v>940.06799999999998</v>
      </c>
      <c r="AQ115" s="458">
        <v>418.54899999999998</v>
      </c>
      <c r="AR115" s="458">
        <v>22.640999999999998</v>
      </c>
      <c r="AS115" s="458">
        <v>5.4279999999999999</v>
      </c>
      <c r="AT115" s="458">
        <v>-2211.319</v>
      </c>
      <c r="AU115" s="458">
        <v>0</v>
      </c>
      <c r="AV115" s="458">
        <v>-815.86800000000005</v>
      </c>
      <c r="AW115" s="458">
        <v>10379.212</v>
      </c>
      <c r="AX115" s="458">
        <v>9563.3439999999991</v>
      </c>
      <c r="AY115" s="458">
        <f t="shared" si="9"/>
        <v>10379.212</v>
      </c>
      <c r="AZ115" s="458">
        <f t="shared" si="10"/>
        <v>0</v>
      </c>
      <c r="BA115" s="458">
        <f t="shared" si="11"/>
        <v>-2211.319</v>
      </c>
    </row>
    <row r="116" spans="1:53" s="445" customFormat="1">
      <c r="A116" s="457">
        <v>0.64583333333333304</v>
      </c>
      <c r="B116" s="458">
        <v>2581.799</v>
      </c>
      <c r="C116" s="458">
        <v>4977.8999999999996</v>
      </c>
      <c r="D116" s="458">
        <v>54.692</v>
      </c>
      <c r="E116" s="458">
        <v>448.06799999999998</v>
      </c>
      <c r="F116" s="458">
        <v>187.11600000000001</v>
      </c>
      <c r="G116" s="458">
        <v>0</v>
      </c>
      <c r="H116" s="458">
        <v>876.077</v>
      </c>
      <c r="I116" s="458">
        <v>61.363</v>
      </c>
      <c r="J116" s="458">
        <v>-537.29899999999998</v>
      </c>
      <c r="K116" s="458">
        <v>0</v>
      </c>
      <c r="L116" s="458">
        <v>-662.92200000000003</v>
      </c>
      <c r="M116" s="458">
        <v>8649.7160000000003</v>
      </c>
      <c r="N116" s="458">
        <v>7986.7939999999999</v>
      </c>
      <c r="O116" s="458">
        <f t="shared" si="3"/>
        <v>8649.7160000000003</v>
      </c>
      <c r="P116" s="458">
        <f t="shared" si="4"/>
        <v>0</v>
      </c>
      <c r="Q116" s="458">
        <f t="shared" si="5"/>
        <v>-537.29899999999998</v>
      </c>
      <c r="S116" s="457">
        <v>0.64583333333333304</v>
      </c>
      <c r="T116" s="458">
        <v>3130.723</v>
      </c>
      <c r="U116" s="458">
        <v>5521.7920000000004</v>
      </c>
      <c r="V116" s="458">
        <v>1115.732</v>
      </c>
      <c r="W116" s="458">
        <v>546.68499999999995</v>
      </c>
      <c r="X116" s="458">
        <v>226.947</v>
      </c>
      <c r="Y116" s="458">
        <v>238.85900000000001</v>
      </c>
      <c r="Z116" s="458">
        <v>43.173999999999999</v>
      </c>
      <c r="AA116" s="458">
        <v>48.173999999999999</v>
      </c>
      <c r="AB116" s="458">
        <v>-703.25300000000004</v>
      </c>
      <c r="AC116" s="458">
        <v>0</v>
      </c>
      <c r="AD116" s="458">
        <v>-709.37199999999996</v>
      </c>
      <c r="AE116" s="458">
        <v>10168.833000000001</v>
      </c>
      <c r="AF116" s="458">
        <v>9459.4610000000011</v>
      </c>
      <c r="AG116" s="458">
        <f t="shared" si="6"/>
        <v>10168.833000000001</v>
      </c>
      <c r="AH116" s="458">
        <f t="shared" si="7"/>
        <v>0</v>
      </c>
      <c r="AI116" s="458">
        <f t="shared" si="8"/>
        <v>-703.25300000000004</v>
      </c>
      <c r="AK116" s="457">
        <v>0.64583333333333304</v>
      </c>
      <c r="AL116" s="458">
        <v>4214.2110000000002</v>
      </c>
      <c r="AM116" s="458">
        <v>5130.9790000000003</v>
      </c>
      <c r="AN116" s="458">
        <v>1138.876</v>
      </c>
      <c r="AO116" s="458">
        <v>588.43600000000004</v>
      </c>
      <c r="AP116" s="458">
        <v>926.76599999999996</v>
      </c>
      <c r="AQ116" s="458">
        <v>405.90800000000002</v>
      </c>
      <c r="AR116" s="458">
        <v>17.091000000000001</v>
      </c>
      <c r="AS116" s="458">
        <v>5.1859999999999999</v>
      </c>
      <c r="AT116" s="458">
        <v>-2052.8719999999998</v>
      </c>
      <c r="AU116" s="458">
        <v>0</v>
      </c>
      <c r="AV116" s="458">
        <v>-802.99800000000005</v>
      </c>
      <c r="AW116" s="458">
        <v>10374.581</v>
      </c>
      <c r="AX116" s="458">
        <v>9571.5830000000005</v>
      </c>
      <c r="AY116" s="458">
        <f t="shared" si="9"/>
        <v>10374.581</v>
      </c>
      <c r="AZ116" s="458">
        <f t="shared" si="10"/>
        <v>0</v>
      </c>
      <c r="BA116" s="458">
        <f t="shared" si="11"/>
        <v>-2052.8719999999998</v>
      </c>
    </row>
    <row r="117" spans="1:53" s="445" customFormat="1">
      <c r="A117" s="457">
        <v>0.65625</v>
      </c>
      <c r="B117" s="458">
        <v>2581.6979999999999</v>
      </c>
      <c r="C117" s="458">
        <v>4983.4530000000004</v>
      </c>
      <c r="D117" s="458">
        <v>52.448999999999998</v>
      </c>
      <c r="E117" s="458">
        <v>446.73200000000003</v>
      </c>
      <c r="F117" s="458">
        <v>197.85900000000001</v>
      </c>
      <c r="G117" s="458">
        <v>0</v>
      </c>
      <c r="H117" s="458">
        <v>755.04899999999998</v>
      </c>
      <c r="I117" s="458">
        <v>61.902000000000001</v>
      </c>
      <c r="J117" s="458">
        <v>-496.13900000000001</v>
      </c>
      <c r="K117" s="458">
        <v>0</v>
      </c>
      <c r="L117" s="458">
        <v>-662.43100000000004</v>
      </c>
      <c r="M117" s="458">
        <v>8583.0029999999988</v>
      </c>
      <c r="N117" s="458">
        <v>7920.5719999999983</v>
      </c>
      <c r="O117" s="458">
        <f t="shared" si="3"/>
        <v>8583.0029999999988</v>
      </c>
      <c r="P117" s="458">
        <f t="shared" si="4"/>
        <v>0</v>
      </c>
      <c r="Q117" s="458">
        <f t="shared" si="5"/>
        <v>-496.13900000000001</v>
      </c>
      <c r="S117" s="457">
        <v>0.65625</v>
      </c>
      <c r="T117" s="458">
        <v>3129.5810000000001</v>
      </c>
      <c r="U117" s="458">
        <v>5511.0060000000003</v>
      </c>
      <c r="V117" s="458">
        <v>1116.1289999999999</v>
      </c>
      <c r="W117" s="458">
        <v>545.72799999999995</v>
      </c>
      <c r="X117" s="458">
        <v>232.661</v>
      </c>
      <c r="Y117" s="458">
        <v>237.34399999999999</v>
      </c>
      <c r="Z117" s="458">
        <v>34.805999999999997</v>
      </c>
      <c r="AA117" s="458">
        <v>53.594000000000001</v>
      </c>
      <c r="AB117" s="458">
        <v>-712.61599999999999</v>
      </c>
      <c r="AC117" s="458">
        <v>0</v>
      </c>
      <c r="AD117" s="458">
        <v>-708.31600000000003</v>
      </c>
      <c r="AE117" s="458">
        <v>10148.232999999998</v>
      </c>
      <c r="AF117" s="458">
        <v>9439.9169999999976</v>
      </c>
      <c r="AG117" s="458">
        <f t="shared" si="6"/>
        <v>10148.232999999998</v>
      </c>
      <c r="AH117" s="458">
        <f t="shared" si="7"/>
        <v>0</v>
      </c>
      <c r="AI117" s="458">
        <f t="shared" si="8"/>
        <v>-712.61599999999999</v>
      </c>
      <c r="AK117" s="457">
        <v>0.65625</v>
      </c>
      <c r="AL117" s="458">
        <v>4213.8289999999997</v>
      </c>
      <c r="AM117" s="458">
        <v>5124.6679999999997</v>
      </c>
      <c r="AN117" s="458">
        <v>1138.7940000000001</v>
      </c>
      <c r="AO117" s="458">
        <v>585.78200000000004</v>
      </c>
      <c r="AP117" s="458">
        <v>926.79399999999998</v>
      </c>
      <c r="AQ117" s="458">
        <v>389.00599999999997</v>
      </c>
      <c r="AR117" s="458">
        <v>15.156000000000001</v>
      </c>
      <c r="AS117" s="458">
        <v>5.0019999999999998</v>
      </c>
      <c r="AT117" s="458">
        <v>-1968.682</v>
      </c>
      <c r="AU117" s="458">
        <v>0</v>
      </c>
      <c r="AV117" s="458">
        <v>-802.01900000000001</v>
      </c>
      <c r="AW117" s="458">
        <v>10430.348999999998</v>
      </c>
      <c r="AX117" s="458">
        <v>9628.3299999999981</v>
      </c>
      <c r="AY117" s="458">
        <f t="shared" si="9"/>
        <v>10430.348999999998</v>
      </c>
      <c r="AZ117" s="458">
        <f t="shared" si="10"/>
        <v>0</v>
      </c>
      <c r="BA117" s="458">
        <f t="shared" si="11"/>
        <v>-1968.682</v>
      </c>
    </row>
    <row r="118" spans="1:53" s="445" customFormat="1">
      <c r="A118" s="457">
        <v>0.66666666666666696</v>
      </c>
      <c r="B118" s="458">
        <v>2580.6329999999998</v>
      </c>
      <c r="C118" s="458">
        <v>5022.41</v>
      </c>
      <c r="D118" s="458">
        <v>115.15</v>
      </c>
      <c r="E118" s="458">
        <v>461.25700000000001</v>
      </c>
      <c r="F118" s="458">
        <v>314.01600000000002</v>
      </c>
      <c r="G118" s="458">
        <v>196.12299999999999</v>
      </c>
      <c r="H118" s="458">
        <v>647.53599999999994</v>
      </c>
      <c r="I118" s="458">
        <v>63.805</v>
      </c>
      <c r="J118" s="458">
        <v>-892.14599999999996</v>
      </c>
      <c r="K118" s="458">
        <v>0</v>
      </c>
      <c r="L118" s="458">
        <v>-669.91499999999996</v>
      </c>
      <c r="M118" s="458">
        <v>8508.7839999999978</v>
      </c>
      <c r="N118" s="458">
        <v>7838.8689999999979</v>
      </c>
      <c r="O118" s="458">
        <f t="shared" si="3"/>
        <v>8508.7839999999978</v>
      </c>
      <c r="P118" s="458">
        <f t="shared" si="4"/>
        <v>0</v>
      </c>
      <c r="Q118" s="458">
        <f t="shared" si="5"/>
        <v>-892.14599999999996</v>
      </c>
      <c r="S118" s="457">
        <v>0.66666666666666696</v>
      </c>
      <c r="T118" s="458">
        <v>3129.8330000000001</v>
      </c>
      <c r="U118" s="458">
        <v>5434.9070000000002</v>
      </c>
      <c r="V118" s="458">
        <v>1118.973</v>
      </c>
      <c r="W118" s="458">
        <v>545.30499999999995</v>
      </c>
      <c r="X118" s="458">
        <v>334.38099999999997</v>
      </c>
      <c r="Y118" s="458">
        <v>238.31200000000001</v>
      </c>
      <c r="Z118" s="458">
        <v>30.382000000000001</v>
      </c>
      <c r="AA118" s="458">
        <v>54.636000000000003</v>
      </c>
      <c r="AB118" s="458">
        <v>-827.13499999999999</v>
      </c>
      <c r="AC118" s="458">
        <v>0</v>
      </c>
      <c r="AD118" s="458">
        <v>-702.41499999999996</v>
      </c>
      <c r="AE118" s="458">
        <v>10059.593999999999</v>
      </c>
      <c r="AF118" s="458">
        <v>9357.1790000000001</v>
      </c>
      <c r="AG118" s="458">
        <f t="shared" si="6"/>
        <v>10059.593999999999</v>
      </c>
      <c r="AH118" s="458">
        <f t="shared" si="7"/>
        <v>0</v>
      </c>
      <c r="AI118" s="458">
        <f t="shared" si="8"/>
        <v>-827.13499999999999</v>
      </c>
      <c r="AK118" s="457">
        <v>0.66666666666666696</v>
      </c>
      <c r="AL118" s="458">
        <v>4211.6959999999999</v>
      </c>
      <c r="AM118" s="458">
        <v>5165.8180000000002</v>
      </c>
      <c r="AN118" s="458">
        <v>1140.598</v>
      </c>
      <c r="AO118" s="458">
        <v>583.93399999999997</v>
      </c>
      <c r="AP118" s="458">
        <v>937.36699999999996</v>
      </c>
      <c r="AQ118" s="458">
        <v>385.024</v>
      </c>
      <c r="AR118" s="458">
        <v>15.113</v>
      </c>
      <c r="AS118" s="458">
        <v>5.0369999999999999</v>
      </c>
      <c r="AT118" s="458">
        <v>-2068.6990000000001</v>
      </c>
      <c r="AU118" s="458">
        <v>0</v>
      </c>
      <c r="AV118" s="458">
        <v>-805.87599999999998</v>
      </c>
      <c r="AW118" s="458">
        <v>10375.887999999997</v>
      </c>
      <c r="AX118" s="458">
        <v>9570.011999999997</v>
      </c>
      <c r="AY118" s="458">
        <f t="shared" si="9"/>
        <v>10375.887999999997</v>
      </c>
      <c r="AZ118" s="458">
        <f t="shared" si="10"/>
        <v>0</v>
      </c>
      <c r="BA118" s="458">
        <f t="shared" si="11"/>
        <v>-2068.6990000000001</v>
      </c>
    </row>
    <row r="119" spans="1:53" s="445" customFormat="1">
      <c r="A119" s="457">
        <v>0.67708333333333304</v>
      </c>
      <c r="B119" s="458">
        <v>2580.1970000000001</v>
      </c>
      <c r="C119" s="458">
        <v>5050.223</v>
      </c>
      <c r="D119" s="458">
        <v>256.25900000000001</v>
      </c>
      <c r="E119" s="458">
        <v>466.97899999999998</v>
      </c>
      <c r="F119" s="458">
        <v>328.733</v>
      </c>
      <c r="G119" s="458">
        <v>206.249</v>
      </c>
      <c r="H119" s="458">
        <v>535.19000000000005</v>
      </c>
      <c r="I119" s="458">
        <v>67.185000000000002</v>
      </c>
      <c r="J119" s="458">
        <v>-977.72400000000005</v>
      </c>
      <c r="K119" s="458">
        <v>0</v>
      </c>
      <c r="L119" s="458">
        <v>-674.447</v>
      </c>
      <c r="M119" s="458">
        <v>8513.2909999999993</v>
      </c>
      <c r="N119" s="458">
        <v>7838.8439999999991</v>
      </c>
      <c r="O119" s="458">
        <f t="shared" ref="O119:O149" si="12">M119</f>
        <v>8513.2909999999993</v>
      </c>
      <c r="P119" s="458">
        <f t="shared" ref="P119:P149" si="13">IF(J119&lt;0,0,J119)</f>
        <v>0</v>
      </c>
      <c r="Q119" s="458">
        <f t="shared" ref="Q119:Q149" si="14">IF(J119&lt;0,J119,0)</f>
        <v>-977.72400000000005</v>
      </c>
      <c r="S119" s="457">
        <v>0.67708333333333304</v>
      </c>
      <c r="T119" s="458">
        <v>3130.1</v>
      </c>
      <c r="U119" s="458">
        <v>5421.8990000000003</v>
      </c>
      <c r="V119" s="458">
        <v>1114.837</v>
      </c>
      <c r="W119" s="458">
        <v>547.83799999999997</v>
      </c>
      <c r="X119" s="458">
        <v>348.52199999999999</v>
      </c>
      <c r="Y119" s="458">
        <v>304.20400000000001</v>
      </c>
      <c r="Z119" s="458">
        <v>29.696000000000002</v>
      </c>
      <c r="AA119" s="458">
        <v>53.140999999999998</v>
      </c>
      <c r="AB119" s="458">
        <v>-827.70299999999997</v>
      </c>
      <c r="AC119" s="458">
        <v>0</v>
      </c>
      <c r="AD119" s="458">
        <v>-701.86699999999996</v>
      </c>
      <c r="AE119" s="458">
        <v>10122.534</v>
      </c>
      <c r="AF119" s="458">
        <v>9420.6669999999995</v>
      </c>
      <c r="AG119" s="458">
        <f t="shared" ref="AG119:AG149" si="15">AE119</f>
        <v>10122.534</v>
      </c>
      <c r="AH119" s="458">
        <f t="shared" ref="AH119:AH149" si="16">IF(AB119&lt;0,0,AB119)</f>
        <v>0</v>
      </c>
      <c r="AI119" s="458">
        <f t="shared" ref="AI119:AI149" si="17">IF(AB119&lt;0,AB119,0)</f>
        <v>-827.70299999999997</v>
      </c>
      <c r="AK119" s="457">
        <v>0.67708333333333304</v>
      </c>
      <c r="AL119" s="458">
        <v>4209.5349999999999</v>
      </c>
      <c r="AM119" s="458">
        <v>5122.7280000000001</v>
      </c>
      <c r="AN119" s="458">
        <v>1141.1420000000001</v>
      </c>
      <c r="AO119" s="458">
        <v>583.495</v>
      </c>
      <c r="AP119" s="458">
        <v>938.42899999999997</v>
      </c>
      <c r="AQ119" s="458">
        <v>386.149</v>
      </c>
      <c r="AR119" s="458">
        <v>15.234999999999999</v>
      </c>
      <c r="AS119" s="458">
        <v>4.9649999999999999</v>
      </c>
      <c r="AT119" s="458">
        <v>-1981.9559999999999</v>
      </c>
      <c r="AU119" s="458">
        <v>0</v>
      </c>
      <c r="AV119" s="458">
        <v>-801.55899999999997</v>
      </c>
      <c r="AW119" s="458">
        <v>10419.722</v>
      </c>
      <c r="AX119" s="458">
        <v>9618.1630000000005</v>
      </c>
      <c r="AY119" s="458">
        <f t="shared" ref="AY119:AY149" si="18">AW119</f>
        <v>10419.722</v>
      </c>
      <c r="AZ119" s="458">
        <f t="shared" ref="AZ119:AZ149" si="19">IF(AT119&lt;0,0,AT119)</f>
        <v>0</v>
      </c>
      <c r="BA119" s="458">
        <f t="shared" ref="BA119:BA149" si="20">IF(AT119&lt;0,AT119,0)</f>
        <v>-1981.9559999999999</v>
      </c>
    </row>
    <row r="120" spans="1:53" s="445" customFormat="1">
      <c r="A120" s="457">
        <v>0.6875</v>
      </c>
      <c r="B120" s="458">
        <v>2579.835</v>
      </c>
      <c r="C120" s="458">
        <v>5080.6220000000003</v>
      </c>
      <c r="D120" s="458">
        <v>477.12799999999999</v>
      </c>
      <c r="E120" s="458">
        <v>470.428</v>
      </c>
      <c r="F120" s="458">
        <v>328.55799999999999</v>
      </c>
      <c r="G120" s="458">
        <v>154.21600000000001</v>
      </c>
      <c r="H120" s="458">
        <v>402.90699999999998</v>
      </c>
      <c r="I120" s="458">
        <v>65.088999999999999</v>
      </c>
      <c r="J120" s="458">
        <v>-1036.3420000000001</v>
      </c>
      <c r="K120" s="458">
        <v>0</v>
      </c>
      <c r="L120" s="458">
        <v>-679.38400000000001</v>
      </c>
      <c r="M120" s="458">
        <v>8522.4409999999989</v>
      </c>
      <c r="N120" s="458">
        <v>7843.0569999999989</v>
      </c>
      <c r="O120" s="458">
        <f t="shared" si="12"/>
        <v>8522.4409999999989</v>
      </c>
      <c r="P120" s="458">
        <f t="shared" si="13"/>
        <v>0</v>
      </c>
      <c r="Q120" s="458">
        <f t="shared" si="14"/>
        <v>-1036.3420000000001</v>
      </c>
      <c r="S120" s="457">
        <v>0.6875</v>
      </c>
      <c r="T120" s="458">
        <v>3132.2220000000002</v>
      </c>
      <c r="U120" s="458">
        <v>5469.991</v>
      </c>
      <c r="V120" s="458">
        <v>1118.723</v>
      </c>
      <c r="W120" s="458">
        <v>559.01300000000003</v>
      </c>
      <c r="X120" s="458">
        <v>350.52699999999999</v>
      </c>
      <c r="Y120" s="458">
        <v>290.92700000000002</v>
      </c>
      <c r="Z120" s="458">
        <v>29.824999999999999</v>
      </c>
      <c r="AA120" s="458">
        <v>46.944000000000003</v>
      </c>
      <c r="AB120" s="458">
        <v>-771.97400000000005</v>
      </c>
      <c r="AC120" s="458">
        <v>0</v>
      </c>
      <c r="AD120" s="458">
        <v>-706.73699999999997</v>
      </c>
      <c r="AE120" s="458">
        <v>10226.198</v>
      </c>
      <c r="AF120" s="458">
        <v>9519.4610000000011</v>
      </c>
      <c r="AG120" s="458">
        <f t="shared" si="15"/>
        <v>10226.198</v>
      </c>
      <c r="AH120" s="458">
        <f t="shared" si="16"/>
        <v>0</v>
      </c>
      <c r="AI120" s="458">
        <f t="shared" si="17"/>
        <v>-771.97400000000005</v>
      </c>
      <c r="AK120" s="457">
        <v>0.6875</v>
      </c>
      <c r="AL120" s="458">
        <v>4209.9639999999999</v>
      </c>
      <c r="AM120" s="458">
        <v>5160.7330000000002</v>
      </c>
      <c r="AN120" s="458">
        <v>1140.8409999999999</v>
      </c>
      <c r="AO120" s="458">
        <v>586.125</v>
      </c>
      <c r="AP120" s="458">
        <v>943.16300000000001</v>
      </c>
      <c r="AQ120" s="458">
        <v>387.13600000000002</v>
      </c>
      <c r="AR120" s="458">
        <v>15.266</v>
      </c>
      <c r="AS120" s="458">
        <v>4.8689999999999998</v>
      </c>
      <c r="AT120" s="458">
        <v>-2007.578</v>
      </c>
      <c r="AU120" s="458">
        <v>0</v>
      </c>
      <c r="AV120" s="458">
        <v>-805.471</v>
      </c>
      <c r="AW120" s="458">
        <v>10440.519000000002</v>
      </c>
      <c r="AX120" s="458">
        <v>9635.0480000000025</v>
      </c>
      <c r="AY120" s="458">
        <f t="shared" si="18"/>
        <v>10440.519000000002</v>
      </c>
      <c r="AZ120" s="458">
        <f t="shared" si="19"/>
        <v>0</v>
      </c>
      <c r="BA120" s="458">
        <f t="shared" si="20"/>
        <v>-2007.578</v>
      </c>
    </row>
    <row r="121" spans="1:53" s="445" customFormat="1">
      <c r="A121" s="457">
        <v>0.69791666666666696</v>
      </c>
      <c r="B121" s="458">
        <v>2581.7710000000002</v>
      </c>
      <c r="C121" s="458">
        <v>5086.6369999999997</v>
      </c>
      <c r="D121" s="458">
        <v>508.93400000000003</v>
      </c>
      <c r="E121" s="458">
        <v>477.46899999999999</v>
      </c>
      <c r="F121" s="458">
        <v>339.13299999999998</v>
      </c>
      <c r="G121" s="458">
        <v>134.87200000000001</v>
      </c>
      <c r="H121" s="458">
        <v>275.36399999999998</v>
      </c>
      <c r="I121" s="458">
        <v>65.73</v>
      </c>
      <c r="J121" s="458">
        <v>-955.322</v>
      </c>
      <c r="K121" s="458">
        <v>0</v>
      </c>
      <c r="L121" s="458">
        <v>-679.83100000000002</v>
      </c>
      <c r="M121" s="458">
        <v>8514.5879999999979</v>
      </c>
      <c r="N121" s="458">
        <v>7834.7569999999978</v>
      </c>
      <c r="O121" s="458">
        <f t="shared" si="12"/>
        <v>8514.5879999999979</v>
      </c>
      <c r="P121" s="458">
        <f t="shared" si="13"/>
        <v>0</v>
      </c>
      <c r="Q121" s="458">
        <f t="shared" si="14"/>
        <v>-955.322</v>
      </c>
      <c r="S121" s="457">
        <v>0.69791666666666696</v>
      </c>
      <c r="T121" s="458">
        <v>3133.317</v>
      </c>
      <c r="U121" s="458">
        <v>5516.9769999999999</v>
      </c>
      <c r="V121" s="458">
        <v>1114.5889999999999</v>
      </c>
      <c r="W121" s="458">
        <v>569.29899999999998</v>
      </c>
      <c r="X121" s="458">
        <v>370.31799999999998</v>
      </c>
      <c r="Y121" s="458">
        <v>272.14100000000002</v>
      </c>
      <c r="Z121" s="458">
        <v>29.664999999999999</v>
      </c>
      <c r="AA121" s="458">
        <v>46.783999999999999</v>
      </c>
      <c r="AB121" s="458">
        <v>-822.72299999999996</v>
      </c>
      <c r="AC121" s="458">
        <v>0</v>
      </c>
      <c r="AD121" s="458">
        <v>-711.49300000000005</v>
      </c>
      <c r="AE121" s="458">
        <v>10230.367</v>
      </c>
      <c r="AF121" s="458">
        <v>9518.8739999999998</v>
      </c>
      <c r="AG121" s="458">
        <f t="shared" si="15"/>
        <v>10230.367</v>
      </c>
      <c r="AH121" s="458">
        <f t="shared" si="16"/>
        <v>0</v>
      </c>
      <c r="AI121" s="458">
        <f t="shared" si="17"/>
        <v>-822.72299999999996</v>
      </c>
      <c r="AK121" s="457">
        <v>0.69791666666666696</v>
      </c>
      <c r="AL121" s="458">
        <v>4211.8710000000001</v>
      </c>
      <c r="AM121" s="458">
        <v>5216.8519999999999</v>
      </c>
      <c r="AN121" s="458">
        <v>1140.9100000000001</v>
      </c>
      <c r="AO121" s="458">
        <v>585.25099999999998</v>
      </c>
      <c r="AP121" s="458">
        <v>936.43499999999995</v>
      </c>
      <c r="AQ121" s="458">
        <v>397.13299999999998</v>
      </c>
      <c r="AR121" s="458">
        <v>1.0189999999999999</v>
      </c>
      <c r="AS121" s="458">
        <v>4.984</v>
      </c>
      <c r="AT121" s="458">
        <v>-2103.614</v>
      </c>
      <c r="AU121" s="458">
        <v>0</v>
      </c>
      <c r="AV121" s="458">
        <v>-810.83699999999999</v>
      </c>
      <c r="AW121" s="458">
        <v>10390.841</v>
      </c>
      <c r="AX121" s="458">
        <v>9580.0040000000008</v>
      </c>
      <c r="AY121" s="458">
        <f t="shared" si="18"/>
        <v>10390.841</v>
      </c>
      <c r="AZ121" s="458">
        <f t="shared" si="19"/>
        <v>0</v>
      </c>
      <c r="BA121" s="458">
        <f t="shared" si="20"/>
        <v>-2103.614</v>
      </c>
    </row>
    <row r="122" spans="1:53" s="445" customFormat="1">
      <c r="A122" s="457">
        <v>0.70833333333333304</v>
      </c>
      <c r="B122" s="458">
        <v>2584.4949999999999</v>
      </c>
      <c r="C122" s="458">
        <v>5114.0929999999998</v>
      </c>
      <c r="D122" s="458">
        <v>658.66099999999994</v>
      </c>
      <c r="E122" s="458">
        <v>488.58800000000002</v>
      </c>
      <c r="F122" s="458">
        <v>499.46899999999999</v>
      </c>
      <c r="G122" s="458">
        <v>208.994</v>
      </c>
      <c r="H122" s="458">
        <v>164.18</v>
      </c>
      <c r="I122" s="458">
        <v>64.188000000000002</v>
      </c>
      <c r="J122" s="458">
        <v>-1333.2260000000001</v>
      </c>
      <c r="K122" s="458">
        <v>0</v>
      </c>
      <c r="L122" s="458">
        <v>-686.58500000000004</v>
      </c>
      <c r="M122" s="458">
        <v>8449.4419999999991</v>
      </c>
      <c r="N122" s="458">
        <v>7762.8569999999991</v>
      </c>
      <c r="O122" s="458">
        <f t="shared" si="12"/>
        <v>8449.4419999999991</v>
      </c>
      <c r="P122" s="458">
        <f t="shared" si="13"/>
        <v>0</v>
      </c>
      <c r="Q122" s="458">
        <f t="shared" si="14"/>
        <v>-1333.2260000000001</v>
      </c>
      <c r="S122" s="457">
        <v>0.70833333333333304</v>
      </c>
      <c r="T122" s="458">
        <v>3132.4740000000002</v>
      </c>
      <c r="U122" s="458">
        <v>5474.8819999999996</v>
      </c>
      <c r="V122" s="458">
        <v>1052.2090000000001</v>
      </c>
      <c r="W122" s="458">
        <v>566.28700000000003</v>
      </c>
      <c r="X122" s="458">
        <v>477.17</v>
      </c>
      <c r="Y122" s="458">
        <v>0</v>
      </c>
      <c r="Z122" s="458">
        <v>7.9429999999999996</v>
      </c>
      <c r="AA122" s="458">
        <v>42.271000000000001</v>
      </c>
      <c r="AB122" s="458">
        <v>-535.84199999999998</v>
      </c>
      <c r="AC122" s="458">
        <v>0</v>
      </c>
      <c r="AD122" s="458">
        <v>-705.61199999999997</v>
      </c>
      <c r="AE122" s="458">
        <v>10217.394</v>
      </c>
      <c r="AF122" s="458">
        <v>9511.7820000000011</v>
      </c>
      <c r="AG122" s="458">
        <f t="shared" si="15"/>
        <v>10217.394</v>
      </c>
      <c r="AH122" s="458">
        <f t="shared" si="16"/>
        <v>0</v>
      </c>
      <c r="AI122" s="458">
        <f t="shared" si="17"/>
        <v>-535.84199999999998</v>
      </c>
      <c r="AK122" s="457">
        <v>0.70833333333333304</v>
      </c>
      <c r="AL122" s="458">
        <v>4213.3829999999998</v>
      </c>
      <c r="AM122" s="458">
        <v>5207.8729999999996</v>
      </c>
      <c r="AN122" s="458">
        <v>1140.8240000000001</v>
      </c>
      <c r="AO122" s="458">
        <v>605.64</v>
      </c>
      <c r="AP122" s="458">
        <v>920.48199999999997</v>
      </c>
      <c r="AQ122" s="458">
        <v>419.43799999999999</v>
      </c>
      <c r="AR122" s="458">
        <v>0</v>
      </c>
      <c r="AS122" s="458">
        <v>4.8570000000000002</v>
      </c>
      <c r="AT122" s="458">
        <v>-2114.4850000000001</v>
      </c>
      <c r="AU122" s="458">
        <v>0</v>
      </c>
      <c r="AV122" s="458">
        <v>-811.26</v>
      </c>
      <c r="AW122" s="458">
        <v>10398.011999999999</v>
      </c>
      <c r="AX122" s="458">
        <v>9586.7519999999986</v>
      </c>
      <c r="AY122" s="458">
        <f t="shared" si="18"/>
        <v>10398.011999999999</v>
      </c>
      <c r="AZ122" s="458">
        <f t="shared" si="19"/>
        <v>0</v>
      </c>
      <c r="BA122" s="458">
        <f t="shared" si="20"/>
        <v>-2114.4850000000001</v>
      </c>
    </row>
    <row r="123" spans="1:53" s="445" customFormat="1">
      <c r="A123" s="457">
        <v>0.71875</v>
      </c>
      <c r="B123" s="458">
        <v>2584.2600000000002</v>
      </c>
      <c r="C123" s="458">
        <v>5135.5290000000005</v>
      </c>
      <c r="D123" s="458">
        <v>859.70699999999999</v>
      </c>
      <c r="E123" s="458">
        <v>493.37400000000002</v>
      </c>
      <c r="F123" s="458">
        <v>571.02099999999996</v>
      </c>
      <c r="G123" s="458">
        <v>196.36099999999999</v>
      </c>
      <c r="H123" s="458">
        <v>88.891000000000005</v>
      </c>
      <c r="I123" s="458">
        <v>67.867000000000004</v>
      </c>
      <c r="J123" s="458">
        <v>-1501.884</v>
      </c>
      <c r="K123" s="458">
        <v>0</v>
      </c>
      <c r="L123" s="458">
        <v>-691.86800000000005</v>
      </c>
      <c r="M123" s="458">
        <v>8495.126000000002</v>
      </c>
      <c r="N123" s="458">
        <v>7803.2580000000016</v>
      </c>
      <c r="O123" s="458">
        <f t="shared" si="12"/>
        <v>8495.126000000002</v>
      </c>
      <c r="P123" s="458">
        <f t="shared" si="13"/>
        <v>0</v>
      </c>
      <c r="Q123" s="458">
        <f t="shared" si="14"/>
        <v>-1501.884</v>
      </c>
      <c r="S123" s="457">
        <v>0.71875</v>
      </c>
      <c r="T123" s="458">
        <v>3131.386</v>
      </c>
      <c r="U123" s="458">
        <v>5436.1840000000002</v>
      </c>
      <c r="V123" s="458">
        <v>1103.808</v>
      </c>
      <c r="W123" s="458">
        <v>561.97799999999995</v>
      </c>
      <c r="X123" s="458">
        <v>485.19200000000001</v>
      </c>
      <c r="Y123" s="458">
        <v>0</v>
      </c>
      <c r="Z123" s="458">
        <v>0</v>
      </c>
      <c r="AA123" s="458">
        <v>38.020000000000003</v>
      </c>
      <c r="AB123" s="458">
        <v>-573.77700000000004</v>
      </c>
      <c r="AC123" s="458">
        <v>0</v>
      </c>
      <c r="AD123" s="458">
        <v>-702.46900000000005</v>
      </c>
      <c r="AE123" s="458">
        <v>10182.790999999999</v>
      </c>
      <c r="AF123" s="458">
        <v>9480.3220000000001</v>
      </c>
      <c r="AG123" s="458">
        <f t="shared" si="15"/>
        <v>10182.790999999999</v>
      </c>
      <c r="AH123" s="458">
        <f t="shared" si="16"/>
        <v>0</v>
      </c>
      <c r="AI123" s="458">
        <f t="shared" si="17"/>
        <v>-573.77700000000004</v>
      </c>
      <c r="AK123" s="457">
        <v>0.71875</v>
      </c>
      <c r="AL123" s="458">
        <v>4212.616</v>
      </c>
      <c r="AM123" s="458">
        <v>5203.9840000000004</v>
      </c>
      <c r="AN123" s="458">
        <v>1140.7929999999999</v>
      </c>
      <c r="AO123" s="458">
        <v>590.80999999999995</v>
      </c>
      <c r="AP123" s="458">
        <v>904.84400000000005</v>
      </c>
      <c r="AQ123" s="458">
        <v>411.94499999999999</v>
      </c>
      <c r="AR123" s="458">
        <v>0</v>
      </c>
      <c r="AS123" s="458">
        <v>4.8330000000000002</v>
      </c>
      <c r="AT123" s="458">
        <v>-2098.3009999999999</v>
      </c>
      <c r="AU123" s="458">
        <v>0</v>
      </c>
      <c r="AV123" s="458">
        <v>-809.82899999999995</v>
      </c>
      <c r="AW123" s="458">
        <v>10371.523999999999</v>
      </c>
      <c r="AX123" s="458">
        <v>9561.6949999999997</v>
      </c>
      <c r="AY123" s="458">
        <f t="shared" si="18"/>
        <v>10371.523999999999</v>
      </c>
      <c r="AZ123" s="458">
        <f t="shared" si="19"/>
        <v>0</v>
      </c>
      <c r="BA123" s="458">
        <f t="shared" si="20"/>
        <v>-2098.3009999999999</v>
      </c>
    </row>
    <row r="124" spans="1:53" s="445" customFormat="1">
      <c r="A124" s="457">
        <v>0.72916666666666696</v>
      </c>
      <c r="B124" s="458">
        <v>2585.172</v>
      </c>
      <c r="C124" s="458">
        <v>5147.7510000000002</v>
      </c>
      <c r="D124" s="458">
        <v>878.60400000000004</v>
      </c>
      <c r="E124" s="458">
        <v>491.04300000000001</v>
      </c>
      <c r="F124" s="458">
        <v>572.09500000000003</v>
      </c>
      <c r="G124" s="458">
        <v>172.53100000000001</v>
      </c>
      <c r="H124" s="458">
        <v>50.436999999999998</v>
      </c>
      <c r="I124" s="458">
        <v>71.718000000000004</v>
      </c>
      <c r="J124" s="458">
        <v>-1476.787</v>
      </c>
      <c r="K124" s="458">
        <v>0</v>
      </c>
      <c r="L124" s="458">
        <v>-692.76599999999996</v>
      </c>
      <c r="M124" s="458">
        <v>8492.5640000000003</v>
      </c>
      <c r="N124" s="458">
        <v>7799.7980000000007</v>
      </c>
      <c r="O124" s="458">
        <f t="shared" si="12"/>
        <v>8492.5640000000003</v>
      </c>
      <c r="P124" s="458">
        <f t="shared" si="13"/>
        <v>0</v>
      </c>
      <c r="Q124" s="458">
        <f t="shared" si="14"/>
        <v>-1476.787</v>
      </c>
      <c r="S124" s="457">
        <v>0.72916666666666696</v>
      </c>
      <c r="T124" s="458">
        <v>3131.2449999999999</v>
      </c>
      <c r="U124" s="458">
        <v>5367.991</v>
      </c>
      <c r="V124" s="458">
        <v>1102.9939999999999</v>
      </c>
      <c r="W124" s="458">
        <v>559.22799999999995</v>
      </c>
      <c r="X124" s="458">
        <v>522.07399999999996</v>
      </c>
      <c r="Y124" s="458">
        <v>0</v>
      </c>
      <c r="Z124" s="458">
        <v>0</v>
      </c>
      <c r="AA124" s="458">
        <v>35.762</v>
      </c>
      <c r="AB124" s="458">
        <v>-589.524</v>
      </c>
      <c r="AC124" s="458">
        <v>0</v>
      </c>
      <c r="AD124" s="458">
        <v>-696.54</v>
      </c>
      <c r="AE124" s="458">
        <v>10129.770000000002</v>
      </c>
      <c r="AF124" s="458">
        <v>9433.2300000000032</v>
      </c>
      <c r="AG124" s="458">
        <f t="shared" si="15"/>
        <v>10129.770000000002</v>
      </c>
      <c r="AH124" s="458">
        <f t="shared" si="16"/>
        <v>0</v>
      </c>
      <c r="AI124" s="458">
        <f t="shared" si="17"/>
        <v>-589.524</v>
      </c>
      <c r="AK124" s="457">
        <v>0.72916666666666696</v>
      </c>
      <c r="AL124" s="458">
        <v>4211.4179999999997</v>
      </c>
      <c r="AM124" s="458">
        <v>5205.2290000000003</v>
      </c>
      <c r="AN124" s="458">
        <v>1140.5909999999999</v>
      </c>
      <c r="AO124" s="458">
        <v>586.57799999999997</v>
      </c>
      <c r="AP124" s="458">
        <v>904.56700000000001</v>
      </c>
      <c r="AQ124" s="458">
        <v>413.80399999999997</v>
      </c>
      <c r="AR124" s="458">
        <v>0</v>
      </c>
      <c r="AS124" s="458">
        <v>5.0350000000000001</v>
      </c>
      <c r="AT124" s="458">
        <v>-2166.0810000000001</v>
      </c>
      <c r="AU124" s="458">
        <v>0</v>
      </c>
      <c r="AV124" s="458">
        <v>-809.66200000000003</v>
      </c>
      <c r="AW124" s="458">
        <v>10301.141000000001</v>
      </c>
      <c r="AX124" s="458">
        <v>9491.4790000000012</v>
      </c>
      <c r="AY124" s="458">
        <f t="shared" si="18"/>
        <v>10301.141000000001</v>
      </c>
      <c r="AZ124" s="458">
        <f t="shared" si="19"/>
        <v>0</v>
      </c>
      <c r="BA124" s="458">
        <f t="shared" si="20"/>
        <v>-2166.0810000000001</v>
      </c>
    </row>
    <row r="125" spans="1:53" s="445" customFormat="1">
      <c r="A125" s="457">
        <v>0.73958333333333304</v>
      </c>
      <c r="B125" s="458">
        <v>2586.268</v>
      </c>
      <c r="C125" s="458">
        <v>5148.3270000000002</v>
      </c>
      <c r="D125" s="458">
        <v>886.77300000000002</v>
      </c>
      <c r="E125" s="458">
        <v>493.18599999999998</v>
      </c>
      <c r="F125" s="458">
        <v>570.69100000000003</v>
      </c>
      <c r="G125" s="458">
        <v>165.95400000000001</v>
      </c>
      <c r="H125" s="458">
        <v>36.930999999999997</v>
      </c>
      <c r="I125" s="458">
        <v>79.819999999999993</v>
      </c>
      <c r="J125" s="458">
        <v>-1461.8779999999999</v>
      </c>
      <c r="K125" s="458">
        <v>0</v>
      </c>
      <c r="L125" s="458">
        <v>-693.04200000000003</v>
      </c>
      <c r="M125" s="458">
        <v>8506.0720000000001</v>
      </c>
      <c r="N125" s="458">
        <v>7813.03</v>
      </c>
      <c r="O125" s="458">
        <f t="shared" si="12"/>
        <v>8506.0720000000001</v>
      </c>
      <c r="P125" s="458">
        <f t="shared" si="13"/>
        <v>0</v>
      </c>
      <c r="Q125" s="458">
        <f t="shared" si="14"/>
        <v>-1461.8779999999999</v>
      </c>
      <c r="S125" s="457">
        <v>0.73958333333333304</v>
      </c>
      <c r="T125" s="458">
        <v>3133.346</v>
      </c>
      <c r="U125" s="458">
        <v>5453.6859999999997</v>
      </c>
      <c r="V125" s="458">
        <v>1110.42</v>
      </c>
      <c r="W125" s="458">
        <v>561.23599999999999</v>
      </c>
      <c r="X125" s="458">
        <v>519.81299999999999</v>
      </c>
      <c r="Y125" s="458">
        <v>0</v>
      </c>
      <c r="Z125" s="458">
        <v>0</v>
      </c>
      <c r="AA125" s="458">
        <v>34.805999999999997</v>
      </c>
      <c r="AB125" s="458">
        <v>-735.67600000000004</v>
      </c>
      <c r="AC125" s="458">
        <v>0</v>
      </c>
      <c r="AD125" s="458">
        <v>-704.423</v>
      </c>
      <c r="AE125" s="458">
        <v>10077.631000000001</v>
      </c>
      <c r="AF125" s="458">
        <v>9373.2080000000005</v>
      </c>
      <c r="AG125" s="458">
        <f t="shared" si="15"/>
        <v>10077.631000000001</v>
      </c>
      <c r="AH125" s="458">
        <f t="shared" si="16"/>
        <v>0</v>
      </c>
      <c r="AI125" s="458">
        <f t="shared" si="17"/>
        <v>-735.67600000000004</v>
      </c>
      <c r="AK125" s="457">
        <v>0.73958333333333304</v>
      </c>
      <c r="AL125" s="458">
        <v>4211.2870000000003</v>
      </c>
      <c r="AM125" s="458">
        <v>5208.7939999999999</v>
      </c>
      <c r="AN125" s="458">
        <v>1140.1610000000001</v>
      </c>
      <c r="AO125" s="458">
        <v>580.86800000000005</v>
      </c>
      <c r="AP125" s="458">
        <v>890.6</v>
      </c>
      <c r="AQ125" s="458">
        <v>380.96</v>
      </c>
      <c r="AR125" s="458">
        <v>0</v>
      </c>
      <c r="AS125" s="458">
        <v>5.1790000000000003</v>
      </c>
      <c r="AT125" s="458">
        <v>-2130.0990000000002</v>
      </c>
      <c r="AU125" s="458">
        <v>0</v>
      </c>
      <c r="AV125" s="458">
        <v>-809.26199999999994</v>
      </c>
      <c r="AW125" s="458">
        <v>10287.75</v>
      </c>
      <c r="AX125" s="458">
        <v>9478.4879999999994</v>
      </c>
      <c r="AY125" s="458">
        <f t="shared" si="18"/>
        <v>10287.75</v>
      </c>
      <c r="AZ125" s="458">
        <f t="shared" si="19"/>
        <v>0</v>
      </c>
      <c r="BA125" s="458">
        <f t="shared" si="20"/>
        <v>-2130.0990000000002</v>
      </c>
    </row>
    <row r="126" spans="1:53" s="445" customFormat="1">
      <c r="A126" s="457">
        <v>0.75</v>
      </c>
      <c r="B126" s="458">
        <v>2587.5140000000001</v>
      </c>
      <c r="C126" s="458">
        <v>5165.6139999999996</v>
      </c>
      <c r="D126" s="458">
        <v>861.46</v>
      </c>
      <c r="E126" s="458">
        <v>496.089</v>
      </c>
      <c r="F126" s="458">
        <v>647.40099999999995</v>
      </c>
      <c r="G126" s="458">
        <v>211.648</v>
      </c>
      <c r="H126" s="458">
        <v>34.914000000000001</v>
      </c>
      <c r="I126" s="458">
        <v>76.796000000000006</v>
      </c>
      <c r="J126" s="458">
        <v>-1460.924</v>
      </c>
      <c r="K126" s="458">
        <v>0</v>
      </c>
      <c r="L126" s="458">
        <v>-695.53399999999999</v>
      </c>
      <c r="M126" s="458">
        <v>8620.5119999999988</v>
      </c>
      <c r="N126" s="458">
        <v>7924.9779999999992</v>
      </c>
      <c r="O126" s="458">
        <f t="shared" si="12"/>
        <v>8620.5119999999988</v>
      </c>
      <c r="P126" s="458">
        <f t="shared" si="13"/>
        <v>0</v>
      </c>
      <c r="Q126" s="458">
        <f t="shared" si="14"/>
        <v>-1460.924</v>
      </c>
      <c r="S126" s="457">
        <v>0.75</v>
      </c>
      <c r="T126" s="458">
        <v>3134.7139999999999</v>
      </c>
      <c r="U126" s="458">
        <v>5470.3879999999999</v>
      </c>
      <c r="V126" s="458">
        <v>1117.9760000000001</v>
      </c>
      <c r="W126" s="458">
        <v>556.73900000000003</v>
      </c>
      <c r="X126" s="458">
        <v>417.31900000000002</v>
      </c>
      <c r="Y126" s="458">
        <v>66.313000000000002</v>
      </c>
      <c r="Z126" s="458">
        <v>0</v>
      </c>
      <c r="AA126" s="458">
        <v>32.656999999999996</v>
      </c>
      <c r="AB126" s="458">
        <v>-754.928</v>
      </c>
      <c r="AC126" s="458">
        <v>0</v>
      </c>
      <c r="AD126" s="458">
        <v>-705.37400000000002</v>
      </c>
      <c r="AE126" s="458">
        <v>10041.177999999998</v>
      </c>
      <c r="AF126" s="458">
        <v>9335.8039999999983</v>
      </c>
      <c r="AG126" s="458">
        <f t="shared" si="15"/>
        <v>10041.177999999998</v>
      </c>
      <c r="AH126" s="458">
        <f t="shared" si="16"/>
        <v>0</v>
      </c>
      <c r="AI126" s="458">
        <f t="shared" si="17"/>
        <v>-754.928</v>
      </c>
      <c r="AK126" s="457">
        <v>0.75</v>
      </c>
      <c r="AL126" s="458">
        <v>4212.8869999999997</v>
      </c>
      <c r="AM126" s="458">
        <v>5261.0379999999996</v>
      </c>
      <c r="AN126" s="458">
        <v>1145.9770000000001</v>
      </c>
      <c r="AO126" s="458">
        <v>587.65300000000002</v>
      </c>
      <c r="AP126" s="458">
        <v>762.85500000000002</v>
      </c>
      <c r="AQ126" s="458">
        <v>309.70100000000002</v>
      </c>
      <c r="AR126" s="458">
        <v>0</v>
      </c>
      <c r="AS126" s="458">
        <v>5.15</v>
      </c>
      <c r="AT126" s="458">
        <v>-2041.9880000000001</v>
      </c>
      <c r="AU126" s="458">
        <v>0</v>
      </c>
      <c r="AV126" s="458">
        <v>-813.31399999999996</v>
      </c>
      <c r="AW126" s="458">
        <v>10243.273000000001</v>
      </c>
      <c r="AX126" s="458">
        <v>9429.9590000000007</v>
      </c>
      <c r="AY126" s="458">
        <f t="shared" si="18"/>
        <v>10243.273000000001</v>
      </c>
      <c r="AZ126" s="458">
        <f t="shared" si="19"/>
        <v>0</v>
      </c>
      <c r="BA126" s="458">
        <f t="shared" si="20"/>
        <v>-2041.9880000000001</v>
      </c>
    </row>
    <row r="127" spans="1:53" s="445" customFormat="1">
      <c r="A127" s="457">
        <v>0.76041666666666696</v>
      </c>
      <c r="B127" s="458">
        <v>2587.2600000000002</v>
      </c>
      <c r="C127" s="458">
        <v>5174.473</v>
      </c>
      <c r="D127" s="458">
        <v>894.75900000000001</v>
      </c>
      <c r="E127" s="458">
        <v>499.95</v>
      </c>
      <c r="F127" s="458">
        <v>658.83799999999997</v>
      </c>
      <c r="G127" s="458">
        <v>203.035</v>
      </c>
      <c r="H127" s="458">
        <v>35.167000000000002</v>
      </c>
      <c r="I127" s="458">
        <v>76.881</v>
      </c>
      <c r="J127" s="458">
        <v>-1402.722</v>
      </c>
      <c r="K127" s="458">
        <v>0</v>
      </c>
      <c r="L127" s="458">
        <v>-697.13199999999995</v>
      </c>
      <c r="M127" s="458">
        <v>8727.6409999999996</v>
      </c>
      <c r="N127" s="458">
        <v>8030.509</v>
      </c>
      <c r="O127" s="458">
        <f t="shared" si="12"/>
        <v>8727.6409999999996</v>
      </c>
      <c r="P127" s="458">
        <f t="shared" si="13"/>
        <v>0</v>
      </c>
      <c r="Q127" s="458">
        <f t="shared" si="14"/>
        <v>-1402.722</v>
      </c>
      <c r="S127" s="457">
        <v>0.76041666666666696</v>
      </c>
      <c r="T127" s="458">
        <v>3135.1410000000001</v>
      </c>
      <c r="U127" s="458">
        <v>5486.1890000000003</v>
      </c>
      <c r="V127" s="458">
        <v>1119.4000000000001</v>
      </c>
      <c r="W127" s="458">
        <v>557.62300000000005</v>
      </c>
      <c r="X127" s="458">
        <v>402.61</v>
      </c>
      <c r="Y127" s="458">
        <v>66.603999999999999</v>
      </c>
      <c r="Z127" s="458">
        <v>0</v>
      </c>
      <c r="AA127" s="458">
        <v>32.750999999999998</v>
      </c>
      <c r="AB127" s="458">
        <v>-851.10400000000004</v>
      </c>
      <c r="AC127" s="458">
        <v>0</v>
      </c>
      <c r="AD127" s="458">
        <v>-706.74300000000005</v>
      </c>
      <c r="AE127" s="458">
        <v>9949.2139999999999</v>
      </c>
      <c r="AF127" s="458">
        <v>9242.4709999999995</v>
      </c>
      <c r="AG127" s="458">
        <f t="shared" si="15"/>
        <v>9949.2139999999999</v>
      </c>
      <c r="AH127" s="458">
        <f t="shared" si="16"/>
        <v>0</v>
      </c>
      <c r="AI127" s="458">
        <f t="shared" si="17"/>
        <v>-851.10400000000004</v>
      </c>
      <c r="AK127" s="457">
        <v>0.76041666666666696</v>
      </c>
      <c r="AL127" s="458">
        <v>4214.4040000000005</v>
      </c>
      <c r="AM127" s="458">
        <v>5259.52</v>
      </c>
      <c r="AN127" s="458">
        <v>1147.4860000000001</v>
      </c>
      <c r="AO127" s="458">
        <v>587.58100000000002</v>
      </c>
      <c r="AP127" s="458">
        <v>749.83399999999995</v>
      </c>
      <c r="AQ127" s="458">
        <v>318.44099999999997</v>
      </c>
      <c r="AR127" s="458">
        <v>0</v>
      </c>
      <c r="AS127" s="458">
        <v>5.1959999999999997</v>
      </c>
      <c r="AT127" s="458">
        <v>-2106.1439999999998</v>
      </c>
      <c r="AU127" s="458">
        <v>0</v>
      </c>
      <c r="AV127" s="458">
        <v>-813.26599999999996</v>
      </c>
      <c r="AW127" s="458">
        <v>10176.318000000003</v>
      </c>
      <c r="AX127" s="458">
        <v>9363.0520000000033</v>
      </c>
      <c r="AY127" s="458">
        <f t="shared" si="18"/>
        <v>10176.318000000003</v>
      </c>
      <c r="AZ127" s="458">
        <f t="shared" si="19"/>
        <v>0</v>
      </c>
      <c r="BA127" s="458">
        <f t="shared" si="20"/>
        <v>-2106.1439999999998</v>
      </c>
    </row>
    <row r="128" spans="1:53" s="445" customFormat="1">
      <c r="A128" s="457">
        <v>0.77083333333333304</v>
      </c>
      <c r="B128" s="458">
        <v>2602.4609999999998</v>
      </c>
      <c r="C128" s="458">
        <v>5217.0460000000003</v>
      </c>
      <c r="D128" s="458">
        <v>899.14800000000002</v>
      </c>
      <c r="E128" s="458">
        <v>502.86200000000002</v>
      </c>
      <c r="F128" s="458">
        <v>659.24900000000002</v>
      </c>
      <c r="G128" s="458">
        <v>194.929</v>
      </c>
      <c r="H128" s="458">
        <v>9.4320000000000004</v>
      </c>
      <c r="I128" s="458">
        <v>72.408000000000001</v>
      </c>
      <c r="J128" s="458">
        <v>-1388.7760000000001</v>
      </c>
      <c r="K128" s="458">
        <v>0</v>
      </c>
      <c r="L128" s="458">
        <v>-702.01599999999996</v>
      </c>
      <c r="M128" s="458">
        <v>8768.7589999999982</v>
      </c>
      <c r="N128" s="458">
        <v>8066.7429999999986</v>
      </c>
      <c r="O128" s="458">
        <f t="shared" si="12"/>
        <v>8768.7589999999982</v>
      </c>
      <c r="P128" s="458">
        <f t="shared" si="13"/>
        <v>0</v>
      </c>
      <c r="Q128" s="458">
        <f t="shared" si="14"/>
        <v>-1388.7760000000001</v>
      </c>
      <c r="S128" s="457">
        <v>0.77083333333333304</v>
      </c>
      <c r="T128" s="458">
        <v>3134.299</v>
      </c>
      <c r="U128" s="458">
        <v>5491.0690000000004</v>
      </c>
      <c r="V128" s="458">
        <v>1118.953</v>
      </c>
      <c r="W128" s="458">
        <v>559.00800000000004</v>
      </c>
      <c r="X128" s="458">
        <v>402.66300000000001</v>
      </c>
      <c r="Y128" s="458">
        <v>66.528000000000006</v>
      </c>
      <c r="Z128" s="458">
        <v>0</v>
      </c>
      <c r="AA128" s="458">
        <v>33.313000000000002</v>
      </c>
      <c r="AB128" s="458">
        <v>-882.11099999999999</v>
      </c>
      <c r="AC128" s="458">
        <v>0</v>
      </c>
      <c r="AD128" s="458">
        <v>-707.20399999999995</v>
      </c>
      <c r="AE128" s="458">
        <v>9923.7219999999998</v>
      </c>
      <c r="AF128" s="458">
        <v>9216.518</v>
      </c>
      <c r="AG128" s="458">
        <f t="shared" si="15"/>
        <v>9923.7219999999998</v>
      </c>
      <c r="AH128" s="458">
        <f t="shared" si="16"/>
        <v>0</v>
      </c>
      <c r="AI128" s="458">
        <f t="shared" si="17"/>
        <v>-882.11099999999999</v>
      </c>
      <c r="AK128" s="457">
        <v>0.77083333333333304</v>
      </c>
      <c r="AL128" s="458">
        <v>4216.6660000000002</v>
      </c>
      <c r="AM128" s="458">
        <v>5262.1459999999997</v>
      </c>
      <c r="AN128" s="458">
        <v>1147.6130000000001</v>
      </c>
      <c r="AO128" s="458">
        <v>588.23299999999995</v>
      </c>
      <c r="AP128" s="458">
        <v>749.71100000000001</v>
      </c>
      <c r="AQ128" s="458">
        <v>316.77999999999997</v>
      </c>
      <c r="AR128" s="458">
        <v>0</v>
      </c>
      <c r="AS128" s="458">
        <v>5.2850000000000001</v>
      </c>
      <c r="AT128" s="458">
        <v>-2152.1</v>
      </c>
      <c r="AU128" s="458">
        <v>0</v>
      </c>
      <c r="AV128" s="458">
        <v>-813.673</v>
      </c>
      <c r="AW128" s="458">
        <v>10134.333999999999</v>
      </c>
      <c r="AX128" s="458">
        <v>9320.6609999999982</v>
      </c>
      <c r="AY128" s="458">
        <f t="shared" si="18"/>
        <v>10134.333999999999</v>
      </c>
      <c r="AZ128" s="458">
        <f t="shared" si="19"/>
        <v>0</v>
      </c>
      <c r="BA128" s="458">
        <f t="shared" si="20"/>
        <v>-2152.1</v>
      </c>
    </row>
    <row r="129" spans="1:53" s="445" customFormat="1">
      <c r="A129" s="457">
        <v>0.78125</v>
      </c>
      <c r="B129" s="458">
        <v>2608.5680000000002</v>
      </c>
      <c r="C129" s="458">
        <v>5207.6220000000003</v>
      </c>
      <c r="D129" s="458">
        <v>898.82799999999997</v>
      </c>
      <c r="E129" s="458">
        <v>503.51100000000002</v>
      </c>
      <c r="F129" s="458">
        <v>659.16200000000003</v>
      </c>
      <c r="G129" s="458">
        <v>178.99700000000001</v>
      </c>
      <c r="H129" s="458">
        <v>0</v>
      </c>
      <c r="I129" s="458">
        <v>77.503</v>
      </c>
      <c r="J129" s="458">
        <v>-1365.5450000000001</v>
      </c>
      <c r="K129" s="458">
        <v>0</v>
      </c>
      <c r="L129" s="458">
        <v>-701.28200000000004</v>
      </c>
      <c r="M129" s="458">
        <v>8768.6460000000006</v>
      </c>
      <c r="N129" s="458">
        <v>8067.3640000000005</v>
      </c>
      <c r="O129" s="458">
        <f t="shared" si="12"/>
        <v>8768.6460000000006</v>
      </c>
      <c r="P129" s="458">
        <f t="shared" si="13"/>
        <v>0</v>
      </c>
      <c r="Q129" s="458">
        <f t="shared" si="14"/>
        <v>-1365.5450000000001</v>
      </c>
      <c r="S129" s="457">
        <v>0.78125</v>
      </c>
      <c r="T129" s="458">
        <v>3131.902</v>
      </c>
      <c r="U129" s="458">
        <v>5449.8119999999999</v>
      </c>
      <c r="V129" s="458">
        <v>1118.0809999999999</v>
      </c>
      <c r="W129" s="458">
        <v>552.97799999999995</v>
      </c>
      <c r="X129" s="458">
        <v>400.12400000000002</v>
      </c>
      <c r="Y129" s="458">
        <v>72.733000000000004</v>
      </c>
      <c r="Z129" s="458">
        <v>0</v>
      </c>
      <c r="AA129" s="458">
        <v>30.997</v>
      </c>
      <c r="AB129" s="458">
        <v>-933.70899999999995</v>
      </c>
      <c r="AC129" s="458">
        <v>0</v>
      </c>
      <c r="AD129" s="458">
        <v>-703.07500000000005</v>
      </c>
      <c r="AE129" s="458">
        <v>9822.9179999999978</v>
      </c>
      <c r="AF129" s="458">
        <v>9119.8429999999971</v>
      </c>
      <c r="AG129" s="458">
        <f t="shared" si="15"/>
        <v>9822.9179999999978</v>
      </c>
      <c r="AH129" s="458">
        <f t="shared" si="16"/>
        <v>0</v>
      </c>
      <c r="AI129" s="458">
        <f t="shared" si="17"/>
        <v>-933.70899999999995</v>
      </c>
      <c r="AK129" s="457">
        <v>0.78125</v>
      </c>
      <c r="AL129" s="458">
        <v>4214.8230000000003</v>
      </c>
      <c r="AM129" s="458">
        <v>5245.8059999999996</v>
      </c>
      <c r="AN129" s="458">
        <v>1147.6400000000001</v>
      </c>
      <c r="AO129" s="458">
        <v>589.13300000000004</v>
      </c>
      <c r="AP129" s="458">
        <v>737.48299999999995</v>
      </c>
      <c r="AQ129" s="458">
        <v>294.11399999999998</v>
      </c>
      <c r="AR129" s="458">
        <v>0</v>
      </c>
      <c r="AS129" s="458">
        <v>5.1340000000000003</v>
      </c>
      <c r="AT129" s="458">
        <v>-2194.0309999999999</v>
      </c>
      <c r="AU129" s="458">
        <v>0</v>
      </c>
      <c r="AV129" s="458">
        <v>-811.71799999999996</v>
      </c>
      <c r="AW129" s="458">
        <v>10040.101999999999</v>
      </c>
      <c r="AX129" s="458">
        <v>9228.3839999999982</v>
      </c>
      <c r="AY129" s="458">
        <f t="shared" si="18"/>
        <v>10040.101999999999</v>
      </c>
      <c r="AZ129" s="458">
        <f t="shared" si="19"/>
        <v>0</v>
      </c>
      <c r="BA129" s="458">
        <f t="shared" si="20"/>
        <v>-2194.0309999999999</v>
      </c>
    </row>
    <row r="130" spans="1:53" s="445" customFormat="1">
      <c r="A130" s="457">
        <v>0.79166666666666696</v>
      </c>
      <c r="B130" s="458">
        <v>2592.8519999999999</v>
      </c>
      <c r="C130" s="458">
        <v>5210.72</v>
      </c>
      <c r="D130" s="458">
        <v>899.29300000000001</v>
      </c>
      <c r="E130" s="458">
        <v>511.88499999999999</v>
      </c>
      <c r="F130" s="458">
        <v>657.27599999999995</v>
      </c>
      <c r="G130" s="458">
        <v>197.524</v>
      </c>
      <c r="H130" s="458">
        <v>0</v>
      </c>
      <c r="I130" s="458">
        <v>81.411000000000001</v>
      </c>
      <c r="J130" s="458">
        <v>-1373.453</v>
      </c>
      <c r="K130" s="458">
        <v>0</v>
      </c>
      <c r="L130" s="458">
        <v>-701.45799999999997</v>
      </c>
      <c r="M130" s="458">
        <v>8777.5079999999998</v>
      </c>
      <c r="N130" s="458">
        <v>8076.05</v>
      </c>
      <c r="O130" s="458">
        <f t="shared" si="12"/>
        <v>8777.5079999999998</v>
      </c>
      <c r="P130" s="458">
        <f t="shared" si="13"/>
        <v>0</v>
      </c>
      <c r="Q130" s="458">
        <f t="shared" si="14"/>
        <v>-1373.453</v>
      </c>
      <c r="S130" s="457">
        <v>0.79166666666666696</v>
      </c>
      <c r="T130" s="458">
        <v>3130.7089999999998</v>
      </c>
      <c r="U130" s="458">
        <v>5334.0330000000004</v>
      </c>
      <c r="V130" s="458">
        <v>1111.5029999999999</v>
      </c>
      <c r="W130" s="458">
        <v>543.41200000000003</v>
      </c>
      <c r="X130" s="458">
        <v>367.80900000000003</v>
      </c>
      <c r="Y130" s="458">
        <v>77.430000000000007</v>
      </c>
      <c r="Z130" s="458">
        <v>0</v>
      </c>
      <c r="AA130" s="458">
        <v>29.492999999999999</v>
      </c>
      <c r="AB130" s="458">
        <v>-795.53700000000003</v>
      </c>
      <c r="AC130" s="458">
        <v>0</v>
      </c>
      <c r="AD130" s="458">
        <v>-691.89700000000005</v>
      </c>
      <c r="AE130" s="458">
        <v>9798.8520000000008</v>
      </c>
      <c r="AF130" s="458">
        <v>9106.9549999999999</v>
      </c>
      <c r="AG130" s="458">
        <f t="shared" si="15"/>
        <v>9798.8520000000008</v>
      </c>
      <c r="AH130" s="458">
        <f t="shared" si="16"/>
        <v>0</v>
      </c>
      <c r="AI130" s="458">
        <f t="shared" si="17"/>
        <v>-795.53700000000003</v>
      </c>
      <c r="AK130" s="457">
        <v>0.79166666666666696</v>
      </c>
      <c r="AL130" s="458">
        <v>4213.3739999999998</v>
      </c>
      <c r="AM130" s="458">
        <v>5273.8980000000001</v>
      </c>
      <c r="AN130" s="458">
        <v>1136.828</v>
      </c>
      <c r="AO130" s="458">
        <v>591.64300000000003</v>
      </c>
      <c r="AP130" s="458">
        <v>598.75199999999995</v>
      </c>
      <c r="AQ130" s="458">
        <v>243.69800000000001</v>
      </c>
      <c r="AR130" s="458">
        <v>0</v>
      </c>
      <c r="AS130" s="458">
        <v>5.359</v>
      </c>
      <c r="AT130" s="458">
        <v>-2064.277</v>
      </c>
      <c r="AU130" s="458">
        <v>0</v>
      </c>
      <c r="AV130" s="458">
        <v>-812.83100000000002</v>
      </c>
      <c r="AW130" s="458">
        <v>9999.2750000000015</v>
      </c>
      <c r="AX130" s="458">
        <v>9186.4440000000013</v>
      </c>
      <c r="AY130" s="458">
        <f t="shared" si="18"/>
        <v>9999.2750000000015</v>
      </c>
      <c r="AZ130" s="458">
        <f t="shared" si="19"/>
        <v>0</v>
      </c>
      <c r="BA130" s="458">
        <f t="shared" si="20"/>
        <v>-2064.277</v>
      </c>
    </row>
    <row r="131" spans="1:53" s="445" customFormat="1">
      <c r="A131" s="457">
        <v>0.80208333333333304</v>
      </c>
      <c r="B131" s="458">
        <v>2593.2959999999998</v>
      </c>
      <c r="C131" s="458">
        <v>5171.6480000000001</v>
      </c>
      <c r="D131" s="458">
        <v>899.11199999999997</v>
      </c>
      <c r="E131" s="458">
        <v>508.66699999999997</v>
      </c>
      <c r="F131" s="458">
        <v>656.33</v>
      </c>
      <c r="G131" s="458">
        <v>182.34399999999999</v>
      </c>
      <c r="H131" s="458">
        <v>0</v>
      </c>
      <c r="I131" s="458">
        <v>86.435000000000002</v>
      </c>
      <c r="J131" s="458">
        <v>-1338.308</v>
      </c>
      <c r="K131" s="458">
        <v>0</v>
      </c>
      <c r="L131" s="458">
        <v>-697.36800000000005</v>
      </c>
      <c r="M131" s="458">
        <v>8759.5239999999976</v>
      </c>
      <c r="N131" s="458">
        <v>8062.1559999999972</v>
      </c>
      <c r="O131" s="458">
        <f t="shared" si="12"/>
        <v>8759.5239999999976</v>
      </c>
      <c r="P131" s="458">
        <f t="shared" si="13"/>
        <v>0</v>
      </c>
      <c r="Q131" s="458">
        <f t="shared" si="14"/>
        <v>-1338.308</v>
      </c>
      <c r="S131" s="457">
        <v>0.80208333333333304</v>
      </c>
      <c r="T131" s="458">
        <v>3132.9180000000001</v>
      </c>
      <c r="U131" s="458">
        <v>5327.51</v>
      </c>
      <c r="V131" s="458">
        <v>1110.317</v>
      </c>
      <c r="W131" s="458">
        <v>545.41899999999998</v>
      </c>
      <c r="X131" s="458">
        <v>363.74299999999999</v>
      </c>
      <c r="Y131" s="458">
        <v>68.522000000000006</v>
      </c>
      <c r="Z131" s="458">
        <v>0</v>
      </c>
      <c r="AA131" s="458">
        <v>28.143999999999998</v>
      </c>
      <c r="AB131" s="458">
        <v>-744.96799999999996</v>
      </c>
      <c r="AC131" s="458">
        <v>0</v>
      </c>
      <c r="AD131" s="458">
        <v>-691.42200000000003</v>
      </c>
      <c r="AE131" s="458">
        <v>9831.6049999999996</v>
      </c>
      <c r="AF131" s="458">
        <v>9140.1829999999991</v>
      </c>
      <c r="AG131" s="458">
        <f t="shared" si="15"/>
        <v>9831.6049999999996</v>
      </c>
      <c r="AH131" s="458">
        <f t="shared" si="16"/>
        <v>0</v>
      </c>
      <c r="AI131" s="458">
        <f t="shared" si="17"/>
        <v>-744.96799999999996</v>
      </c>
      <c r="AK131" s="457">
        <v>0.80208333333333304</v>
      </c>
      <c r="AL131" s="458">
        <v>4211.527</v>
      </c>
      <c r="AM131" s="458">
        <v>5309.7629999999999</v>
      </c>
      <c r="AN131" s="458">
        <v>1144.646</v>
      </c>
      <c r="AO131" s="458">
        <v>584.66099999999994</v>
      </c>
      <c r="AP131" s="458">
        <v>576.41099999999994</v>
      </c>
      <c r="AQ131" s="458">
        <v>240.65100000000001</v>
      </c>
      <c r="AR131" s="458">
        <v>0</v>
      </c>
      <c r="AS131" s="458">
        <v>5.3490000000000002</v>
      </c>
      <c r="AT131" s="458">
        <v>-2027.489</v>
      </c>
      <c r="AU131" s="458">
        <v>0</v>
      </c>
      <c r="AV131" s="458">
        <v>-815.78399999999999</v>
      </c>
      <c r="AW131" s="458">
        <v>10045.519000000002</v>
      </c>
      <c r="AX131" s="458">
        <v>9229.7350000000024</v>
      </c>
      <c r="AY131" s="458">
        <f t="shared" si="18"/>
        <v>10045.519000000002</v>
      </c>
      <c r="AZ131" s="458">
        <f t="shared" si="19"/>
        <v>0</v>
      </c>
      <c r="BA131" s="458">
        <f t="shared" si="20"/>
        <v>-2027.489</v>
      </c>
    </row>
    <row r="132" spans="1:53" s="445" customFormat="1">
      <c r="A132" s="457">
        <v>0.8125</v>
      </c>
      <c r="B132" s="458">
        <v>2596.2089999999998</v>
      </c>
      <c r="C132" s="458">
        <v>5135.9560000000001</v>
      </c>
      <c r="D132" s="458">
        <v>898.83399999999995</v>
      </c>
      <c r="E132" s="458">
        <v>511.25200000000001</v>
      </c>
      <c r="F132" s="458">
        <v>656.65200000000004</v>
      </c>
      <c r="G132" s="458">
        <v>178.892</v>
      </c>
      <c r="H132" s="458">
        <v>0</v>
      </c>
      <c r="I132" s="458">
        <v>98.516999999999996</v>
      </c>
      <c r="J132" s="458">
        <v>-1363.4590000000001</v>
      </c>
      <c r="K132" s="458">
        <v>0</v>
      </c>
      <c r="L132" s="458">
        <v>-694.29300000000001</v>
      </c>
      <c r="M132" s="458">
        <v>8712.8529999999992</v>
      </c>
      <c r="N132" s="458">
        <v>8018.5599999999995</v>
      </c>
      <c r="O132" s="458">
        <f t="shared" si="12"/>
        <v>8712.8529999999992</v>
      </c>
      <c r="P132" s="458">
        <f t="shared" si="13"/>
        <v>0</v>
      </c>
      <c r="Q132" s="458">
        <f t="shared" si="14"/>
        <v>-1363.4590000000001</v>
      </c>
      <c r="S132" s="457">
        <v>0.8125</v>
      </c>
      <c r="T132" s="458">
        <v>3134.614</v>
      </c>
      <c r="U132" s="458">
        <v>5323.5690000000004</v>
      </c>
      <c r="V132" s="458">
        <v>1110.3040000000001</v>
      </c>
      <c r="W132" s="458">
        <v>546.83600000000001</v>
      </c>
      <c r="X132" s="458">
        <v>363.79300000000001</v>
      </c>
      <c r="Y132" s="458">
        <v>68.465000000000003</v>
      </c>
      <c r="Z132" s="458">
        <v>0</v>
      </c>
      <c r="AA132" s="458">
        <v>28.21</v>
      </c>
      <c r="AB132" s="458">
        <v>-818.92700000000002</v>
      </c>
      <c r="AC132" s="458">
        <v>0</v>
      </c>
      <c r="AD132" s="458">
        <v>-691.24</v>
      </c>
      <c r="AE132" s="458">
        <v>9756.8639999999996</v>
      </c>
      <c r="AF132" s="458">
        <v>9065.6239999999998</v>
      </c>
      <c r="AG132" s="458">
        <f t="shared" si="15"/>
        <v>9756.8639999999996</v>
      </c>
      <c r="AH132" s="458">
        <f t="shared" si="16"/>
        <v>0</v>
      </c>
      <c r="AI132" s="458">
        <f t="shared" si="17"/>
        <v>-818.92700000000002</v>
      </c>
      <c r="AK132" s="457">
        <v>0.8125</v>
      </c>
      <c r="AL132" s="458">
        <v>4210.9409999999998</v>
      </c>
      <c r="AM132" s="458">
        <v>5332.5150000000003</v>
      </c>
      <c r="AN132" s="458">
        <v>1147.42</v>
      </c>
      <c r="AO132" s="458">
        <v>587.82100000000003</v>
      </c>
      <c r="AP132" s="458">
        <v>536.11800000000005</v>
      </c>
      <c r="AQ132" s="458">
        <v>204.35499999999999</v>
      </c>
      <c r="AR132" s="458">
        <v>0</v>
      </c>
      <c r="AS132" s="458">
        <v>5.7160000000000002</v>
      </c>
      <c r="AT132" s="458">
        <v>-2073.1759999999999</v>
      </c>
      <c r="AU132" s="458">
        <v>0</v>
      </c>
      <c r="AV132" s="458">
        <v>-817.55700000000002</v>
      </c>
      <c r="AW132" s="458">
        <v>9951.7100000000009</v>
      </c>
      <c r="AX132" s="458">
        <v>9134.1530000000002</v>
      </c>
      <c r="AY132" s="458">
        <f t="shared" si="18"/>
        <v>9951.7100000000009</v>
      </c>
      <c r="AZ132" s="458">
        <f t="shared" si="19"/>
        <v>0</v>
      </c>
      <c r="BA132" s="458">
        <f t="shared" si="20"/>
        <v>-2073.1759999999999</v>
      </c>
    </row>
    <row r="133" spans="1:53" s="445" customFormat="1">
      <c r="A133" s="457">
        <v>0.82291666666666696</v>
      </c>
      <c r="B133" s="458">
        <v>2596.9690000000001</v>
      </c>
      <c r="C133" s="458">
        <v>5110.6480000000001</v>
      </c>
      <c r="D133" s="458">
        <v>898.95600000000002</v>
      </c>
      <c r="E133" s="458">
        <v>511.34</v>
      </c>
      <c r="F133" s="458">
        <v>654.44000000000005</v>
      </c>
      <c r="G133" s="458">
        <v>184.249</v>
      </c>
      <c r="H133" s="458">
        <v>0</v>
      </c>
      <c r="I133" s="458">
        <v>104.086</v>
      </c>
      <c r="J133" s="458">
        <v>-1408.355</v>
      </c>
      <c r="K133" s="458">
        <v>0</v>
      </c>
      <c r="L133" s="458">
        <v>-691.96799999999996</v>
      </c>
      <c r="M133" s="458">
        <v>8652.3330000000005</v>
      </c>
      <c r="N133" s="458">
        <v>7960.3650000000007</v>
      </c>
      <c r="O133" s="458">
        <f t="shared" si="12"/>
        <v>8652.3330000000005</v>
      </c>
      <c r="P133" s="458">
        <f t="shared" si="13"/>
        <v>0</v>
      </c>
      <c r="Q133" s="458">
        <f t="shared" si="14"/>
        <v>-1408.355</v>
      </c>
      <c r="S133" s="457">
        <v>0.82291666666666696</v>
      </c>
      <c r="T133" s="458">
        <v>3135.971</v>
      </c>
      <c r="U133" s="458">
        <v>5291.4870000000001</v>
      </c>
      <c r="V133" s="458">
        <v>1106.0070000000001</v>
      </c>
      <c r="W133" s="458">
        <v>540.86800000000005</v>
      </c>
      <c r="X133" s="458">
        <v>358.83600000000001</v>
      </c>
      <c r="Y133" s="458">
        <v>69.156000000000006</v>
      </c>
      <c r="Z133" s="458">
        <v>0</v>
      </c>
      <c r="AA133" s="458">
        <v>30.149000000000001</v>
      </c>
      <c r="AB133" s="458">
        <v>-835.26499999999999</v>
      </c>
      <c r="AC133" s="458">
        <v>0</v>
      </c>
      <c r="AD133" s="458">
        <v>-688.09100000000001</v>
      </c>
      <c r="AE133" s="458">
        <v>9697.2090000000007</v>
      </c>
      <c r="AF133" s="458">
        <v>9009.1180000000004</v>
      </c>
      <c r="AG133" s="458">
        <f t="shared" si="15"/>
        <v>9697.2090000000007</v>
      </c>
      <c r="AH133" s="458">
        <f t="shared" si="16"/>
        <v>0</v>
      </c>
      <c r="AI133" s="458">
        <f t="shared" si="17"/>
        <v>-835.26499999999999</v>
      </c>
      <c r="AK133" s="457">
        <v>0.82291666666666696</v>
      </c>
      <c r="AL133" s="458">
        <v>4212.2619999999997</v>
      </c>
      <c r="AM133" s="458">
        <v>5352.634</v>
      </c>
      <c r="AN133" s="458">
        <v>1147.8030000000001</v>
      </c>
      <c r="AO133" s="458">
        <v>595.19500000000005</v>
      </c>
      <c r="AP133" s="458">
        <v>534.93899999999996</v>
      </c>
      <c r="AQ133" s="458">
        <v>164.31800000000001</v>
      </c>
      <c r="AR133" s="458">
        <v>0</v>
      </c>
      <c r="AS133" s="458">
        <v>5.649</v>
      </c>
      <c r="AT133" s="458">
        <v>-2107.0390000000002</v>
      </c>
      <c r="AU133" s="458">
        <v>0</v>
      </c>
      <c r="AV133" s="458">
        <v>-819.61300000000006</v>
      </c>
      <c r="AW133" s="458">
        <v>9905.7609999999986</v>
      </c>
      <c r="AX133" s="458">
        <v>9086.1479999999992</v>
      </c>
      <c r="AY133" s="458">
        <f t="shared" si="18"/>
        <v>9905.7609999999986</v>
      </c>
      <c r="AZ133" s="458">
        <f t="shared" si="19"/>
        <v>0</v>
      </c>
      <c r="BA133" s="458">
        <f t="shared" si="20"/>
        <v>-2107.0390000000002</v>
      </c>
    </row>
    <row r="134" spans="1:53" s="445" customFormat="1">
      <c r="A134" s="457">
        <v>0.83333333333333304</v>
      </c>
      <c r="B134" s="458">
        <v>2595.5749999999998</v>
      </c>
      <c r="C134" s="458">
        <v>5087.6589999999997</v>
      </c>
      <c r="D134" s="458">
        <v>892.25800000000004</v>
      </c>
      <c r="E134" s="458">
        <v>508.36599999999999</v>
      </c>
      <c r="F134" s="458">
        <v>611.76099999999997</v>
      </c>
      <c r="G134" s="458">
        <v>188.90600000000001</v>
      </c>
      <c r="H134" s="458">
        <v>0</v>
      </c>
      <c r="I134" s="458">
        <v>105.271</v>
      </c>
      <c r="J134" s="458">
        <v>-1434.404</v>
      </c>
      <c r="K134" s="458">
        <v>0</v>
      </c>
      <c r="L134" s="458">
        <v>-689.11500000000001</v>
      </c>
      <c r="M134" s="458">
        <v>8555.3920000000016</v>
      </c>
      <c r="N134" s="458">
        <v>7866.2770000000019</v>
      </c>
      <c r="O134" s="458">
        <f t="shared" si="12"/>
        <v>8555.3920000000016</v>
      </c>
      <c r="P134" s="458">
        <f t="shared" si="13"/>
        <v>0</v>
      </c>
      <c r="Q134" s="458">
        <f t="shared" si="14"/>
        <v>-1434.404</v>
      </c>
      <c r="S134" s="457">
        <v>0.83333333333333304</v>
      </c>
      <c r="T134" s="458">
        <v>3135.3330000000001</v>
      </c>
      <c r="U134" s="458">
        <v>5311.5420000000004</v>
      </c>
      <c r="V134" s="458">
        <v>1118.155</v>
      </c>
      <c r="W134" s="458">
        <v>550.98199999999997</v>
      </c>
      <c r="X134" s="458">
        <v>331.96</v>
      </c>
      <c r="Y134" s="458">
        <v>34.798999999999999</v>
      </c>
      <c r="Z134" s="458">
        <v>0</v>
      </c>
      <c r="AA134" s="458">
        <v>28.16</v>
      </c>
      <c r="AB134" s="458">
        <v>-940.29600000000005</v>
      </c>
      <c r="AC134" s="458">
        <v>0</v>
      </c>
      <c r="AD134" s="458">
        <v>-690.048</v>
      </c>
      <c r="AE134" s="458">
        <v>9570.6350000000002</v>
      </c>
      <c r="AF134" s="458">
        <v>8880.5869999999995</v>
      </c>
      <c r="AG134" s="458">
        <f t="shared" si="15"/>
        <v>9570.6350000000002</v>
      </c>
      <c r="AH134" s="458">
        <f t="shared" si="16"/>
        <v>0</v>
      </c>
      <c r="AI134" s="458">
        <f t="shared" si="17"/>
        <v>-940.29600000000005</v>
      </c>
      <c r="AK134" s="457">
        <v>0.83333333333333304</v>
      </c>
      <c r="AL134" s="458">
        <v>4212.174</v>
      </c>
      <c r="AM134" s="458">
        <v>5417.97</v>
      </c>
      <c r="AN134" s="458">
        <v>1150.259</v>
      </c>
      <c r="AO134" s="458">
        <v>554.22699999999998</v>
      </c>
      <c r="AP134" s="458">
        <v>472.89400000000001</v>
      </c>
      <c r="AQ134" s="458">
        <v>0</v>
      </c>
      <c r="AR134" s="458">
        <v>0</v>
      </c>
      <c r="AS134" s="458">
        <v>5.343</v>
      </c>
      <c r="AT134" s="458">
        <v>-2061.4540000000002</v>
      </c>
      <c r="AU134" s="458">
        <v>0</v>
      </c>
      <c r="AV134" s="458">
        <v>-821.71100000000001</v>
      </c>
      <c r="AW134" s="458">
        <v>9751.4130000000023</v>
      </c>
      <c r="AX134" s="458">
        <v>8929.702000000003</v>
      </c>
      <c r="AY134" s="458">
        <f t="shared" si="18"/>
        <v>9751.4130000000023</v>
      </c>
      <c r="AZ134" s="458">
        <f t="shared" si="19"/>
        <v>0</v>
      </c>
      <c r="BA134" s="458">
        <f t="shared" si="20"/>
        <v>-2061.4540000000002</v>
      </c>
    </row>
    <row r="135" spans="1:53" s="445" customFormat="1">
      <c r="A135" s="457">
        <v>0.84375</v>
      </c>
      <c r="B135" s="458">
        <v>2594.306</v>
      </c>
      <c r="C135" s="458">
        <v>5071.6329999999998</v>
      </c>
      <c r="D135" s="458">
        <v>885.80200000000002</v>
      </c>
      <c r="E135" s="458">
        <v>507.98200000000003</v>
      </c>
      <c r="F135" s="458">
        <v>607.53399999999999</v>
      </c>
      <c r="G135" s="458">
        <v>186.24700000000001</v>
      </c>
      <c r="H135" s="458">
        <v>0</v>
      </c>
      <c r="I135" s="458">
        <v>105.185</v>
      </c>
      <c r="J135" s="458">
        <v>-1531.5170000000001</v>
      </c>
      <c r="K135" s="458">
        <v>0</v>
      </c>
      <c r="L135" s="458">
        <v>-687.29899999999998</v>
      </c>
      <c r="M135" s="458">
        <v>8427.1719999999987</v>
      </c>
      <c r="N135" s="458">
        <v>7739.8729999999987</v>
      </c>
      <c r="O135" s="458">
        <f t="shared" si="12"/>
        <v>8427.1719999999987</v>
      </c>
      <c r="P135" s="458">
        <f t="shared" si="13"/>
        <v>0</v>
      </c>
      <c r="Q135" s="458">
        <f t="shared" si="14"/>
        <v>-1531.5170000000001</v>
      </c>
      <c r="S135" s="457">
        <v>0.84375</v>
      </c>
      <c r="T135" s="458">
        <v>3134.2089999999998</v>
      </c>
      <c r="U135" s="458">
        <v>5304.884</v>
      </c>
      <c r="V135" s="458">
        <v>1122.3900000000001</v>
      </c>
      <c r="W135" s="458">
        <v>573.60900000000004</v>
      </c>
      <c r="X135" s="458">
        <v>328.488</v>
      </c>
      <c r="Y135" s="458">
        <v>36.095999999999997</v>
      </c>
      <c r="Z135" s="458">
        <v>0</v>
      </c>
      <c r="AA135" s="458">
        <v>28.311</v>
      </c>
      <c r="AB135" s="458">
        <v>-1025.077</v>
      </c>
      <c r="AC135" s="458">
        <v>0</v>
      </c>
      <c r="AD135" s="458">
        <v>-690.61500000000001</v>
      </c>
      <c r="AE135" s="458">
        <v>9502.91</v>
      </c>
      <c r="AF135" s="458">
        <v>8812.2950000000001</v>
      </c>
      <c r="AG135" s="458">
        <f t="shared" si="15"/>
        <v>9502.91</v>
      </c>
      <c r="AH135" s="458">
        <f t="shared" si="16"/>
        <v>0</v>
      </c>
      <c r="AI135" s="458">
        <f t="shared" si="17"/>
        <v>-1025.077</v>
      </c>
      <c r="AK135" s="457">
        <v>0.84375</v>
      </c>
      <c r="AL135" s="458">
        <v>4213.2719999999999</v>
      </c>
      <c r="AM135" s="458">
        <v>5410.3940000000002</v>
      </c>
      <c r="AN135" s="458">
        <v>1150.681</v>
      </c>
      <c r="AO135" s="458">
        <v>536.71699999999998</v>
      </c>
      <c r="AP135" s="458">
        <v>461.577</v>
      </c>
      <c r="AQ135" s="458">
        <v>0</v>
      </c>
      <c r="AR135" s="458">
        <v>0</v>
      </c>
      <c r="AS135" s="458">
        <v>5.234</v>
      </c>
      <c r="AT135" s="458">
        <v>-2172.8209999999999</v>
      </c>
      <c r="AU135" s="458">
        <v>0</v>
      </c>
      <c r="AV135" s="458">
        <v>-819.98800000000006</v>
      </c>
      <c r="AW135" s="458">
        <v>9605.0540000000019</v>
      </c>
      <c r="AX135" s="458">
        <v>8785.0660000000025</v>
      </c>
      <c r="AY135" s="458">
        <f t="shared" si="18"/>
        <v>9605.0540000000019</v>
      </c>
      <c r="AZ135" s="458">
        <f t="shared" si="19"/>
        <v>0</v>
      </c>
      <c r="BA135" s="458">
        <f t="shared" si="20"/>
        <v>-2172.8209999999999</v>
      </c>
    </row>
    <row r="136" spans="1:53" s="445" customFormat="1">
      <c r="A136" s="457">
        <v>0.85416666666666696</v>
      </c>
      <c r="B136" s="458">
        <v>2592.0479999999998</v>
      </c>
      <c r="C136" s="458">
        <v>5059.9070000000002</v>
      </c>
      <c r="D136" s="458">
        <v>889.63</v>
      </c>
      <c r="E136" s="458">
        <v>506.74299999999999</v>
      </c>
      <c r="F136" s="458">
        <v>607.94299999999998</v>
      </c>
      <c r="G136" s="458">
        <v>182.547</v>
      </c>
      <c r="H136" s="458">
        <v>0</v>
      </c>
      <c r="I136" s="458">
        <v>108.072</v>
      </c>
      <c r="J136" s="458">
        <v>-1662.5060000000001</v>
      </c>
      <c r="K136" s="458">
        <v>0</v>
      </c>
      <c r="L136" s="458">
        <v>-686.01599999999996</v>
      </c>
      <c r="M136" s="458">
        <v>8284.384</v>
      </c>
      <c r="N136" s="458">
        <v>7598.3680000000004</v>
      </c>
      <c r="O136" s="458">
        <f t="shared" si="12"/>
        <v>8284.384</v>
      </c>
      <c r="P136" s="458">
        <f t="shared" si="13"/>
        <v>0</v>
      </c>
      <c r="Q136" s="458">
        <f t="shared" si="14"/>
        <v>-1662.5060000000001</v>
      </c>
      <c r="S136" s="457">
        <v>0.85416666666666696</v>
      </c>
      <c r="T136" s="458">
        <v>3132.4009999999998</v>
      </c>
      <c r="U136" s="458">
        <v>5259.5429999999997</v>
      </c>
      <c r="V136" s="458">
        <v>1113.0730000000001</v>
      </c>
      <c r="W136" s="458">
        <v>544.51300000000003</v>
      </c>
      <c r="X136" s="458">
        <v>328.46899999999999</v>
      </c>
      <c r="Y136" s="458">
        <v>36.085000000000001</v>
      </c>
      <c r="Z136" s="458">
        <v>0</v>
      </c>
      <c r="AA136" s="458">
        <v>26.475000000000001</v>
      </c>
      <c r="AB136" s="458">
        <v>-1042.155</v>
      </c>
      <c r="AC136" s="458">
        <v>0</v>
      </c>
      <c r="AD136" s="458">
        <v>-684.83</v>
      </c>
      <c r="AE136" s="458">
        <v>9398.4039999999986</v>
      </c>
      <c r="AF136" s="458">
        <v>8713.5739999999987</v>
      </c>
      <c r="AG136" s="458">
        <f t="shared" si="15"/>
        <v>9398.4039999999986</v>
      </c>
      <c r="AH136" s="458">
        <f t="shared" si="16"/>
        <v>0</v>
      </c>
      <c r="AI136" s="458">
        <f t="shared" si="17"/>
        <v>-1042.155</v>
      </c>
      <c r="AK136" s="457">
        <v>0.85416666666666696</v>
      </c>
      <c r="AL136" s="458">
        <v>4212.4769999999999</v>
      </c>
      <c r="AM136" s="458">
        <v>5394.2510000000002</v>
      </c>
      <c r="AN136" s="458">
        <v>1150.742</v>
      </c>
      <c r="AO136" s="458">
        <v>524.01300000000003</v>
      </c>
      <c r="AP136" s="458">
        <v>456.90100000000001</v>
      </c>
      <c r="AQ136" s="458">
        <v>0</v>
      </c>
      <c r="AR136" s="458">
        <v>0</v>
      </c>
      <c r="AS136" s="458">
        <v>5.4379999999999997</v>
      </c>
      <c r="AT136" s="458">
        <v>-2228.4059999999999</v>
      </c>
      <c r="AU136" s="458">
        <v>0</v>
      </c>
      <c r="AV136" s="458">
        <v>-817.63499999999999</v>
      </c>
      <c r="AW136" s="458">
        <v>9515.4160000000011</v>
      </c>
      <c r="AX136" s="458">
        <v>8697.7810000000009</v>
      </c>
      <c r="AY136" s="458">
        <f t="shared" si="18"/>
        <v>9515.4160000000011</v>
      </c>
      <c r="AZ136" s="458">
        <f t="shared" si="19"/>
        <v>0</v>
      </c>
      <c r="BA136" s="458">
        <f t="shared" si="20"/>
        <v>-2228.4059999999999</v>
      </c>
    </row>
    <row r="137" spans="1:53" s="445" customFormat="1">
      <c r="A137" s="457">
        <v>0.86458333333333304</v>
      </c>
      <c r="B137" s="458">
        <v>2593.3130000000001</v>
      </c>
      <c r="C137" s="458">
        <v>5046.0730000000003</v>
      </c>
      <c r="D137" s="458">
        <v>903.52800000000002</v>
      </c>
      <c r="E137" s="458">
        <v>505.42200000000003</v>
      </c>
      <c r="F137" s="458">
        <v>550.37099999999998</v>
      </c>
      <c r="G137" s="458">
        <v>167.86199999999999</v>
      </c>
      <c r="H137" s="458">
        <v>0</v>
      </c>
      <c r="I137" s="458">
        <v>110.66200000000001</v>
      </c>
      <c r="J137" s="458">
        <v>-1764.61</v>
      </c>
      <c r="K137" s="458">
        <v>0</v>
      </c>
      <c r="L137" s="458">
        <v>-684.33699999999999</v>
      </c>
      <c r="M137" s="458">
        <v>8112.6210000000001</v>
      </c>
      <c r="N137" s="458">
        <v>7428.2839999999997</v>
      </c>
      <c r="O137" s="458">
        <f t="shared" si="12"/>
        <v>8112.6210000000001</v>
      </c>
      <c r="P137" s="458">
        <f t="shared" si="13"/>
        <v>0</v>
      </c>
      <c r="Q137" s="458">
        <f t="shared" si="14"/>
        <v>-1764.61</v>
      </c>
      <c r="S137" s="457">
        <v>0.86458333333333304</v>
      </c>
      <c r="T137" s="458">
        <v>3134.0790000000002</v>
      </c>
      <c r="U137" s="458">
        <v>5225.7020000000002</v>
      </c>
      <c r="V137" s="458">
        <v>1108.77</v>
      </c>
      <c r="W137" s="458">
        <v>534.90200000000004</v>
      </c>
      <c r="X137" s="458">
        <v>325.92599999999999</v>
      </c>
      <c r="Y137" s="458">
        <v>36.116999999999997</v>
      </c>
      <c r="Z137" s="458">
        <v>0</v>
      </c>
      <c r="AA137" s="458">
        <v>25.167000000000002</v>
      </c>
      <c r="AB137" s="458">
        <v>-1095.8620000000001</v>
      </c>
      <c r="AC137" s="458">
        <v>0</v>
      </c>
      <c r="AD137" s="458">
        <v>-681.32500000000005</v>
      </c>
      <c r="AE137" s="458">
        <v>9294.8009999999995</v>
      </c>
      <c r="AF137" s="458">
        <v>8613.4759999999987</v>
      </c>
      <c r="AG137" s="458">
        <f t="shared" si="15"/>
        <v>9294.8009999999995</v>
      </c>
      <c r="AH137" s="458">
        <f t="shared" si="16"/>
        <v>0</v>
      </c>
      <c r="AI137" s="458">
        <f t="shared" si="17"/>
        <v>-1095.8620000000001</v>
      </c>
      <c r="AK137" s="457">
        <v>0.86458333333333304</v>
      </c>
      <c r="AL137" s="458">
        <v>4211.6139999999996</v>
      </c>
      <c r="AM137" s="458">
        <v>5391.5609999999997</v>
      </c>
      <c r="AN137" s="458">
        <v>1151.1389999999999</v>
      </c>
      <c r="AO137" s="458">
        <v>513.51199999999994</v>
      </c>
      <c r="AP137" s="458">
        <v>448.6</v>
      </c>
      <c r="AQ137" s="458">
        <v>0</v>
      </c>
      <c r="AR137" s="458">
        <v>0</v>
      </c>
      <c r="AS137" s="458">
        <v>5.7130000000000001</v>
      </c>
      <c r="AT137" s="458">
        <v>-2265.8580000000002</v>
      </c>
      <c r="AU137" s="458">
        <v>0</v>
      </c>
      <c r="AV137" s="458">
        <v>-816.69200000000001</v>
      </c>
      <c r="AW137" s="458">
        <v>9456.280999999999</v>
      </c>
      <c r="AX137" s="458">
        <v>8639.5889999999999</v>
      </c>
      <c r="AY137" s="458">
        <f t="shared" si="18"/>
        <v>9456.280999999999</v>
      </c>
      <c r="AZ137" s="458">
        <f t="shared" si="19"/>
        <v>0</v>
      </c>
      <c r="BA137" s="458">
        <f t="shared" si="20"/>
        <v>-2265.8580000000002</v>
      </c>
    </row>
    <row r="138" spans="1:53" s="445" customFormat="1">
      <c r="A138" s="457">
        <v>0.875</v>
      </c>
      <c r="B138" s="458">
        <v>2594.9589999999998</v>
      </c>
      <c r="C138" s="458">
        <v>4985.7740000000003</v>
      </c>
      <c r="D138" s="458">
        <v>735.399</v>
      </c>
      <c r="E138" s="458">
        <v>500.41500000000002</v>
      </c>
      <c r="F138" s="458">
        <v>328.70299999999997</v>
      </c>
      <c r="G138" s="458">
        <v>66.680000000000007</v>
      </c>
      <c r="H138" s="458">
        <v>0</v>
      </c>
      <c r="I138" s="458">
        <v>115.557</v>
      </c>
      <c r="J138" s="458">
        <v>-1340.9649999999999</v>
      </c>
      <c r="K138" s="458">
        <v>0</v>
      </c>
      <c r="L138" s="458">
        <v>-673.10199999999998</v>
      </c>
      <c r="M138" s="458">
        <v>7986.5220000000008</v>
      </c>
      <c r="N138" s="458">
        <v>7313.420000000001</v>
      </c>
      <c r="O138" s="458">
        <f t="shared" si="12"/>
        <v>7986.5220000000008</v>
      </c>
      <c r="P138" s="458">
        <f t="shared" si="13"/>
        <v>0</v>
      </c>
      <c r="Q138" s="458">
        <f t="shared" si="14"/>
        <v>-1340.9649999999999</v>
      </c>
      <c r="S138" s="457">
        <v>0.875</v>
      </c>
      <c r="T138" s="458">
        <v>3136.0140000000001</v>
      </c>
      <c r="U138" s="458">
        <v>5146.5219999999999</v>
      </c>
      <c r="V138" s="458">
        <v>1115.7</v>
      </c>
      <c r="W138" s="458">
        <v>530.39099999999996</v>
      </c>
      <c r="X138" s="458">
        <v>289.00799999999998</v>
      </c>
      <c r="Y138" s="458">
        <v>36.921999999999997</v>
      </c>
      <c r="Z138" s="458">
        <v>0</v>
      </c>
      <c r="AA138" s="458">
        <v>25.234999999999999</v>
      </c>
      <c r="AB138" s="458">
        <v>-1092.7090000000001</v>
      </c>
      <c r="AC138" s="458">
        <v>0</v>
      </c>
      <c r="AD138" s="458">
        <v>-673.95799999999997</v>
      </c>
      <c r="AE138" s="458">
        <v>9187.0830000000005</v>
      </c>
      <c r="AF138" s="458">
        <v>8513.125</v>
      </c>
      <c r="AG138" s="458">
        <f t="shared" si="15"/>
        <v>9187.0830000000005</v>
      </c>
      <c r="AH138" s="458">
        <f t="shared" si="16"/>
        <v>0</v>
      </c>
      <c r="AI138" s="458">
        <f t="shared" si="17"/>
        <v>-1092.7090000000001</v>
      </c>
      <c r="AK138" s="457">
        <v>0.875</v>
      </c>
      <c r="AL138" s="458">
        <v>4210.5360000000001</v>
      </c>
      <c r="AM138" s="458">
        <v>5380.37</v>
      </c>
      <c r="AN138" s="458">
        <v>1142.33</v>
      </c>
      <c r="AO138" s="458">
        <v>506.06599999999997</v>
      </c>
      <c r="AP138" s="458">
        <v>383.80700000000002</v>
      </c>
      <c r="AQ138" s="458">
        <v>0</v>
      </c>
      <c r="AR138" s="458">
        <v>0</v>
      </c>
      <c r="AS138" s="458">
        <v>5.7610000000000001</v>
      </c>
      <c r="AT138" s="458">
        <v>-2247.7849999999999</v>
      </c>
      <c r="AU138" s="458">
        <v>0</v>
      </c>
      <c r="AV138" s="458">
        <v>-814.5</v>
      </c>
      <c r="AW138" s="458">
        <v>9381.0850000000009</v>
      </c>
      <c r="AX138" s="458">
        <v>8566.5850000000009</v>
      </c>
      <c r="AY138" s="458">
        <f t="shared" si="18"/>
        <v>9381.0850000000009</v>
      </c>
      <c r="AZ138" s="458">
        <f t="shared" si="19"/>
        <v>0</v>
      </c>
      <c r="BA138" s="458">
        <f t="shared" si="20"/>
        <v>-2247.7849999999999</v>
      </c>
    </row>
    <row r="139" spans="1:53" s="445" customFormat="1">
      <c r="A139" s="457">
        <v>0.88541666666666696</v>
      </c>
      <c r="B139" s="458">
        <v>2596.1509999999998</v>
      </c>
      <c r="C139" s="458">
        <v>5010.3909999999996</v>
      </c>
      <c r="D139" s="458">
        <v>517.03800000000001</v>
      </c>
      <c r="E139" s="458">
        <v>497.762</v>
      </c>
      <c r="F139" s="458">
        <v>301.49299999999999</v>
      </c>
      <c r="G139" s="458">
        <v>13.981</v>
      </c>
      <c r="H139" s="458">
        <v>0</v>
      </c>
      <c r="I139" s="458">
        <v>122.057</v>
      </c>
      <c r="J139" s="458">
        <v>-1191.9010000000001</v>
      </c>
      <c r="K139" s="458">
        <v>0</v>
      </c>
      <c r="L139" s="458">
        <v>-671.41099999999994</v>
      </c>
      <c r="M139" s="458">
        <v>7866.9720000000016</v>
      </c>
      <c r="N139" s="458">
        <v>7195.5610000000015</v>
      </c>
      <c r="O139" s="458">
        <f t="shared" si="12"/>
        <v>7866.9720000000016</v>
      </c>
      <c r="P139" s="458">
        <f t="shared" si="13"/>
        <v>0</v>
      </c>
      <c r="Q139" s="458">
        <f t="shared" si="14"/>
        <v>-1191.9010000000001</v>
      </c>
      <c r="S139" s="457">
        <v>0.88541666666666696</v>
      </c>
      <c r="T139" s="458">
        <v>3136.0459999999998</v>
      </c>
      <c r="U139" s="458">
        <v>5177.402</v>
      </c>
      <c r="V139" s="458">
        <v>987.59699999999998</v>
      </c>
      <c r="W139" s="458">
        <v>526.11800000000005</v>
      </c>
      <c r="X139" s="458">
        <v>284.596</v>
      </c>
      <c r="Y139" s="458">
        <v>37.095999999999997</v>
      </c>
      <c r="Z139" s="458">
        <v>0</v>
      </c>
      <c r="AA139" s="458">
        <v>26.347000000000001</v>
      </c>
      <c r="AB139" s="458">
        <v>-1101.0070000000001</v>
      </c>
      <c r="AC139" s="458">
        <v>0</v>
      </c>
      <c r="AD139" s="458">
        <v>-674.82500000000005</v>
      </c>
      <c r="AE139" s="458">
        <v>9074.1949999999997</v>
      </c>
      <c r="AF139" s="458">
        <v>8399.369999999999</v>
      </c>
      <c r="AG139" s="458">
        <f t="shared" si="15"/>
        <v>9074.1949999999997</v>
      </c>
      <c r="AH139" s="458">
        <f t="shared" si="16"/>
        <v>0</v>
      </c>
      <c r="AI139" s="458">
        <f t="shared" si="17"/>
        <v>-1101.0070000000001</v>
      </c>
      <c r="AK139" s="457">
        <v>0.88541666666666696</v>
      </c>
      <c r="AL139" s="458">
        <v>4211.8559999999998</v>
      </c>
      <c r="AM139" s="458">
        <v>5358.4660000000003</v>
      </c>
      <c r="AN139" s="458">
        <v>1148.3340000000001</v>
      </c>
      <c r="AO139" s="458">
        <v>509.62599999999998</v>
      </c>
      <c r="AP139" s="458">
        <v>375.733</v>
      </c>
      <c r="AQ139" s="458">
        <v>0</v>
      </c>
      <c r="AR139" s="458">
        <v>0</v>
      </c>
      <c r="AS139" s="458">
        <v>5.9930000000000003</v>
      </c>
      <c r="AT139" s="458">
        <v>-2324.8589999999999</v>
      </c>
      <c r="AU139" s="458">
        <v>0</v>
      </c>
      <c r="AV139" s="458">
        <v>-812.69100000000003</v>
      </c>
      <c r="AW139" s="458">
        <v>9285.1490000000013</v>
      </c>
      <c r="AX139" s="458">
        <v>8472.4580000000005</v>
      </c>
      <c r="AY139" s="458">
        <f t="shared" si="18"/>
        <v>9285.1490000000013</v>
      </c>
      <c r="AZ139" s="458">
        <f t="shared" si="19"/>
        <v>0</v>
      </c>
      <c r="BA139" s="458">
        <f t="shared" si="20"/>
        <v>-2324.8589999999999</v>
      </c>
    </row>
    <row r="140" spans="1:53" s="445" customFormat="1">
      <c r="A140" s="457">
        <v>0.89583333333333304</v>
      </c>
      <c r="B140" s="458">
        <v>2595.5790000000002</v>
      </c>
      <c r="C140" s="458">
        <v>5041.3490000000002</v>
      </c>
      <c r="D140" s="458">
        <v>118.49299999999999</v>
      </c>
      <c r="E140" s="458">
        <v>496.03500000000003</v>
      </c>
      <c r="F140" s="458">
        <v>299.96899999999999</v>
      </c>
      <c r="G140" s="458">
        <v>0</v>
      </c>
      <c r="H140" s="458">
        <v>0</v>
      </c>
      <c r="I140" s="458">
        <v>125.93899999999999</v>
      </c>
      <c r="J140" s="458">
        <v>-999.93100000000004</v>
      </c>
      <c r="K140" s="458">
        <v>0</v>
      </c>
      <c r="L140" s="458">
        <v>-668.05700000000002</v>
      </c>
      <c r="M140" s="458">
        <v>7677.4329999999991</v>
      </c>
      <c r="N140" s="458">
        <v>7009.3759999999993</v>
      </c>
      <c r="O140" s="458">
        <f t="shared" si="12"/>
        <v>7677.4329999999991</v>
      </c>
      <c r="P140" s="458">
        <f t="shared" si="13"/>
        <v>0</v>
      </c>
      <c r="Q140" s="458">
        <f t="shared" si="14"/>
        <v>-999.93100000000004</v>
      </c>
      <c r="S140" s="457">
        <v>0.89583333333333304</v>
      </c>
      <c r="T140" s="458">
        <v>3135.9169999999999</v>
      </c>
      <c r="U140" s="458">
        <v>5143.5320000000002</v>
      </c>
      <c r="V140" s="458">
        <v>779.14700000000005</v>
      </c>
      <c r="W140" s="458">
        <v>525.06899999999996</v>
      </c>
      <c r="X140" s="458">
        <v>284.55700000000002</v>
      </c>
      <c r="Y140" s="458">
        <v>99.179000000000002</v>
      </c>
      <c r="Z140" s="458">
        <v>0</v>
      </c>
      <c r="AA140" s="458">
        <v>27.344999999999999</v>
      </c>
      <c r="AB140" s="458">
        <v>-1118.7439999999999</v>
      </c>
      <c r="AC140" s="458">
        <v>0</v>
      </c>
      <c r="AD140" s="458">
        <v>-669.51700000000005</v>
      </c>
      <c r="AE140" s="458">
        <v>8876.0020000000004</v>
      </c>
      <c r="AF140" s="458">
        <v>8206.4850000000006</v>
      </c>
      <c r="AG140" s="458">
        <f t="shared" si="15"/>
        <v>8876.0020000000004</v>
      </c>
      <c r="AH140" s="458">
        <f t="shared" si="16"/>
        <v>0</v>
      </c>
      <c r="AI140" s="458">
        <f t="shared" si="17"/>
        <v>-1118.7439999999999</v>
      </c>
      <c r="AK140" s="457">
        <v>0.89583333333333304</v>
      </c>
      <c r="AL140" s="458">
        <v>4214.8900000000003</v>
      </c>
      <c r="AM140" s="458">
        <v>5335.6750000000002</v>
      </c>
      <c r="AN140" s="458">
        <v>1143.085</v>
      </c>
      <c r="AO140" s="458">
        <v>505.20600000000002</v>
      </c>
      <c r="AP140" s="458">
        <v>375.82499999999999</v>
      </c>
      <c r="AQ140" s="458">
        <v>0</v>
      </c>
      <c r="AR140" s="458">
        <v>0</v>
      </c>
      <c r="AS140" s="458">
        <v>6.3890000000000002</v>
      </c>
      <c r="AT140" s="458">
        <v>-2473.518</v>
      </c>
      <c r="AU140" s="458">
        <v>0</v>
      </c>
      <c r="AV140" s="458">
        <v>-810.30700000000002</v>
      </c>
      <c r="AW140" s="458">
        <v>9107.5520000000015</v>
      </c>
      <c r="AX140" s="458">
        <v>8297.2450000000008</v>
      </c>
      <c r="AY140" s="458">
        <f t="shared" si="18"/>
        <v>9107.5520000000015</v>
      </c>
      <c r="AZ140" s="458">
        <f t="shared" si="19"/>
        <v>0</v>
      </c>
      <c r="BA140" s="458">
        <f t="shared" si="20"/>
        <v>-2473.518</v>
      </c>
    </row>
    <row r="141" spans="1:53" s="445" customFormat="1">
      <c r="A141" s="457">
        <v>0.90625</v>
      </c>
      <c r="B141" s="458">
        <v>2595.0390000000002</v>
      </c>
      <c r="C141" s="458">
        <v>4970.3720000000003</v>
      </c>
      <c r="D141" s="458">
        <v>55.283000000000001</v>
      </c>
      <c r="E141" s="458">
        <v>489.26900000000001</v>
      </c>
      <c r="F141" s="458">
        <v>298.02499999999998</v>
      </c>
      <c r="G141" s="458">
        <v>0</v>
      </c>
      <c r="H141" s="458">
        <v>0</v>
      </c>
      <c r="I141" s="458">
        <v>125.28100000000001</v>
      </c>
      <c r="J141" s="458">
        <v>-1013.895</v>
      </c>
      <c r="K141" s="458">
        <v>0</v>
      </c>
      <c r="L141" s="458">
        <v>-659.68799999999999</v>
      </c>
      <c r="M141" s="458">
        <v>7519.3740000000016</v>
      </c>
      <c r="N141" s="458">
        <v>6859.6860000000015</v>
      </c>
      <c r="O141" s="458">
        <f t="shared" si="12"/>
        <v>7519.3740000000016</v>
      </c>
      <c r="P141" s="458">
        <f t="shared" si="13"/>
        <v>0</v>
      </c>
      <c r="Q141" s="458">
        <f t="shared" si="14"/>
        <v>-1013.895</v>
      </c>
      <c r="S141" s="457">
        <v>0.90625</v>
      </c>
      <c r="T141" s="458">
        <v>3133.665</v>
      </c>
      <c r="U141" s="458">
        <v>5075.2190000000001</v>
      </c>
      <c r="V141" s="458">
        <v>689.07600000000002</v>
      </c>
      <c r="W141" s="458">
        <v>519.78099999999995</v>
      </c>
      <c r="X141" s="458">
        <v>239.35599999999999</v>
      </c>
      <c r="Y141" s="458">
        <v>80.448999999999998</v>
      </c>
      <c r="Z141" s="458">
        <v>0</v>
      </c>
      <c r="AA141" s="458">
        <v>28.913</v>
      </c>
      <c r="AB141" s="458">
        <v>-1133.259</v>
      </c>
      <c r="AC141" s="458">
        <v>0</v>
      </c>
      <c r="AD141" s="458">
        <v>-661.43499999999995</v>
      </c>
      <c r="AE141" s="458">
        <v>8633.1999999999989</v>
      </c>
      <c r="AF141" s="458">
        <v>7971.7649999999994</v>
      </c>
      <c r="AG141" s="458">
        <f t="shared" si="15"/>
        <v>8633.1999999999989</v>
      </c>
      <c r="AH141" s="458">
        <f t="shared" si="16"/>
        <v>0</v>
      </c>
      <c r="AI141" s="458">
        <f t="shared" si="17"/>
        <v>-1133.259</v>
      </c>
      <c r="AK141" s="457">
        <v>0.90625</v>
      </c>
      <c r="AL141" s="458">
        <v>4216.3329999999996</v>
      </c>
      <c r="AM141" s="458">
        <v>5322.9880000000003</v>
      </c>
      <c r="AN141" s="458">
        <v>1145.232</v>
      </c>
      <c r="AO141" s="458">
        <v>502.59</v>
      </c>
      <c r="AP141" s="458">
        <v>371.98500000000001</v>
      </c>
      <c r="AQ141" s="458">
        <v>0</v>
      </c>
      <c r="AR141" s="458">
        <v>0</v>
      </c>
      <c r="AS141" s="458">
        <v>6.274</v>
      </c>
      <c r="AT141" s="458">
        <v>-2579.0050000000001</v>
      </c>
      <c r="AU141" s="458">
        <v>0</v>
      </c>
      <c r="AV141" s="458">
        <v>-809.01700000000005</v>
      </c>
      <c r="AW141" s="458">
        <v>8986.3970000000008</v>
      </c>
      <c r="AX141" s="458">
        <v>8177.380000000001</v>
      </c>
      <c r="AY141" s="458">
        <f t="shared" si="18"/>
        <v>8986.3970000000008</v>
      </c>
      <c r="AZ141" s="458">
        <f t="shared" si="19"/>
        <v>0</v>
      </c>
      <c r="BA141" s="458">
        <f t="shared" si="20"/>
        <v>-2579.0050000000001</v>
      </c>
    </row>
    <row r="142" spans="1:53" s="445" customFormat="1">
      <c r="A142" s="457">
        <v>0.91666666666666696</v>
      </c>
      <c r="B142" s="458">
        <v>2595.23</v>
      </c>
      <c r="C142" s="458">
        <v>4997.5159999999996</v>
      </c>
      <c r="D142" s="458">
        <v>55.249000000000002</v>
      </c>
      <c r="E142" s="458">
        <v>429.60700000000003</v>
      </c>
      <c r="F142" s="458">
        <v>269.32799999999997</v>
      </c>
      <c r="G142" s="458">
        <v>0</v>
      </c>
      <c r="H142" s="458">
        <v>0</v>
      </c>
      <c r="I142" s="458">
        <v>122.821</v>
      </c>
      <c r="J142" s="458">
        <v>-964.46100000000001</v>
      </c>
      <c r="K142" s="458">
        <v>0</v>
      </c>
      <c r="L142" s="458">
        <v>-658.55100000000004</v>
      </c>
      <c r="M142" s="458">
        <v>7505.2899999999981</v>
      </c>
      <c r="N142" s="458">
        <v>6846.7389999999978</v>
      </c>
      <c r="O142" s="458">
        <f t="shared" si="12"/>
        <v>7505.2899999999981</v>
      </c>
      <c r="P142" s="458">
        <f t="shared" si="13"/>
        <v>0</v>
      </c>
      <c r="Q142" s="458">
        <f t="shared" si="14"/>
        <v>-964.46100000000001</v>
      </c>
      <c r="S142" s="457">
        <v>0.91666666666666696</v>
      </c>
      <c r="T142" s="458">
        <v>3132.0149999999999</v>
      </c>
      <c r="U142" s="458">
        <v>4936.7790000000005</v>
      </c>
      <c r="V142" s="458">
        <v>336.96899999999999</v>
      </c>
      <c r="W142" s="458">
        <v>457.77800000000002</v>
      </c>
      <c r="X142" s="458">
        <v>196.13800000000001</v>
      </c>
      <c r="Y142" s="458">
        <v>0</v>
      </c>
      <c r="Z142" s="458">
        <v>0</v>
      </c>
      <c r="AA142" s="458">
        <v>28.52</v>
      </c>
      <c r="AB142" s="458">
        <v>-545.74699999999996</v>
      </c>
      <c r="AC142" s="458">
        <v>0</v>
      </c>
      <c r="AD142" s="458">
        <v>-640.46699999999998</v>
      </c>
      <c r="AE142" s="458">
        <v>8542.4520000000011</v>
      </c>
      <c r="AF142" s="458">
        <v>7901.9850000000015</v>
      </c>
      <c r="AG142" s="458">
        <f t="shared" si="15"/>
        <v>8542.4520000000011</v>
      </c>
      <c r="AH142" s="458">
        <f t="shared" si="16"/>
        <v>0</v>
      </c>
      <c r="AI142" s="458">
        <f t="shared" si="17"/>
        <v>-545.74699999999996</v>
      </c>
      <c r="AK142" s="457">
        <v>0.91666666666666696</v>
      </c>
      <c r="AL142" s="458">
        <v>4215.4639999999999</v>
      </c>
      <c r="AM142" s="458">
        <v>5341.9219999999996</v>
      </c>
      <c r="AN142" s="458">
        <v>1140.7070000000001</v>
      </c>
      <c r="AO142" s="458">
        <v>450.58699999999999</v>
      </c>
      <c r="AP142" s="458">
        <v>322.964</v>
      </c>
      <c r="AQ142" s="458">
        <v>0</v>
      </c>
      <c r="AR142" s="458">
        <v>0</v>
      </c>
      <c r="AS142" s="458">
        <v>6.51</v>
      </c>
      <c r="AT142" s="458">
        <v>-2517.7959999999998</v>
      </c>
      <c r="AU142" s="458">
        <v>0</v>
      </c>
      <c r="AV142" s="458">
        <v>-807.495</v>
      </c>
      <c r="AW142" s="458">
        <v>8960.3579999999984</v>
      </c>
      <c r="AX142" s="458">
        <v>8152.8629999999985</v>
      </c>
      <c r="AY142" s="458">
        <f t="shared" si="18"/>
        <v>8960.3579999999984</v>
      </c>
      <c r="AZ142" s="458">
        <f t="shared" si="19"/>
        <v>0</v>
      </c>
      <c r="BA142" s="458">
        <f t="shared" si="20"/>
        <v>-2517.7959999999998</v>
      </c>
    </row>
    <row r="143" spans="1:53" s="445" customFormat="1">
      <c r="A143" s="457">
        <v>0.92708333333333304</v>
      </c>
      <c r="B143" s="458">
        <v>2596.7660000000001</v>
      </c>
      <c r="C143" s="458">
        <v>4992.0739999999996</v>
      </c>
      <c r="D143" s="458">
        <v>55.750999999999998</v>
      </c>
      <c r="E143" s="458">
        <v>429.78899999999999</v>
      </c>
      <c r="F143" s="458">
        <v>266.64600000000002</v>
      </c>
      <c r="G143" s="458">
        <v>0</v>
      </c>
      <c r="H143" s="458">
        <v>0</v>
      </c>
      <c r="I143" s="458">
        <v>122.617</v>
      </c>
      <c r="J143" s="458">
        <v>-1037.0329999999999</v>
      </c>
      <c r="K143" s="458">
        <v>0</v>
      </c>
      <c r="L143" s="458">
        <v>-658.09799999999996</v>
      </c>
      <c r="M143" s="458">
        <v>7426.6100000000006</v>
      </c>
      <c r="N143" s="458">
        <v>6768.5120000000006</v>
      </c>
      <c r="O143" s="458">
        <f t="shared" si="12"/>
        <v>7426.6100000000006</v>
      </c>
      <c r="P143" s="458">
        <f t="shared" si="13"/>
        <v>0</v>
      </c>
      <c r="Q143" s="458">
        <f t="shared" si="14"/>
        <v>-1037.0329999999999</v>
      </c>
      <c r="S143" s="457">
        <v>0.92708333333333304</v>
      </c>
      <c r="T143" s="458">
        <v>3132.826</v>
      </c>
      <c r="U143" s="458">
        <v>5062.7</v>
      </c>
      <c r="V143" s="458">
        <v>79.912000000000006</v>
      </c>
      <c r="W143" s="458">
        <v>450.82900000000001</v>
      </c>
      <c r="X143" s="458">
        <v>187.04599999999999</v>
      </c>
      <c r="Y143" s="458">
        <v>0</v>
      </c>
      <c r="Z143" s="458">
        <v>0</v>
      </c>
      <c r="AA143" s="458">
        <v>27.841000000000001</v>
      </c>
      <c r="AB143" s="458">
        <v>-468.48599999999999</v>
      </c>
      <c r="AC143" s="458">
        <v>0</v>
      </c>
      <c r="AD143" s="458">
        <v>-647.96199999999999</v>
      </c>
      <c r="AE143" s="458">
        <v>8472.6679999999997</v>
      </c>
      <c r="AF143" s="458">
        <v>7824.7060000000001</v>
      </c>
      <c r="AG143" s="458">
        <f t="shared" si="15"/>
        <v>8472.6679999999997</v>
      </c>
      <c r="AH143" s="458">
        <f t="shared" si="16"/>
        <v>0</v>
      </c>
      <c r="AI143" s="458">
        <f t="shared" si="17"/>
        <v>-468.48599999999999</v>
      </c>
      <c r="AK143" s="457">
        <v>0.92708333333333304</v>
      </c>
      <c r="AL143" s="458">
        <v>4214.473</v>
      </c>
      <c r="AM143" s="458">
        <v>5324.7</v>
      </c>
      <c r="AN143" s="458">
        <v>1145.3620000000001</v>
      </c>
      <c r="AO143" s="458">
        <v>441.67700000000002</v>
      </c>
      <c r="AP143" s="458">
        <v>319.51799999999997</v>
      </c>
      <c r="AQ143" s="458">
        <v>0</v>
      </c>
      <c r="AR143" s="458">
        <v>0</v>
      </c>
      <c r="AS143" s="458">
        <v>6.7130000000000001</v>
      </c>
      <c r="AT143" s="458">
        <v>-2564.4789999999998</v>
      </c>
      <c r="AU143" s="458">
        <v>0</v>
      </c>
      <c r="AV143" s="458">
        <v>-805.32799999999997</v>
      </c>
      <c r="AW143" s="458">
        <v>8887.9639999999999</v>
      </c>
      <c r="AX143" s="458">
        <v>8082.6360000000004</v>
      </c>
      <c r="AY143" s="458">
        <f t="shared" si="18"/>
        <v>8887.9639999999999</v>
      </c>
      <c r="AZ143" s="458">
        <f t="shared" si="19"/>
        <v>0</v>
      </c>
      <c r="BA143" s="458">
        <f t="shared" si="20"/>
        <v>-2564.4789999999998</v>
      </c>
    </row>
    <row r="144" spans="1:53" s="445" customFormat="1">
      <c r="A144" s="457">
        <v>0.9375</v>
      </c>
      <c r="B144" s="458">
        <v>2597.9520000000002</v>
      </c>
      <c r="C144" s="458">
        <v>4987.3019999999997</v>
      </c>
      <c r="D144" s="458">
        <v>55.343000000000004</v>
      </c>
      <c r="E144" s="458">
        <v>427.233</v>
      </c>
      <c r="F144" s="458">
        <v>266.61</v>
      </c>
      <c r="G144" s="458">
        <v>0</v>
      </c>
      <c r="H144" s="458">
        <v>0</v>
      </c>
      <c r="I144" s="458">
        <v>124.093</v>
      </c>
      <c r="J144" s="458">
        <v>-1093.569</v>
      </c>
      <c r="K144" s="458">
        <v>0</v>
      </c>
      <c r="L144" s="458">
        <v>-657.553</v>
      </c>
      <c r="M144" s="458">
        <v>7364.9640000000018</v>
      </c>
      <c r="N144" s="458">
        <v>6707.4110000000019</v>
      </c>
      <c r="O144" s="458">
        <f t="shared" si="12"/>
        <v>7364.9640000000018</v>
      </c>
      <c r="P144" s="458">
        <f t="shared" si="13"/>
        <v>0</v>
      </c>
      <c r="Q144" s="458">
        <f t="shared" si="14"/>
        <v>-1093.569</v>
      </c>
      <c r="S144" s="457">
        <v>0.9375</v>
      </c>
      <c r="T144" s="458">
        <v>3132.6309999999999</v>
      </c>
      <c r="U144" s="458">
        <v>5077.87</v>
      </c>
      <c r="V144" s="458">
        <v>78.227000000000004</v>
      </c>
      <c r="W144" s="458">
        <v>450.798</v>
      </c>
      <c r="X144" s="458">
        <v>186.83699999999999</v>
      </c>
      <c r="Y144" s="458">
        <v>0</v>
      </c>
      <c r="Z144" s="458">
        <v>0</v>
      </c>
      <c r="AA144" s="458">
        <v>26.635000000000002</v>
      </c>
      <c r="AB144" s="458">
        <v>-610.20000000000005</v>
      </c>
      <c r="AC144" s="458">
        <v>0</v>
      </c>
      <c r="AD144" s="458">
        <v>-649.25599999999997</v>
      </c>
      <c r="AE144" s="458">
        <v>8342.7980000000007</v>
      </c>
      <c r="AF144" s="458">
        <v>7693.5420000000004</v>
      </c>
      <c r="AG144" s="458">
        <f t="shared" si="15"/>
        <v>8342.7980000000007</v>
      </c>
      <c r="AH144" s="458">
        <f t="shared" si="16"/>
        <v>0</v>
      </c>
      <c r="AI144" s="458">
        <f t="shared" si="17"/>
        <v>-610.20000000000005</v>
      </c>
      <c r="AK144" s="457">
        <v>0.9375</v>
      </c>
      <c r="AL144" s="458">
        <v>4213.1480000000001</v>
      </c>
      <c r="AM144" s="458">
        <v>5334.0410000000002</v>
      </c>
      <c r="AN144" s="458">
        <v>1144.49</v>
      </c>
      <c r="AO144" s="458">
        <v>444.15699999999998</v>
      </c>
      <c r="AP144" s="458">
        <v>319.44299999999998</v>
      </c>
      <c r="AQ144" s="458">
        <v>0</v>
      </c>
      <c r="AR144" s="458">
        <v>0</v>
      </c>
      <c r="AS144" s="458">
        <v>6.7770000000000001</v>
      </c>
      <c r="AT144" s="458">
        <v>-2709.2820000000002</v>
      </c>
      <c r="AU144" s="458">
        <v>0</v>
      </c>
      <c r="AV144" s="458">
        <v>-806.28499999999997</v>
      </c>
      <c r="AW144" s="458">
        <v>8752.7739999999976</v>
      </c>
      <c r="AX144" s="458">
        <v>7946.4889999999978</v>
      </c>
      <c r="AY144" s="458">
        <f t="shared" si="18"/>
        <v>8752.7739999999976</v>
      </c>
      <c r="AZ144" s="458">
        <f t="shared" si="19"/>
        <v>0</v>
      </c>
      <c r="BA144" s="458">
        <f t="shared" si="20"/>
        <v>-2709.2820000000002</v>
      </c>
    </row>
    <row r="145" spans="1:53" s="445" customFormat="1">
      <c r="A145" s="457">
        <v>0.94791666666666696</v>
      </c>
      <c r="B145" s="458">
        <v>2599.3530000000001</v>
      </c>
      <c r="C145" s="458">
        <v>4973.9849999999997</v>
      </c>
      <c r="D145" s="458">
        <v>55.268999999999998</v>
      </c>
      <c r="E145" s="458">
        <v>419.29899999999998</v>
      </c>
      <c r="F145" s="458">
        <v>266.02699999999999</v>
      </c>
      <c r="G145" s="458">
        <v>0</v>
      </c>
      <c r="H145" s="458">
        <v>0</v>
      </c>
      <c r="I145" s="458">
        <v>125.819</v>
      </c>
      <c r="J145" s="458">
        <v>-1188.5840000000001</v>
      </c>
      <c r="K145" s="458">
        <v>0</v>
      </c>
      <c r="L145" s="458">
        <v>-655.86699999999996</v>
      </c>
      <c r="M145" s="458">
        <v>7251.1679999999988</v>
      </c>
      <c r="N145" s="458">
        <v>6595.3009999999986</v>
      </c>
      <c r="O145" s="458">
        <f t="shared" si="12"/>
        <v>7251.1679999999988</v>
      </c>
      <c r="P145" s="458">
        <f t="shared" si="13"/>
        <v>0</v>
      </c>
      <c r="Q145" s="458">
        <f t="shared" si="14"/>
        <v>-1188.5840000000001</v>
      </c>
      <c r="S145" s="457">
        <v>0.94791666666666696</v>
      </c>
      <c r="T145" s="458">
        <v>3132.107</v>
      </c>
      <c r="U145" s="458">
        <v>5077.6790000000001</v>
      </c>
      <c r="V145" s="458">
        <v>78.206999999999994</v>
      </c>
      <c r="W145" s="458">
        <v>449.44200000000001</v>
      </c>
      <c r="X145" s="458">
        <v>184.619</v>
      </c>
      <c r="Y145" s="458">
        <v>0</v>
      </c>
      <c r="Z145" s="458">
        <v>0</v>
      </c>
      <c r="AA145" s="458">
        <v>26.408999999999999</v>
      </c>
      <c r="AB145" s="458">
        <v>-748.63699999999994</v>
      </c>
      <c r="AC145" s="458">
        <v>0</v>
      </c>
      <c r="AD145" s="458">
        <v>-649.11800000000005</v>
      </c>
      <c r="AE145" s="458">
        <v>8199.8260000000009</v>
      </c>
      <c r="AF145" s="458">
        <v>7550.7080000000005</v>
      </c>
      <c r="AG145" s="458">
        <f t="shared" si="15"/>
        <v>8199.8260000000009</v>
      </c>
      <c r="AH145" s="458">
        <f t="shared" si="16"/>
        <v>0</v>
      </c>
      <c r="AI145" s="458">
        <f t="shared" si="17"/>
        <v>-748.63699999999994</v>
      </c>
      <c r="AK145" s="457">
        <v>0.94791666666666696</v>
      </c>
      <c r="AL145" s="458">
        <v>4214.8649999999998</v>
      </c>
      <c r="AM145" s="458">
        <v>5319.9129999999996</v>
      </c>
      <c r="AN145" s="458">
        <v>1143.7449999999999</v>
      </c>
      <c r="AO145" s="458">
        <v>427.351</v>
      </c>
      <c r="AP145" s="458">
        <v>319.70100000000002</v>
      </c>
      <c r="AQ145" s="458">
        <v>0</v>
      </c>
      <c r="AR145" s="458">
        <v>0</v>
      </c>
      <c r="AS145" s="458">
        <v>6.343</v>
      </c>
      <c r="AT145" s="458">
        <v>-2821.3530000000001</v>
      </c>
      <c r="AU145" s="458">
        <v>0</v>
      </c>
      <c r="AV145" s="458">
        <v>-804.05700000000002</v>
      </c>
      <c r="AW145" s="458">
        <v>8610.5649999999987</v>
      </c>
      <c r="AX145" s="458">
        <v>7806.5079999999989</v>
      </c>
      <c r="AY145" s="458">
        <f t="shared" si="18"/>
        <v>8610.5649999999987</v>
      </c>
      <c r="AZ145" s="458">
        <f t="shared" si="19"/>
        <v>0</v>
      </c>
      <c r="BA145" s="458">
        <f t="shared" si="20"/>
        <v>-2821.3530000000001</v>
      </c>
    </row>
    <row r="146" spans="1:53" s="445" customFormat="1">
      <c r="A146" s="457">
        <v>0.95833333333333304</v>
      </c>
      <c r="B146" s="458">
        <v>2617.681</v>
      </c>
      <c r="C146" s="458">
        <v>4997.7449999999999</v>
      </c>
      <c r="D146" s="458">
        <v>55.316000000000003</v>
      </c>
      <c r="E146" s="458">
        <v>417.327</v>
      </c>
      <c r="F146" s="458">
        <v>246.92099999999999</v>
      </c>
      <c r="G146" s="458">
        <v>0</v>
      </c>
      <c r="H146" s="458">
        <v>0</v>
      </c>
      <c r="I146" s="458">
        <v>122.57</v>
      </c>
      <c r="J146" s="458">
        <v>-1311.9570000000001</v>
      </c>
      <c r="K146" s="458">
        <v>0</v>
      </c>
      <c r="L146" s="458">
        <v>-658.88699999999994</v>
      </c>
      <c r="M146" s="458">
        <v>7145.6029999999992</v>
      </c>
      <c r="N146" s="458">
        <v>6486.7159999999994</v>
      </c>
      <c r="O146" s="458">
        <f t="shared" si="12"/>
        <v>7145.6029999999992</v>
      </c>
      <c r="P146" s="458">
        <f t="shared" si="13"/>
        <v>0</v>
      </c>
      <c r="Q146" s="458">
        <f t="shared" si="14"/>
        <v>-1311.9570000000001</v>
      </c>
      <c r="S146" s="457">
        <v>0.95833333333333304</v>
      </c>
      <c r="T146" s="458">
        <v>3132.3139999999999</v>
      </c>
      <c r="U146" s="458">
        <v>5023.5050000000001</v>
      </c>
      <c r="V146" s="458">
        <v>78.2</v>
      </c>
      <c r="W146" s="458">
        <v>449.93200000000002</v>
      </c>
      <c r="X146" s="458">
        <v>149.535</v>
      </c>
      <c r="Y146" s="458">
        <v>0</v>
      </c>
      <c r="Z146" s="458">
        <v>0</v>
      </c>
      <c r="AA146" s="458">
        <v>26.234000000000002</v>
      </c>
      <c r="AB146" s="458">
        <v>-785.59</v>
      </c>
      <c r="AC146" s="458">
        <v>0</v>
      </c>
      <c r="AD146" s="458">
        <v>-644.05399999999997</v>
      </c>
      <c r="AE146" s="458">
        <v>8074.130000000001</v>
      </c>
      <c r="AF146" s="458">
        <v>7430.0760000000009</v>
      </c>
      <c r="AG146" s="458">
        <f t="shared" si="15"/>
        <v>8074.130000000001</v>
      </c>
      <c r="AH146" s="458">
        <f t="shared" si="16"/>
        <v>0</v>
      </c>
      <c r="AI146" s="458">
        <f t="shared" si="17"/>
        <v>-785.59</v>
      </c>
      <c r="AK146" s="457">
        <v>0.95833333333333304</v>
      </c>
      <c r="AL146" s="458">
        <v>4215.4290000000001</v>
      </c>
      <c r="AM146" s="458">
        <v>5305.8010000000004</v>
      </c>
      <c r="AN146" s="458">
        <v>1019.433</v>
      </c>
      <c r="AO146" s="458">
        <v>420.68599999999998</v>
      </c>
      <c r="AP146" s="458">
        <v>320.83800000000002</v>
      </c>
      <c r="AQ146" s="458">
        <v>0</v>
      </c>
      <c r="AR146" s="458">
        <v>0</v>
      </c>
      <c r="AS146" s="458">
        <v>6.1109999999999998</v>
      </c>
      <c r="AT146" s="458">
        <v>-2820.2330000000002</v>
      </c>
      <c r="AU146" s="458">
        <v>0</v>
      </c>
      <c r="AV146" s="458">
        <v>-800.10199999999998</v>
      </c>
      <c r="AW146" s="458">
        <v>8468.0650000000005</v>
      </c>
      <c r="AX146" s="458">
        <v>7667.9630000000006</v>
      </c>
      <c r="AY146" s="458">
        <f t="shared" si="18"/>
        <v>8468.0650000000005</v>
      </c>
      <c r="AZ146" s="458">
        <f t="shared" si="19"/>
        <v>0</v>
      </c>
      <c r="BA146" s="458">
        <f t="shared" si="20"/>
        <v>-2820.2330000000002</v>
      </c>
    </row>
    <row r="147" spans="1:53" s="445" customFormat="1">
      <c r="A147" s="457">
        <v>0.96875</v>
      </c>
      <c r="B147" s="458">
        <v>2602.9679999999998</v>
      </c>
      <c r="C147" s="458">
        <v>4937.8010000000004</v>
      </c>
      <c r="D147" s="458">
        <v>55.249000000000002</v>
      </c>
      <c r="E147" s="458">
        <v>419.29500000000002</v>
      </c>
      <c r="F147" s="458">
        <v>244.816</v>
      </c>
      <c r="G147" s="458">
        <v>0</v>
      </c>
      <c r="H147" s="458">
        <v>0</v>
      </c>
      <c r="I147" s="458">
        <v>120.73699999999999</v>
      </c>
      <c r="J147" s="458">
        <v>-1383.4639999999999</v>
      </c>
      <c r="K147" s="458">
        <v>0</v>
      </c>
      <c r="L147" s="458">
        <v>-652.31200000000001</v>
      </c>
      <c r="M147" s="458">
        <v>6997.402</v>
      </c>
      <c r="N147" s="458">
        <v>6345.09</v>
      </c>
      <c r="O147" s="458">
        <f t="shared" si="12"/>
        <v>6997.402</v>
      </c>
      <c r="P147" s="458">
        <f t="shared" si="13"/>
        <v>0</v>
      </c>
      <c r="Q147" s="458">
        <f t="shared" si="14"/>
        <v>-1383.4639999999999</v>
      </c>
      <c r="S147" s="457">
        <v>0.96875</v>
      </c>
      <c r="T147" s="458">
        <v>3134.6309999999999</v>
      </c>
      <c r="U147" s="458">
        <v>4954.9889999999996</v>
      </c>
      <c r="V147" s="458">
        <v>78.22</v>
      </c>
      <c r="W147" s="458">
        <v>447.16</v>
      </c>
      <c r="X147" s="458">
        <v>147.92099999999999</v>
      </c>
      <c r="Y147" s="458">
        <v>0</v>
      </c>
      <c r="Z147" s="458">
        <v>0</v>
      </c>
      <c r="AA147" s="458">
        <v>25.966000000000001</v>
      </c>
      <c r="AB147" s="458">
        <v>-835.70100000000002</v>
      </c>
      <c r="AC147" s="458">
        <v>0</v>
      </c>
      <c r="AD147" s="458">
        <v>-637.94399999999996</v>
      </c>
      <c r="AE147" s="458">
        <v>7953.1860000000006</v>
      </c>
      <c r="AF147" s="458">
        <v>7315.2420000000002</v>
      </c>
      <c r="AG147" s="458">
        <f t="shared" si="15"/>
        <v>7953.1860000000006</v>
      </c>
      <c r="AH147" s="458">
        <f t="shared" si="16"/>
        <v>0</v>
      </c>
      <c r="AI147" s="458">
        <f t="shared" si="17"/>
        <v>-835.70100000000002</v>
      </c>
      <c r="AK147" s="457">
        <v>0.96875</v>
      </c>
      <c r="AL147" s="458">
        <v>4215.6260000000002</v>
      </c>
      <c r="AM147" s="458">
        <v>5300.8909999999996</v>
      </c>
      <c r="AN147" s="458">
        <v>949.97199999999998</v>
      </c>
      <c r="AO147" s="458">
        <v>418.637</v>
      </c>
      <c r="AP147" s="458">
        <v>322.92099999999999</v>
      </c>
      <c r="AQ147" s="458">
        <v>0</v>
      </c>
      <c r="AR147" s="458">
        <v>0</v>
      </c>
      <c r="AS147" s="458">
        <v>6.3049999999999997</v>
      </c>
      <c r="AT147" s="458">
        <v>-2871.5439999999999</v>
      </c>
      <c r="AU147" s="458">
        <v>0</v>
      </c>
      <c r="AV147" s="458">
        <v>-798.28300000000002</v>
      </c>
      <c r="AW147" s="458">
        <v>8342.8080000000009</v>
      </c>
      <c r="AX147" s="458">
        <v>7544.5250000000005</v>
      </c>
      <c r="AY147" s="458">
        <f t="shared" si="18"/>
        <v>8342.8080000000009</v>
      </c>
      <c r="AZ147" s="458">
        <f t="shared" si="19"/>
        <v>0</v>
      </c>
      <c r="BA147" s="458">
        <f t="shared" si="20"/>
        <v>-2871.5439999999999</v>
      </c>
    </row>
    <row r="148" spans="1:53" s="445" customFormat="1">
      <c r="A148" s="457">
        <v>0.97916666666666696</v>
      </c>
      <c r="B148" s="458">
        <v>2615.8429999999998</v>
      </c>
      <c r="C148" s="458">
        <v>4941.6329999999998</v>
      </c>
      <c r="D148" s="458">
        <v>55.276000000000003</v>
      </c>
      <c r="E148" s="458">
        <v>416.589</v>
      </c>
      <c r="F148" s="458">
        <v>244.548</v>
      </c>
      <c r="G148" s="458">
        <v>0</v>
      </c>
      <c r="H148" s="458">
        <v>0</v>
      </c>
      <c r="I148" s="458">
        <v>119.92700000000001</v>
      </c>
      <c r="J148" s="458">
        <v>-1498.6</v>
      </c>
      <c r="K148" s="458">
        <v>0</v>
      </c>
      <c r="L148" s="458">
        <v>-653.20799999999997</v>
      </c>
      <c r="M148" s="458">
        <v>6895.2159999999985</v>
      </c>
      <c r="N148" s="458">
        <v>6242.0079999999989</v>
      </c>
      <c r="O148" s="458">
        <f t="shared" si="12"/>
        <v>6895.2159999999985</v>
      </c>
      <c r="P148" s="458">
        <f t="shared" si="13"/>
        <v>0</v>
      </c>
      <c r="Q148" s="458">
        <f t="shared" si="14"/>
        <v>-1498.6</v>
      </c>
      <c r="S148" s="457">
        <v>0.97916666666666696</v>
      </c>
      <c r="T148" s="458">
        <v>3134.79</v>
      </c>
      <c r="U148" s="458">
        <v>4938.1210000000001</v>
      </c>
      <c r="V148" s="458">
        <v>78.22</v>
      </c>
      <c r="W148" s="458">
        <v>441.00299999999999</v>
      </c>
      <c r="X148" s="458">
        <v>147.86199999999999</v>
      </c>
      <c r="Y148" s="458">
        <v>0</v>
      </c>
      <c r="Z148" s="458">
        <v>0</v>
      </c>
      <c r="AA148" s="458">
        <v>25.907</v>
      </c>
      <c r="AB148" s="458">
        <v>-923.88400000000001</v>
      </c>
      <c r="AC148" s="458">
        <v>0</v>
      </c>
      <c r="AD148" s="458">
        <v>-636.13300000000004</v>
      </c>
      <c r="AE148" s="458">
        <v>7842.0189999999984</v>
      </c>
      <c r="AF148" s="458">
        <v>7205.8859999999986</v>
      </c>
      <c r="AG148" s="458">
        <f t="shared" si="15"/>
        <v>7842.0189999999984</v>
      </c>
      <c r="AH148" s="458">
        <f t="shared" si="16"/>
        <v>0</v>
      </c>
      <c r="AI148" s="458">
        <f t="shared" si="17"/>
        <v>-923.88400000000001</v>
      </c>
      <c r="AK148" s="457">
        <v>0.97916666666666696</v>
      </c>
      <c r="AL148" s="458">
        <v>4214.7160000000003</v>
      </c>
      <c r="AM148" s="458">
        <v>5294.3159999999998</v>
      </c>
      <c r="AN148" s="458">
        <v>949.53200000000004</v>
      </c>
      <c r="AO148" s="458">
        <v>414.35599999999999</v>
      </c>
      <c r="AP148" s="458">
        <v>320.23899999999998</v>
      </c>
      <c r="AQ148" s="458">
        <v>0</v>
      </c>
      <c r="AR148" s="458">
        <v>0</v>
      </c>
      <c r="AS148" s="458">
        <v>6.5759999999999996</v>
      </c>
      <c r="AT148" s="458">
        <v>-3010.4969999999998</v>
      </c>
      <c r="AU148" s="458">
        <v>0</v>
      </c>
      <c r="AV148" s="458">
        <v>-797.32899999999995</v>
      </c>
      <c r="AW148" s="458">
        <v>8189.2379999999976</v>
      </c>
      <c r="AX148" s="458">
        <v>7391.9089999999978</v>
      </c>
      <c r="AY148" s="458">
        <f t="shared" si="18"/>
        <v>8189.2379999999976</v>
      </c>
      <c r="AZ148" s="458">
        <f t="shared" si="19"/>
        <v>0</v>
      </c>
      <c r="BA148" s="458">
        <f t="shared" si="20"/>
        <v>-3010.4969999999998</v>
      </c>
    </row>
    <row r="149" spans="1:53" s="445" customFormat="1">
      <c r="A149" s="457">
        <v>0.98958333333333304</v>
      </c>
      <c r="B149" s="458">
        <v>2619.5569999999998</v>
      </c>
      <c r="C149" s="458">
        <v>4852.7510000000002</v>
      </c>
      <c r="D149" s="458">
        <v>55.241999999999997</v>
      </c>
      <c r="E149" s="458">
        <v>411.67200000000003</v>
      </c>
      <c r="F149" s="458">
        <v>244.84899999999999</v>
      </c>
      <c r="G149" s="458">
        <v>0</v>
      </c>
      <c r="H149" s="458">
        <v>0</v>
      </c>
      <c r="I149" s="458">
        <v>121.244</v>
      </c>
      <c r="J149" s="458">
        <v>-1536.7180000000001</v>
      </c>
      <c r="K149" s="458">
        <v>0</v>
      </c>
      <c r="L149" s="458">
        <v>-644.44100000000003</v>
      </c>
      <c r="M149" s="458">
        <v>6768.5970000000007</v>
      </c>
      <c r="N149" s="458">
        <v>6124.1560000000009</v>
      </c>
      <c r="O149" s="458">
        <f t="shared" si="12"/>
        <v>6768.5970000000007</v>
      </c>
      <c r="P149" s="458">
        <f t="shared" si="13"/>
        <v>0</v>
      </c>
      <c r="Q149" s="458">
        <f t="shared" si="14"/>
        <v>-1536.7180000000001</v>
      </c>
      <c r="S149" s="457">
        <v>0.98958333333333304</v>
      </c>
      <c r="T149" s="458">
        <v>3135.9490000000001</v>
      </c>
      <c r="U149" s="458">
        <v>4926.375</v>
      </c>
      <c r="V149" s="458">
        <v>78.12</v>
      </c>
      <c r="W149" s="458">
        <v>439.43900000000002</v>
      </c>
      <c r="X149" s="458">
        <v>149.977</v>
      </c>
      <c r="Y149" s="458">
        <v>0</v>
      </c>
      <c r="Z149" s="458">
        <v>0</v>
      </c>
      <c r="AA149" s="458">
        <v>26.87</v>
      </c>
      <c r="AB149" s="458">
        <v>-1055.002</v>
      </c>
      <c r="AC149" s="458">
        <v>0</v>
      </c>
      <c r="AD149" s="458">
        <v>-635.10199999999998</v>
      </c>
      <c r="AE149" s="458">
        <v>7701.728000000001</v>
      </c>
      <c r="AF149" s="458">
        <v>7066.6260000000011</v>
      </c>
      <c r="AG149" s="458">
        <f t="shared" si="15"/>
        <v>7701.728000000001</v>
      </c>
      <c r="AH149" s="458">
        <f t="shared" si="16"/>
        <v>0</v>
      </c>
      <c r="AI149" s="458">
        <f t="shared" si="17"/>
        <v>-1055.002</v>
      </c>
      <c r="AK149" s="457">
        <v>0.98958333333333304</v>
      </c>
      <c r="AL149" s="458">
        <v>4216.0240000000003</v>
      </c>
      <c r="AM149" s="458">
        <v>5261.0379999999996</v>
      </c>
      <c r="AN149" s="458">
        <v>949.61400000000003</v>
      </c>
      <c r="AO149" s="458">
        <v>414.642</v>
      </c>
      <c r="AP149" s="458">
        <v>316.46699999999998</v>
      </c>
      <c r="AQ149" s="458">
        <v>0</v>
      </c>
      <c r="AR149" s="458">
        <v>0</v>
      </c>
      <c r="AS149" s="458">
        <v>6.984</v>
      </c>
      <c r="AT149" s="458">
        <v>-2974.002</v>
      </c>
      <c r="AU149" s="458">
        <v>-121.944</v>
      </c>
      <c r="AV149" s="458">
        <v>-794.15499999999997</v>
      </c>
      <c r="AW149" s="458">
        <v>8068.8229999999994</v>
      </c>
      <c r="AX149" s="458">
        <v>7274.6679999999997</v>
      </c>
      <c r="AY149" s="458">
        <f t="shared" si="18"/>
        <v>8068.8229999999994</v>
      </c>
      <c r="AZ149" s="458">
        <f t="shared" si="19"/>
        <v>0</v>
      </c>
      <c r="BA149" s="458">
        <f t="shared" si="20"/>
        <v>-2974.002</v>
      </c>
    </row>
    <row r="150" spans="1:53" s="445" customFormat="1"/>
    <row r="151" spans="1:53" s="445" customFormat="1"/>
    <row r="152" spans="1:53" s="445" customFormat="1"/>
    <row r="153" spans="1:53" s="445" customFormat="1"/>
    <row r="154" spans="1:53" s="445" customFormat="1"/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S54:AG149">
    <cfRule type="expression" dxfId="7" priority="3">
      <formula>$AE54=MAX($AE$52:$AE$149)</formula>
    </cfRule>
  </conditionalFormatting>
  <conditionalFormatting sqref="AK54:AY149">
    <cfRule type="expression" dxfId="6" priority="2">
      <formula>$AW54=MAX($AW$52:$AW$149)</formula>
    </cfRule>
  </conditionalFormatting>
  <conditionalFormatting sqref="A54:O149">
    <cfRule type="expression" dxfId="5" priority="1">
      <formula>$M54=MAX($M$52:$M$149)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5"/>
  <sheetViews>
    <sheetView showGridLines="0" zoomScaleNormal="100" zoomScaleSheetLayoutView="100" workbookViewId="0"/>
  </sheetViews>
  <sheetFormatPr defaultColWidth="9.140625" defaultRowHeight="12"/>
  <cols>
    <col min="1" max="3" width="8.7109375" style="142" customWidth="1"/>
    <col min="4" max="4" width="17.7109375" style="142" customWidth="1"/>
    <col min="5" max="5" width="6.7109375" style="142" customWidth="1"/>
    <col min="6" max="6" width="5.7109375" style="142" customWidth="1"/>
    <col min="7" max="7" width="1.7109375" style="142" customWidth="1"/>
    <col min="8" max="9" width="7.28515625" style="142" customWidth="1"/>
    <col min="10" max="10" width="11.85546875" style="142" customWidth="1"/>
    <col min="11" max="11" width="10.140625" style="142" customWidth="1"/>
    <col min="12" max="12" width="7.140625" style="142" customWidth="1"/>
    <col min="13" max="13" width="12.7109375" style="142" customWidth="1"/>
    <col min="14" max="14" width="15.42578125" style="142" customWidth="1"/>
    <col min="15" max="15" width="14.140625" style="142" customWidth="1"/>
    <col min="16" max="38" width="9.140625" style="142" customWidth="1"/>
    <col min="39" max="16384" width="9.140625" style="142"/>
  </cols>
  <sheetData>
    <row r="1" spans="1:15" s="140" customFormat="1" ht="18">
      <c r="A1" s="397" t="str">
        <f>"9.4  Minima zatížení ES ČR za "&amp;O1</f>
        <v>9.4  Minima zatížení ES ČR za IV. čtvrtletí 2024</v>
      </c>
      <c r="B1" s="139"/>
      <c r="N1" s="141"/>
      <c r="O1" s="209" t="str">
        <f>'3.1'!N1</f>
        <v>IV. čtvrtletí 2024</v>
      </c>
    </row>
    <row r="2" spans="1:15" ht="6" customHeight="1">
      <c r="B2" s="143"/>
    </row>
    <row r="3" spans="1:15" s="144" customFormat="1">
      <c r="A3" s="612" t="str">
        <f>"Struktura pokrytí denního minima zatížení - "&amp;LOWER('9.2'!A3:B4)</f>
        <v>Struktura pokrytí denního minima zatížení - říjen</v>
      </c>
      <c r="B3" s="612"/>
      <c r="C3" s="612"/>
      <c r="D3" s="612"/>
      <c r="E3" s="401" t="s">
        <v>4</v>
      </c>
      <c r="F3" s="401"/>
    </row>
    <row r="4" spans="1:15" s="144" customFormat="1">
      <c r="A4" s="611" t="s">
        <v>257</v>
      </c>
      <c r="B4" s="611"/>
      <c r="C4" s="611"/>
      <c r="D4" s="611"/>
      <c r="E4" s="404">
        <f>SUM(E5:E14)</f>
        <v>5230.8270000000011</v>
      </c>
      <c r="F4" s="405">
        <f>E4/$E$4</f>
        <v>1</v>
      </c>
    </row>
    <row r="5" spans="1:15" s="144" customFormat="1">
      <c r="A5" s="609" t="s">
        <v>272</v>
      </c>
      <c r="B5" s="609"/>
      <c r="C5" s="609"/>
      <c r="D5" s="609"/>
      <c r="E5" s="399">
        <f t="array" ref="E5:E14">TRANSPOSE(INDEX(B54:K149,MATCH(MIN(M54:M149),M54:M149,0),0))</f>
        <v>2607.4650000000001</v>
      </c>
      <c r="F5" s="400">
        <f t="shared" ref="F5:F14" si="0">E5/$E$4</f>
        <v>0.49848045060561164</v>
      </c>
    </row>
    <row r="6" spans="1:15" s="144" customFormat="1">
      <c r="A6" s="609" t="s">
        <v>273</v>
      </c>
      <c r="B6" s="609"/>
      <c r="C6" s="609"/>
      <c r="D6" s="609"/>
      <c r="E6" s="399">
        <v>1813.9490000000001</v>
      </c>
      <c r="F6" s="400">
        <f t="shared" si="0"/>
        <v>0.34678053776200202</v>
      </c>
    </row>
    <row r="7" spans="1:15" s="144" customFormat="1">
      <c r="A7" s="609" t="s">
        <v>276</v>
      </c>
      <c r="B7" s="609"/>
      <c r="C7" s="609"/>
      <c r="D7" s="609"/>
      <c r="E7" s="399">
        <v>40.180999999999997</v>
      </c>
      <c r="F7" s="400">
        <f t="shared" si="0"/>
        <v>7.6815769284665674E-3</v>
      </c>
    </row>
    <row r="8" spans="1:15" s="144" customFormat="1">
      <c r="A8" s="406" t="s">
        <v>277</v>
      </c>
      <c r="B8" s="406"/>
      <c r="C8" s="406"/>
      <c r="D8" s="406"/>
      <c r="E8" s="399">
        <v>385.92099999999999</v>
      </c>
      <c r="F8" s="400">
        <f t="shared" si="0"/>
        <v>7.3778199890762952E-2</v>
      </c>
    </row>
    <row r="9" spans="1:15" s="144" customFormat="1">
      <c r="A9" s="609" t="s">
        <v>274</v>
      </c>
      <c r="B9" s="609"/>
      <c r="C9" s="609"/>
      <c r="D9" s="609"/>
      <c r="E9" s="399">
        <v>510.50200000000001</v>
      </c>
      <c r="F9" s="400">
        <f t="shared" si="0"/>
        <v>9.7594892738758113E-2</v>
      </c>
    </row>
    <row r="10" spans="1:15" s="144" customFormat="1">
      <c r="A10" s="609" t="s">
        <v>278</v>
      </c>
      <c r="B10" s="609"/>
      <c r="C10" s="609"/>
      <c r="D10" s="609"/>
      <c r="E10" s="399">
        <v>0</v>
      </c>
      <c r="F10" s="400">
        <f t="shared" si="0"/>
        <v>0</v>
      </c>
    </row>
    <row r="11" spans="1:15" s="144" customFormat="1">
      <c r="A11" s="609" t="s">
        <v>279</v>
      </c>
      <c r="B11" s="609"/>
      <c r="C11" s="609"/>
      <c r="D11" s="609"/>
      <c r="E11" s="399">
        <v>0</v>
      </c>
      <c r="F11" s="400">
        <f t="shared" si="0"/>
        <v>0</v>
      </c>
    </row>
    <row r="12" spans="1:15" s="144" customFormat="1">
      <c r="A12" s="609" t="s">
        <v>280</v>
      </c>
      <c r="B12" s="609"/>
      <c r="C12" s="609"/>
      <c r="D12" s="609"/>
      <c r="E12" s="399">
        <v>160.38900000000001</v>
      </c>
      <c r="F12" s="400">
        <f t="shared" si="0"/>
        <v>3.0662264303522174E-2</v>
      </c>
    </row>
    <row r="13" spans="1:15" s="144" customFormat="1">
      <c r="A13" s="609" t="s">
        <v>269</v>
      </c>
      <c r="B13" s="609"/>
      <c r="C13" s="609"/>
      <c r="D13" s="609"/>
      <c r="E13" s="399">
        <v>-287.58</v>
      </c>
      <c r="F13" s="400">
        <f t="shared" si="0"/>
        <v>-5.4977922229123601E-2</v>
      </c>
    </row>
    <row r="14" spans="1:15" s="144" customFormat="1">
      <c r="A14" s="610" t="s">
        <v>92</v>
      </c>
      <c r="B14" s="610"/>
      <c r="C14" s="610"/>
      <c r="D14" s="610"/>
      <c r="E14" s="402">
        <v>0</v>
      </c>
      <c r="F14" s="403">
        <f t="shared" si="0"/>
        <v>0</v>
      </c>
    </row>
    <row r="15" spans="1:15" s="144" customFormat="1">
      <c r="A15" s="145"/>
      <c r="B15" s="145"/>
      <c r="C15" s="145"/>
      <c r="D15" s="145"/>
      <c r="E15" s="145"/>
      <c r="F15" s="398" t="s">
        <v>275</v>
      </c>
    </row>
    <row r="16" spans="1:15" s="144" customFormat="1"/>
    <row r="17" spans="1:6" s="144" customFormat="1"/>
    <row r="18" spans="1:6" s="144" customFormat="1">
      <c r="A18" s="611" t="str">
        <f>"Struktura pokrytí denního minima zatížení - "&amp;LOWER('9.2'!G3)</f>
        <v>Struktura pokrytí denního minima zatížení - listopad</v>
      </c>
      <c r="B18" s="611"/>
      <c r="C18" s="611"/>
      <c r="D18" s="611"/>
      <c r="E18" s="401" t="s">
        <v>4</v>
      </c>
      <c r="F18" s="401"/>
    </row>
    <row r="19" spans="1:6" s="144" customFormat="1">
      <c r="A19" s="611" t="s">
        <v>257</v>
      </c>
      <c r="B19" s="611"/>
      <c r="C19" s="611"/>
      <c r="D19" s="611"/>
      <c r="E19" s="404">
        <f>SUM(E20:E29)</f>
        <v>5786.0259999999989</v>
      </c>
      <c r="F19" s="405">
        <f>E19/$E$19</f>
        <v>1</v>
      </c>
    </row>
    <row r="20" spans="1:6" s="144" customFormat="1">
      <c r="A20" s="609" t="s">
        <v>272</v>
      </c>
      <c r="B20" s="609"/>
      <c r="C20" s="609"/>
      <c r="D20" s="609"/>
      <c r="E20" s="399">
        <f t="array" ref="E20:E29">TRANSPOSE(INDEX(T54:AC149,MATCH(MIN(AE54:AE149),AE54:AE149,0),0))</f>
        <v>2876.3989999999999</v>
      </c>
      <c r="F20" s="400">
        <f t="shared" ref="F20:F29" si="1">E20/$E$19</f>
        <v>0.49712859914559671</v>
      </c>
    </row>
    <row r="21" spans="1:6" s="144" customFormat="1">
      <c r="A21" s="609" t="s">
        <v>273</v>
      </c>
      <c r="B21" s="609"/>
      <c r="C21" s="609"/>
      <c r="D21" s="609"/>
      <c r="E21" s="399">
        <v>3623.1</v>
      </c>
      <c r="F21" s="400">
        <f t="shared" si="1"/>
        <v>0.62618107834289038</v>
      </c>
    </row>
    <row r="22" spans="1:6" s="144" customFormat="1">
      <c r="A22" s="609" t="s">
        <v>276</v>
      </c>
      <c r="B22" s="609"/>
      <c r="C22" s="609"/>
      <c r="D22" s="609"/>
      <c r="E22" s="399">
        <v>50.098999999999997</v>
      </c>
      <c r="F22" s="400">
        <f t="shared" si="1"/>
        <v>8.6586199232426553E-3</v>
      </c>
    </row>
    <row r="23" spans="1:6" s="144" customFormat="1">
      <c r="A23" s="406" t="s">
        <v>277</v>
      </c>
      <c r="B23" s="406"/>
      <c r="C23" s="406"/>
      <c r="D23" s="406"/>
      <c r="E23" s="399">
        <v>428.06099999999998</v>
      </c>
      <c r="F23" s="400">
        <f t="shared" si="1"/>
        <v>7.3981865964653476E-2</v>
      </c>
    </row>
    <row r="24" spans="1:6" s="144" customFormat="1">
      <c r="A24" s="609" t="s">
        <v>274</v>
      </c>
      <c r="B24" s="609"/>
      <c r="C24" s="609"/>
      <c r="D24" s="609"/>
      <c r="E24" s="399">
        <v>103.038</v>
      </c>
      <c r="F24" s="400">
        <f t="shared" si="1"/>
        <v>1.7808077599374771E-2</v>
      </c>
    </row>
    <row r="25" spans="1:6" s="144" customFormat="1">
      <c r="A25" s="609" t="s">
        <v>278</v>
      </c>
      <c r="B25" s="609"/>
      <c r="C25" s="609"/>
      <c r="D25" s="609"/>
      <c r="E25" s="399">
        <v>0</v>
      </c>
      <c r="F25" s="400">
        <f t="shared" si="1"/>
        <v>0</v>
      </c>
    </row>
    <row r="26" spans="1:6" s="144" customFormat="1">
      <c r="A26" s="609" t="s">
        <v>279</v>
      </c>
      <c r="B26" s="609"/>
      <c r="C26" s="609"/>
      <c r="D26" s="609"/>
      <c r="E26" s="399">
        <v>0</v>
      </c>
      <c r="F26" s="400">
        <f t="shared" si="1"/>
        <v>0</v>
      </c>
    </row>
    <row r="27" spans="1:6" s="144" customFormat="1">
      <c r="A27" s="609" t="s">
        <v>280</v>
      </c>
      <c r="B27" s="609"/>
      <c r="C27" s="609"/>
      <c r="D27" s="609"/>
      <c r="E27" s="399">
        <v>92.296999999999997</v>
      </c>
      <c r="F27" s="400">
        <f t="shared" si="1"/>
        <v>1.5951708478323466E-2</v>
      </c>
    </row>
    <row r="28" spans="1:6" s="144" customFormat="1">
      <c r="A28" s="609" t="s">
        <v>269</v>
      </c>
      <c r="B28" s="609"/>
      <c r="C28" s="609"/>
      <c r="D28" s="609"/>
      <c r="E28" s="399">
        <v>-1012.8869999999999</v>
      </c>
      <c r="F28" s="400">
        <f t="shared" si="1"/>
        <v>-0.17505745739822118</v>
      </c>
    </row>
    <row r="29" spans="1:6" s="144" customFormat="1">
      <c r="A29" s="610" t="s">
        <v>92</v>
      </c>
      <c r="B29" s="610"/>
      <c r="C29" s="610"/>
      <c r="D29" s="610"/>
      <c r="E29" s="402">
        <v>-374.08100000000002</v>
      </c>
      <c r="F29" s="403">
        <f t="shared" si="1"/>
        <v>-6.4652492055860114E-2</v>
      </c>
    </row>
    <row r="30" spans="1:6" s="144" customFormat="1">
      <c r="A30" s="145"/>
      <c r="B30" s="145"/>
      <c r="C30" s="145"/>
      <c r="D30" s="145"/>
      <c r="E30" s="145"/>
      <c r="F30" s="398" t="s">
        <v>275</v>
      </c>
    </row>
    <row r="31" spans="1:6" s="144" customFormat="1"/>
    <row r="32" spans="1:6" s="144" customFormat="1"/>
    <row r="33" spans="1:6" s="144" customFormat="1">
      <c r="A33" s="611" t="str">
        <f>"Struktura pokrytí denního minima zatížení - "&amp;LOWER('9.2'!M3)</f>
        <v>Struktura pokrytí denního minima zatížení - prosinec</v>
      </c>
      <c r="B33" s="611"/>
      <c r="C33" s="611"/>
      <c r="D33" s="611"/>
      <c r="E33" s="401" t="s">
        <v>4</v>
      </c>
      <c r="F33" s="401"/>
    </row>
    <row r="34" spans="1:6" s="144" customFormat="1">
      <c r="A34" s="611" t="s">
        <v>257</v>
      </c>
      <c r="B34" s="611"/>
      <c r="C34" s="611"/>
      <c r="D34" s="611"/>
      <c r="E34" s="404">
        <f>SUM(E35:E44)</f>
        <v>5534.1890000000003</v>
      </c>
      <c r="F34" s="405">
        <f>E34/$E$34</f>
        <v>1</v>
      </c>
    </row>
    <row r="35" spans="1:6" s="144" customFormat="1">
      <c r="A35" s="609" t="s">
        <v>272</v>
      </c>
      <c r="B35" s="609"/>
      <c r="C35" s="609"/>
      <c r="D35" s="609"/>
      <c r="E35" s="399">
        <f t="array" ref="E35:E44">TRANSPOSE(INDEX(AL54:AU149,MATCH(MIN(AW54:AW149),AW54:AW149,0),0))</f>
        <v>3715.5590000000002</v>
      </c>
      <c r="F35" s="400">
        <f t="shared" ref="F35:F44" si="2">E35/$E$34</f>
        <v>0.67138274460810787</v>
      </c>
    </row>
    <row r="36" spans="1:6" s="144" customFormat="1">
      <c r="A36" s="609" t="s">
        <v>273</v>
      </c>
      <c r="B36" s="609"/>
      <c r="C36" s="609"/>
      <c r="D36" s="609"/>
      <c r="E36" s="399">
        <v>3475.433</v>
      </c>
      <c r="F36" s="400">
        <f t="shared" si="2"/>
        <v>0.62799318924597625</v>
      </c>
    </row>
    <row r="37" spans="1:6" s="144" customFormat="1">
      <c r="A37" s="609" t="s">
        <v>276</v>
      </c>
      <c r="B37" s="609"/>
      <c r="C37" s="609"/>
      <c r="D37" s="609"/>
      <c r="E37" s="399">
        <v>58.195</v>
      </c>
      <c r="F37" s="400">
        <f t="shared" si="2"/>
        <v>1.051554256639952E-2</v>
      </c>
    </row>
    <row r="38" spans="1:6" s="144" customFormat="1">
      <c r="A38" s="406" t="s">
        <v>277</v>
      </c>
      <c r="B38" s="406"/>
      <c r="C38" s="406"/>
      <c r="D38" s="406"/>
      <c r="E38" s="399">
        <v>399.315</v>
      </c>
      <c r="F38" s="400">
        <f t="shared" si="2"/>
        <v>7.2154203624054031E-2</v>
      </c>
    </row>
    <row r="39" spans="1:6" s="144" customFormat="1">
      <c r="A39" s="609" t="s">
        <v>274</v>
      </c>
      <c r="B39" s="609"/>
      <c r="C39" s="609"/>
      <c r="D39" s="609"/>
      <c r="E39" s="399">
        <v>157.72499999999999</v>
      </c>
      <c r="F39" s="400">
        <f t="shared" si="2"/>
        <v>2.8500110856351308E-2</v>
      </c>
    </row>
    <row r="40" spans="1:6" s="144" customFormat="1">
      <c r="A40" s="609" t="s">
        <v>278</v>
      </c>
      <c r="B40" s="609"/>
      <c r="C40" s="609"/>
      <c r="D40" s="609"/>
      <c r="E40" s="399">
        <v>0</v>
      </c>
      <c r="F40" s="400">
        <f t="shared" si="2"/>
        <v>0</v>
      </c>
    </row>
    <row r="41" spans="1:6" s="144" customFormat="1">
      <c r="A41" s="609" t="s">
        <v>279</v>
      </c>
      <c r="B41" s="609"/>
      <c r="C41" s="609"/>
      <c r="D41" s="609"/>
      <c r="E41" s="399">
        <v>0</v>
      </c>
      <c r="F41" s="400">
        <f t="shared" si="2"/>
        <v>0</v>
      </c>
    </row>
    <row r="42" spans="1:6" s="144" customFormat="1">
      <c r="A42" s="609" t="s">
        <v>280</v>
      </c>
      <c r="B42" s="609"/>
      <c r="C42" s="609"/>
      <c r="D42" s="609"/>
      <c r="E42" s="399">
        <v>31.212</v>
      </c>
      <c r="F42" s="400">
        <f t="shared" si="2"/>
        <v>5.6398507531997908E-3</v>
      </c>
    </row>
    <row r="43" spans="1:6" s="144" customFormat="1">
      <c r="A43" s="609" t="s">
        <v>269</v>
      </c>
      <c r="B43" s="609"/>
      <c r="C43" s="609"/>
      <c r="D43" s="609"/>
      <c r="E43" s="399">
        <v>-1615.674</v>
      </c>
      <c r="F43" s="400">
        <f t="shared" si="2"/>
        <v>-0.29194413129005892</v>
      </c>
    </row>
    <row r="44" spans="1:6" s="144" customFormat="1">
      <c r="A44" s="610" t="s">
        <v>92</v>
      </c>
      <c r="B44" s="610"/>
      <c r="C44" s="610"/>
      <c r="D44" s="610"/>
      <c r="E44" s="402">
        <v>-687.57600000000002</v>
      </c>
      <c r="F44" s="403">
        <f t="shared" si="2"/>
        <v>-0.12424151036402985</v>
      </c>
    </row>
    <row r="45" spans="1:6" s="144" customFormat="1">
      <c r="A45" s="145"/>
      <c r="B45" s="145"/>
      <c r="C45" s="145"/>
      <c r="D45" s="145"/>
      <c r="E45" s="145"/>
      <c r="F45" s="398" t="s">
        <v>275</v>
      </c>
    </row>
    <row r="46" spans="1:6" s="144" customFormat="1"/>
    <row r="47" spans="1:6" s="444" customFormat="1"/>
    <row r="48" spans="1:6" s="444" customFormat="1"/>
    <row r="49" spans="1:53" s="464" customFormat="1"/>
    <row r="50" spans="1:53" s="464" customFormat="1"/>
    <row r="51" spans="1:53" s="464" customFormat="1">
      <c r="A51" s="464" t="str">
        <f>A3</f>
        <v>Struktura pokrytí denního minima zatížení - říjen</v>
      </c>
      <c r="S51" s="464" t="str">
        <f>A18</f>
        <v>Struktura pokrytí denního minima zatížení - listopad</v>
      </c>
      <c r="AK51" s="464" t="str">
        <f>A33</f>
        <v>Struktura pokrytí denního minima zatížení - prosinec</v>
      </c>
    </row>
    <row r="52" spans="1:53" s="464" customFormat="1" ht="37.5">
      <c r="A52" s="453" t="s">
        <v>55</v>
      </c>
      <c r="B52" s="453" t="s">
        <v>7</v>
      </c>
      <c r="C52" s="453" t="s">
        <v>20</v>
      </c>
      <c r="D52" s="453" t="s">
        <v>21</v>
      </c>
      <c r="E52" s="453" t="s">
        <v>22</v>
      </c>
      <c r="F52" s="453" t="s">
        <v>43</v>
      </c>
      <c r="G52" s="453" t="s">
        <v>44</v>
      </c>
      <c r="H52" s="453" t="s">
        <v>46</v>
      </c>
      <c r="I52" s="453" t="s">
        <v>45</v>
      </c>
      <c r="J52" s="453" t="s">
        <v>269</v>
      </c>
      <c r="K52" s="453" t="s">
        <v>92</v>
      </c>
      <c r="L52" s="453" t="s">
        <v>424</v>
      </c>
      <c r="M52" s="453" t="s">
        <v>257</v>
      </c>
      <c r="N52" s="453" t="s">
        <v>425</v>
      </c>
      <c r="O52" s="453" t="s">
        <v>268</v>
      </c>
      <c r="S52" s="453" t="s">
        <v>55</v>
      </c>
      <c r="T52" s="453" t="s">
        <v>7</v>
      </c>
      <c r="U52" s="453" t="s">
        <v>20</v>
      </c>
      <c r="V52" s="453" t="s">
        <v>21</v>
      </c>
      <c r="W52" s="453" t="s">
        <v>22</v>
      </c>
      <c r="X52" s="453" t="s">
        <v>43</v>
      </c>
      <c r="Y52" s="453" t="s">
        <v>44</v>
      </c>
      <c r="Z52" s="453" t="s">
        <v>46</v>
      </c>
      <c r="AA52" s="453" t="s">
        <v>45</v>
      </c>
      <c r="AB52" s="453" t="s">
        <v>269</v>
      </c>
      <c r="AC52" s="453" t="s">
        <v>92</v>
      </c>
      <c r="AD52" s="453" t="s">
        <v>424</v>
      </c>
      <c r="AE52" s="453" t="s">
        <v>257</v>
      </c>
      <c r="AF52" s="453" t="s">
        <v>425</v>
      </c>
      <c r="AG52" s="453" t="s">
        <v>268</v>
      </c>
      <c r="AK52" s="453" t="s">
        <v>55</v>
      </c>
      <c r="AL52" s="453" t="s">
        <v>7</v>
      </c>
      <c r="AM52" s="453" t="s">
        <v>20</v>
      </c>
      <c r="AN52" s="453" t="s">
        <v>21</v>
      </c>
      <c r="AO52" s="453" t="s">
        <v>22</v>
      </c>
      <c r="AP52" s="453" t="s">
        <v>43</v>
      </c>
      <c r="AQ52" s="453" t="s">
        <v>44</v>
      </c>
      <c r="AR52" s="453" t="s">
        <v>46</v>
      </c>
      <c r="AS52" s="453" t="s">
        <v>45</v>
      </c>
      <c r="AT52" s="453" t="s">
        <v>269</v>
      </c>
      <c r="AU52" s="453" t="s">
        <v>92</v>
      </c>
      <c r="AV52" s="453" t="s">
        <v>424</v>
      </c>
      <c r="AW52" s="453" t="s">
        <v>257</v>
      </c>
      <c r="AX52" s="453" t="s">
        <v>425</v>
      </c>
      <c r="AY52" s="453" t="s">
        <v>268</v>
      </c>
    </row>
    <row r="53" spans="1:53" s="464" customFormat="1">
      <c r="A53" s="454" t="s">
        <v>303</v>
      </c>
      <c r="B53" s="455" t="s">
        <v>4</v>
      </c>
      <c r="C53" s="455" t="s">
        <v>4</v>
      </c>
      <c r="D53" s="455" t="s">
        <v>4</v>
      </c>
      <c r="E53" s="455" t="s">
        <v>4</v>
      </c>
      <c r="F53" s="455" t="s">
        <v>4</v>
      </c>
      <c r="G53" s="455" t="s">
        <v>4</v>
      </c>
      <c r="H53" s="455" t="s">
        <v>4</v>
      </c>
      <c r="I53" s="455" t="s">
        <v>4</v>
      </c>
      <c r="J53" s="455" t="s">
        <v>4</v>
      </c>
      <c r="K53" s="455" t="s">
        <v>4</v>
      </c>
      <c r="L53" s="455" t="s">
        <v>4</v>
      </c>
      <c r="M53" s="455" t="s">
        <v>4</v>
      </c>
      <c r="N53" s="455" t="s">
        <v>4</v>
      </c>
      <c r="O53" s="455" t="s">
        <v>5</v>
      </c>
      <c r="P53" s="455" t="s">
        <v>270</v>
      </c>
      <c r="Q53" s="455" t="s">
        <v>271</v>
      </c>
      <c r="R53" s="465"/>
      <c r="S53" s="454" t="s">
        <v>303</v>
      </c>
      <c r="T53" s="455" t="s">
        <v>4</v>
      </c>
      <c r="U53" s="455" t="s">
        <v>4</v>
      </c>
      <c r="V53" s="455" t="s">
        <v>4</v>
      </c>
      <c r="W53" s="455" t="s">
        <v>4</v>
      </c>
      <c r="X53" s="455" t="s">
        <v>4</v>
      </c>
      <c r="Y53" s="455" t="s">
        <v>4</v>
      </c>
      <c r="Z53" s="455" t="s">
        <v>4</v>
      </c>
      <c r="AA53" s="455" t="s">
        <v>4</v>
      </c>
      <c r="AB53" s="455" t="s">
        <v>4</v>
      </c>
      <c r="AC53" s="455" t="s">
        <v>4</v>
      </c>
      <c r="AD53" s="455" t="s">
        <v>4</v>
      </c>
      <c r="AE53" s="455" t="s">
        <v>4</v>
      </c>
      <c r="AF53" s="455" t="s">
        <v>4</v>
      </c>
      <c r="AG53" s="455" t="s">
        <v>5</v>
      </c>
      <c r="AH53" s="455" t="s">
        <v>270</v>
      </c>
      <c r="AI53" s="455" t="s">
        <v>271</v>
      </c>
      <c r="AJ53" s="465"/>
      <c r="AK53" s="454" t="s">
        <v>303</v>
      </c>
      <c r="AL53" s="455" t="s">
        <v>4</v>
      </c>
      <c r="AM53" s="455" t="s">
        <v>4</v>
      </c>
      <c r="AN53" s="455" t="s">
        <v>4</v>
      </c>
      <c r="AO53" s="455" t="s">
        <v>4</v>
      </c>
      <c r="AP53" s="455" t="s">
        <v>4</v>
      </c>
      <c r="AQ53" s="455" t="s">
        <v>4</v>
      </c>
      <c r="AR53" s="455" t="s">
        <v>4</v>
      </c>
      <c r="AS53" s="455" t="s">
        <v>4</v>
      </c>
      <c r="AT53" s="455" t="s">
        <v>4</v>
      </c>
      <c r="AU53" s="455" t="s">
        <v>4</v>
      </c>
      <c r="AV53" s="455" t="s">
        <v>4</v>
      </c>
      <c r="AW53" s="455" t="s">
        <v>4</v>
      </c>
      <c r="AX53" s="455" t="s">
        <v>4</v>
      </c>
      <c r="AY53" s="455" t="s">
        <v>5</v>
      </c>
      <c r="AZ53" s="455" t="s">
        <v>270</v>
      </c>
      <c r="BA53" s="455" t="s">
        <v>271</v>
      </c>
    </row>
    <row r="54" spans="1:53" s="464" customFormat="1">
      <c r="A54" s="466">
        <v>0</v>
      </c>
      <c r="B54" s="467">
        <v>2603.8449999999998</v>
      </c>
      <c r="C54" s="467">
        <v>1955.5730000000001</v>
      </c>
      <c r="D54" s="467">
        <v>40.274999999999999</v>
      </c>
      <c r="E54" s="467">
        <v>390.75599999999997</v>
      </c>
      <c r="F54" s="467">
        <v>395.16699999999997</v>
      </c>
      <c r="G54" s="467">
        <v>0</v>
      </c>
      <c r="H54" s="467">
        <v>0</v>
      </c>
      <c r="I54" s="467">
        <v>134.55099999999999</v>
      </c>
      <c r="J54" s="467">
        <v>8.2140000000000004</v>
      </c>
      <c r="K54" s="467">
        <v>0</v>
      </c>
      <c r="L54" s="467">
        <v>-360.06700000000001</v>
      </c>
      <c r="M54" s="467">
        <v>5528.3810000000003</v>
      </c>
      <c r="N54" s="467">
        <v>5168.3140000000003</v>
      </c>
      <c r="O54" s="467">
        <f>M54</f>
        <v>5528.3810000000003</v>
      </c>
      <c r="P54" s="467">
        <f>IF(J54&lt;0,0,J54)</f>
        <v>8.2140000000000004</v>
      </c>
      <c r="Q54" s="467">
        <f>IF(J54&lt;0,J54,0)</f>
        <v>0</v>
      </c>
      <c r="S54" s="466">
        <v>0</v>
      </c>
      <c r="T54" s="467">
        <v>3052.4639999999999</v>
      </c>
      <c r="U54" s="467">
        <v>3679.123</v>
      </c>
      <c r="V54" s="467">
        <v>50.198999999999998</v>
      </c>
      <c r="W54" s="467">
        <v>424.66</v>
      </c>
      <c r="X54" s="467">
        <v>421.29599999999999</v>
      </c>
      <c r="Y54" s="467">
        <v>0</v>
      </c>
      <c r="Z54" s="467">
        <v>0</v>
      </c>
      <c r="AA54" s="467">
        <v>114.49299999999999</v>
      </c>
      <c r="AB54" s="467">
        <v>-1416.2190000000001</v>
      </c>
      <c r="AC54" s="467">
        <v>-105.15600000000001</v>
      </c>
      <c r="AD54" s="467">
        <v>-522.16999999999996</v>
      </c>
      <c r="AE54" s="467">
        <v>6220.86</v>
      </c>
      <c r="AF54" s="467">
        <v>5698.69</v>
      </c>
      <c r="AG54" s="467">
        <f>AE54</f>
        <v>6220.86</v>
      </c>
      <c r="AH54" s="467">
        <f>IF(AB54&lt;0,0,AB54)</f>
        <v>0</v>
      </c>
      <c r="AI54" s="467">
        <f>IF(AB54&lt;0,AB54,0)</f>
        <v>-1416.2190000000001</v>
      </c>
      <c r="AK54" s="466">
        <v>0</v>
      </c>
      <c r="AL54" s="467">
        <v>3713.1889999999999</v>
      </c>
      <c r="AM54" s="467">
        <v>3517.1170000000002</v>
      </c>
      <c r="AN54" s="467">
        <v>58.295000000000002</v>
      </c>
      <c r="AO54" s="467">
        <v>399.20400000000001</v>
      </c>
      <c r="AP54" s="467">
        <v>213.72300000000001</v>
      </c>
      <c r="AQ54" s="467">
        <v>0</v>
      </c>
      <c r="AR54" s="467">
        <v>0</v>
      </c>
      <c r="AS54" s="467">
        <v>32.930999999999997</v>
      </c>
      <c r="AT54" s="467">
        <v>-2121.6660000000002</v>
      </c>
      <c r="AU54" s="467">
        <v>0</v>
      </c>
      <c r="AV54" s="467">
        <v>-578.31500000000005</v>
      </c>
      <c r="AW54" s="467">
        <v>5812.7929999999997</v>
      </c>
      <c r="AX54" s="467">
        <v>5234.4779999999992</v>
      </c>
      <c r="AY54" s="467">
        <f>AW54</f>
        <v>5812.7929999999997</v>
      </c>
      <c r="AZ54" s="467">
        <f>IF(AT54&lt;0,0,AT54)</f>
        <v>0</v>
      </c>
      <c r="BA54" s="467">
        <f>IF(AT54&lt;0,AT54,0)</f>
        <v>-2121.6660000000002</v>
      </c>
    </row>
    <row r="55" spans="1:53" s="464" customFormat="1">
      <c r="A55" s="466">
        <v>1.0416666666666666E-2</v>
      </c>
      <c r="B55" s="467">
        <v>2602.6680000000001</v>
      </c>
      <c r="C55" s="467">
        <v>1929.8389999999999</v>
      </c>
      <c r="D55" s="467">
        <v>40.429000000000002</v>
      </c>
      <c r="E55" s="467">
        <v>394.40899999999999</v>
      </c>
      <c r="F55" s="467">
        <v>397.68299999999999</v>
      </c>
      <c r="G55" s="467">
        <v>0</v>
      </c>
      <c r="H55" s="467">
        <v>0</v>
      </c>
      <c r="I55" s="467">
        <v>145.85300000000001</v>
      </c>
      <c r="J55" s="467">
        <v>-40.762</v>
      </c>
      <c r="K55" s="467">
        <v>0</v>
      </c>
      <c r="L55" s="467">
        <v>-357.85599999999999</v>
      </c>
      <c r="M55" s="467">
        <v>5470.1189999999997</v>
      </c>
      <c r="N55" s="467">
        <v>5112.2629999999999</v>
      </c>
      <c r="O55" s="467">
        <f t="shared" ref="O55:O118" si="3">M55</f>
        <v>5470.1189999999997</v>
      </c>
      <c r="P55" s="467">
        <f t="shared" ref="P55:P118" si="4">IF(J55&lt;0,0,J55)</f>
        <v>0</v>
      </c>
      <c r="Q55" s="467">
        <f t="shared" ref="Q55:Q118" si="5">IF(J55&lt;0,J55,0)</f>
        <v>-40.762</v>
      </c>
      <c r="S55" s="466">
        <v>1.0416666666666666E-2</v>
      </c>
      <c r="T55" s="467">
        <v>3033.05</v>
      </c>
      <c r="U55" s="467">
        <v>3698.317</v>
      </c>
      <c r="V55" s="467">
        <v>50.112000000000002</v>
      </c>
      <c r="W55" s="467">
        <v>427.61700000000002</v>
      </c>
      <c r="X55" s="467">
        <v>399.13799999999998</v>
      </c>
      <c r="Y55" s="467">
        <v>0.01</v>
      </c>
      <c r="Z55" s="467">
        <v>0</v>
      </c>
      <c r="AA55" s="467">
        <v>113.30200000000001</v>
      </c>
      <c r="AB55" s="467">
        <v>-1456.2439999999999</v>
      </c>
      <c r="AC55" s="467">
        <v>-150.70500000000001</v>
      </c>
      <c r="AD55" s="467">
        <v>-522.75599999999997</v>
      </c>
      <c r="AE55" s="467">
        <v>6114.5970000000007</v>
      </c>
      <c r="AF55" s="467">
        <v>5591.8410000000003</v>
      </c>
      <c r="AG55" s="467">
        <f t="shared" ref="AG55:AG118" si="6">AE55</f>
        <v>6114.5970000000007</v>
      </c>
      <c r="AH55" s="467">
        <f t="shared" ref="AH55:AH118" si="7">IF(AB55&lt;0,0,AB55)</f>
        <v>0</v>
      </c>
      <c r="AI55" s="467">
        <f t="shared" ref="AI55:AI118" si="8">IF(AB55&lt;0,AB55,0)</f>
        <v>-1456.2439999999999</v>
      </c>
      <c r="AK55" s="466">
        <v>1.0416666666666666E-2</v>
      </c>
      <c r="AL55" s="467">
        <v>3714.1529999999998</v>
      </c>
      <c r="AM55" s="467">
        <v>3508.2150000000001</v>
      </c>
      <c r="AN55" s="467">
        <v>58.308999999999997</v>
      </c>
      <c r="AO55" s="467">
        <v>400.17500000000001</v>
      </c>
      <c r="AP55" s="467">
        <v>213.73</v>
      </c>
      <c r="AQ55" s="467">
        <v>0</v>
      </c>
      <c r="AR55" s="467">
        <v>0</v>
      </c>
      <c r="AS55" s="467">
        <v>31.623999999999999</v>
      </c>
      <c r="AT55" s="467">
        <v>-2147.2359999999999</v>
      </c>
      <c r="AU55" s="467">
        <v>0</v>
      </c>
      <c r="AV55" s="467">
        <v>-577.54100000000005</v>
      </c>
      <c r="AW55" s="467">
        <v>5778.97</v>
      </c>
      <c r="AX55" s="467">
        <v>5201.4290000000001</v>
      </c>
      <c r="AY55" s="467">
        <f t="shared" ref="AY55:AY118" si="9">AW55</f>
        <v>5778.97</v>
      </c>
      <c r="AZ55" s="467">
        <f t="shared" ref="AZ55:AZ118" si="10">IF(AT55&lt;0,0,AT55)</f>
        <v>0</v>
      </c>
      <c r="BA55" s="467">
        <f t="shared" ref="BA55:BA118" si="11">IF(AT55&lt;0,AT55,0)</f>
        <v>-2147.2359999999999</v>
      </c>
    </row>
    <row r="56" spans="1:53" s="464" customFormat="1">
      <c r="A56" s="466">
        <v>2.0833333333333332E-2</v>
      </c>
      <c r="B56" s="467">
        <v>2603.5680000000002</v>
      </c>
      <c r="C56" s="467">
        <v>1872.288</v>
      </c>
      <c r="D56" s="467">
        <v>40.201000000000001</v>
      </c>
      <c r="E56" s="467">
        <v>389.18599999999998</v>
      </c>
      <c r="F56" s="467">
        <v>397.673</v>
      </c>
      <c r="G56" s="467">
        <v>0</v>
      </c>
      <c r="H56" s="467">
        <v>0</v>
      </c>
      <c r="I56" s="467">
        <v>164.49600000000001</v>
      </c>
      <c r="J56" s="467">
        <v>-55.487000000000002</v>
      </c>
      <c r="K56" s="467">
        <v>0</v>
      </c>
      <c r="L56" s="467">
        <v>-352.17700000000002</v>
      </c>
      <c r="M56" s="467">
        <v>5411.9249999999993</v>
      </c>
      <c r="N56" s="467">
        <v>5059.7479999999996</v>
      </c>
      <c r="O56" s="467">
        <f t="shared" si="3"/>
        <v>5411.9249999999993</v>
      </c>
      <c r="P56" s="467">
        <f t="shared" si="4"/>
        <v>0</v>
      </c>
      <c r="Q56" s="467">
        <f t="shared" si="5"/>
        <v>-55.487000000000002</v>
      </c>
      <c r="S56" s="466">
        <v>2.0833333333333332E-2</v>
      </c>
      <c r="T56" s="467">
        <v>3018.692</v>
      </c>
      <c r="U56" s="467">
        <v>3661.5889999999999</v>
      </c>
      <c r="V56" s="467">
        <v>50.139000000000003</v>
      </c>
      <c r="W56" s="467">
        <v>426.97199999999998</v>
      </c>
      <c r="X56" s="467">
        <v>391.916</v>
      </c>
      <c r="Y56" s="467">
        <v>0</v>
      </c>
      <c r="Z56" s="467">
        <v>0</v>
      </c>
      <c r="AA56" s="467">
        <v>112.116</v>
      </c>
      <c r="AB56" s="467">
        <v>-1480.2840000000001</v>
      </c>
      <c r="AC56" s="467">
        <v>-157.303</v>
      </c>
      <c r="AD56" s="467">
        <v>-518.6</v>
      </c>
      <c r="AE56" s="467">
        <v>6023.8369999999995</v>
      </c>
      <c r="AF56" s="467">
        <v>5505.2369999999992</v>
      </c>
      <c r="AG56" s="467">
        <f t="shared" si="6"/>
        <v>6023.8369999999995</v>
      </c>
      <c r="AH56" s="467">
        <f t="shared" si="7"/>
        <v>0</v>
      </c>
      <c r="AI56" s="467">
        <f t="shared" si="8"/>
        <v>-1480.2840000000001</v>
      </c>
      <c r="AK56" s="466">
        <v>2.0833333333333332E-2</v>
      </c>
      <c r="AL56" s="467">
        <v>3715.377</v>
      </c>
      <c r="AM56" s="467">
        <v>3523.0059999999999</v>
      </c>
      <c r="AN56" s="467">
        <v>58.302</v>
      </c>
      <c r="AO56" s="467">
        <v>400.202</v>
      </c>
      <c r="AP56" s="467">
        <v>213.56100000000001</v>
      </c>
      <c r="AQ56" s="467">
        <v>0</v>
      </c>
      <c r="AR56" s="467">
        <v>0</v>
      </c>
      <c r="AS56" s="467">
        <v>31.617999999999999</v>
      </c>
      <c r="AT56" s="467">
        <v>-2218.4110000000001</v>
      </c>
      <c r="AU56" s="467">
        <v>0</v>
      </c>
      <c r="AV56" s="467">
        <v>-579.05200000000002</v>
      </c>
      <c r="AW56" s="467">
        <v>5723.6549999999997</v>
      </c>
      <c r="AX56" s="467">
        <v>5144.6030000000001</v>
      </c>
      <c r="AY56" s="467">
        <f t="shared" si="9"/>
        <v>5723.6549999999997</v>
      </c>
      <c r="AZ56" s="467">
        <f t="shared" si="10"/>
        <v>0</v>
      </c>
      <c r="BA56" s="467">
        <f t="shared" si="11"/>
        <v>-2218.4110000000001</v>
      </c>
    </row>
    <row r="57" spans="1:53" s="464" customFormat="1">
      <c r="A57" s="466">
        <v>3.125E-2</v>
      </c>
      <c r="B57" s="467">
        <v>2602.7379999999998</v>
      </c>
      <c r="C57" s="467">
        <v>1855.663</v>
      </c>
      <c r="D57" s="467">
        <v>40.195</v>
      </c>
      <c r="E57" s="467">
        <v>385.68900000000002</v>
      </c>
      <c r="F57" s="467">
        <v>395.80599999999998</v>
      </c>
      <c r="G57" s="467">
        <v>0</v>
      </c>
      <c r="H57" s="467">
        <v>0</v>
      </c>
      <c r="I57" s="467">
        <v>162.452</v>
      </c>
      <c r="J57" s="467">
        <v>-99.974000000000004</v>
      </c>
      <c r="K57" s="467">
        <v>0</v>
      </c>
      <c r="L57" s="467">
        <v>-350.26</v>
      </c>
      <c r="M57" s="467">
        <v>5342.5689999999995</v>
      </c>
      <c r="N57" s="467">
        <v>4992.3089999999993</v>
      </c>
      <c r="O57" s="467">
        <f t="shared" si="3"/>
        <v>5342.5689999999995</v>
      </c>
      <c r="P57" s="467">
        <f t="shared" si="4"/>
        <v>0</v>
      </c>
      <c r="Q57" s="467">
        <f t="shared" si="5"/>
        <v>-99.974000000000004</v>
      </c>
      <c r="S57" s="466">
        <v>3.125E-2</v>
      </c>
      <c r="T57" s="467">
        <v>3008.5889999999999</v>
      </c>
      <c r="U57" s="467">
        <v>3655.2860000000001</v>
      </c>
      <c r="V57" s="467">
        <v>50.131999999999998</v>
      </c>
      <c r="W57" s="467">
        <v>428.173</v>
      </c>
      <c r="X57" s="467">
        <v>378.404</v>
      </c>
      <c r="Y57" s="467">
        <v>0</v>
      </c>
      <c r="Z57" s="467">
        <v>0</v>
      </c>
      <c r="AA57" s="467">
        <v>107.78400000000001</v>
      </c>
      <c r="AB57" s="467">
        <v>-1449.8589999999999</v>
      </c>
      <c r="AC57" s="467">
        <v>-157.34100000000001</v>
      </c>
      <c r="AD57" s="467">
        <v>-517.37800000000004</v>
      </c>
      <c r="AE57" s="467">
        <v>6021.1679999999978</v>
      </c>
      <c r="AF57" s="467">
        <v>5503.7899999999981</v>
      </c>
      <c r="AG57" s="467">
        <f t="shared" si="6"/>
        <v>6021.1679999999978</v>
      </c>
      <c r="AH57" s="467">
        <f t="shared" si="7"/>
        <v>0</v>
      </c>
      <c r="AI57" s="467">
        <f t="shared" si="8"/>
        <v>-1449.8589999999999</v>
      </c>
      <c r="AK57" s="466">
        <v>3.125E-2</v>
      </c>
      <c r="AL57" s="467">
        <v>3714.9560000000001</v>
      </c>
      <c r="AM57" s="467">
        <v>3514.087</v>
      </c>
      <c r="AN57" s="467">
        <v>58.215000000000003</v>
      </c>
      <c r="AO57" s="467">
        <v>400.92</v>
      </c>
      <c r="AP57" s="467">
        <v>213.11600000000001</v>
      </c>
      <c r="AQ57" s="467">
        <v>0</v>
      </c>
      <c r="AR57" s="467">
        <v>0</v>
      </c>
      <c r="AS57" s="467">
        <v>28.817</v>
      </c>
      <c r="AT57" s="467">
        <v>-2250.2179999999998</v>
      </c>
      <c r="AU57" s="467">
        <v>0</v>
      </c>
      <c r="AV57" s="467">
        <v>-578.16099999999994</v>
      </c>
      <c r="AW57" s="467">
        <v>5679.893</v>
      </c>
      <c r="AX57" s="467">
        <v>5101.732</v>
      </c>
      <c r="AY57" s="467">
        <f t="shared" si="9"/>
        <v>5679.893</v>
      </c>
      <c r="AZ57" s="467">
        <f t="shared" si="10"/>
        <v>0</v>
      </c>
      <c r="BA57" s="467">
        <f t="shared" si="11"/>
        <v>-2250.2179999999998</v>
      </c>
    </row>
    <row r="58" spans="1:53" s="464" customFormat="1">
      <c r="A58" s="466">
        <v>4.1666666666666699E-2</v>
      </c>
      <c r="B58" s="467">
        <v>2603.8980000000001</v>
      </c>
      <c r="C58" s="467">
        <v>1868.019</v>
      </c>
      <c r="D58" s="467">
        <v>40.207999999999998</v>
      </c>
      <c r="E58" s="467">
        <v>383.75299999999999</v>
      </c>
      <c r="F58" s="467">
        <v>370.43599999999998</v>
      </c>
      <c r="G58" s="467">
        <v>0</v>
      </c>
      <c r="H58" s="467">
        <v>0</v>
      </c>
      <c r="I58" s="467">
        <v>165.452</v>
      </c>
      <c r="J58" s="467">
        <v>-85.801000000000002</v>
      </c>
      <c r="K58" s="467">
        <v>0</v>
      </c>
      <c r="L58" s="467">
        <v>-351.267</v>
      </c>
      <c r="M58" s="467">
        <v>5345.9649999999992</v>
      </c>
      <c r="N58" s="467">
        <v>4994.6979999999994</v>
      </c>
      <c r="O58" s="467">
        <f t="shared" si="3"/>
        <v>5345.9649999999992</v>
      </c>
      <c r="P58" s="467">
        <f t="shared" si="4"/>
        <v>0</v>
      </c>
      <c r="Q58" s="467">
        <f t="shared" si="5"/>
        <v>-85.801000000000002</v>
      </c>
      <c r="S58" s="466">
        <v>4.1666666666666699E-2</v>
      </c>
      <c r="T58" s="467">
        <v>2978.3809999999999</v>
      </c>
      <c r="U58" s="467">
        <v>3585.7689999999998</v>
      </c>
      <c r="V58" s="467">
        <v>50.139000000000003</v>
      </c>
      <c r="W58" s="467">
        <v>428.81099999999998</v>
      </c>
      <c r="X58" s="467">
        <v>204.84</v>
      </c>
      <c r="Y58" s="467">
        <v>0</v>
      </c>
      <c r="Z58" s="467">
        <v>0</v>
      </c>
      <c r="AA58" s="467">
        <v>105.908</v>
      </c>
      <c r="AB58" s="467">
        <v>-1273.819</v>
      </c>
      <c r="AC58" s="467">
        <v>-157.07900000000001</v>
      </c>
      <c r="AD58" s="467">
        <v>-508.10399999999998</v>
      </c>
      <c r="AE58" s="467">
        <v>5922.9500000000007</v>
      </c>
      <c r="AF58" s="467">
        <v>5414.8460000000005</v>
      </c>
      <c r="AG58" s="467">
        <f t="shared" si="6"/>
        <v>5922.9500000000007</v>
      </c>
      <c r="AH58" s="467">
        <f t="shared" si="7"/>
        <v>0</v>
      </c>
      <c r="AI58" s="467">
        <f t="shared" si="8"/>
        <v>-1273.819</v>
      </c>
      <c r="AK58" s="466">
        <v>4.1666666666666664E-2</v>
      </c>
      <c r="AL58" s="467">
        <v>3712.5079999999998</v>
      </c>
      <c r="AM58" s="467">
        <v>3548.127</v>
      </c>
      <c r="AN58" s="467">
        <v>58.262</v>
      </c>
      <c r="AO58" s="467">
        <v>401.47399999999999</v>
      </c>
      <c r="AP58" s="467">
        <v>216.09</v>
      </c>
      <c r="AQ58" s="467">
        <v>0</v>
      </c>
      <c r="AR58" s="467">
        <v>0</v>
      </c>
      <c r="AS58" s="467">
        <v>29.885000000000002</v>
      </c>
      <c r="AT58" s="467">
        <v>-2317.84</v>
      </c>
      <c r="AU58" s="467">
        <v>0</v>
      </c>
      <c r="AV58" s="467">
        <v>-581.40499999999997</v>
      </c>
      <c r="AW58" s="467">
        <v>5648.5060000000003</v>
      </c>
      <c r="AX58" s="467">
        <v>5067.1010000000006</v>
      </c>
      <c r="AY58" s="467">
        <f t="shared" si="9"/>
        <v>5648.5060000000003</v>
      </c>
      <c r="AZ58" s="467">
        <f t="shared" si="10"/>
        <v>0</v>
      </c>
      <c r="BA58" s="467">
        <f t="shared" si="11"/>
        <v>-2317.84</v>
      </c>
    </row>
    <row r="59" spans="1:53" s="464" customFormat="1">
      <c r="A59" s="466">
        <v>5.2083333333333301E-2</v>
      </c>
      <c r="B59" s="467">
        <v>2606.1439999999998</v>
      </c>
      <c r="C59" s="467">
        <v>1836.3920000000001</v>
      </c>
      <c r="D59" s="467">
        <v>40.128</v>
      </c>
      <c r="E59" s="467">
        <v>383.83</v>
      </c>
      <c r="F59" s="467">
        <v>367.089</v>
      </c>
      <c r="G59" s="467">
        <v>0</v>
      </c>
      <c r="H59" s="467">
        <v>0</v>
      </c>
      <c r="I59" s="467">
        <v>171.60599999999999</v>
      </c>
      <c r="J59" s="467">
        <v>-70.995000000000005</v>
      </c>
      <c r="K59" s="467">
        <v>0</v>
      </c>
      <c r="L59" s="467">
        <v>-348.346</v>
      </c>
      <c r="M59" s="467">
        <v>5334.1939999999995</v>
      </c>
      <c r="N59" s="467">
        <v>4985.848</v>
      </c>
      <c r="O59" s="467">
        <f t="shared" si="3"/>
        <v>5334.1939999999995</v>
      </c>
      <c r="P59" s="467">
        <f t="shared" si="4"/>
        <v>0</v>
      </c>
      <c r="Q59" s="467">
        <f t="shared" si="5"/>
        <v>-70.995000000000005</v>
      </c>
      <c r="S59" s="466">
        <v>5.2083333333333301E-2</v>
      </c>
      <c r="T59" s="467">
        <v>2948.248</v>
      </c>
      <c r="U59" s="467">
        <v>3602.4720000000002</v>
      </c>
      <c r="V59" s="467">
        <v>50.112000000000002</v>
      </c>
      <c r="W59" s="467">
        <v>429.35700000000003</v>
      </c>
      <c r="X59" s="467">
        <v>186.49</v>
      </c>
      <c r="Y59" s="467">
        <v>0</v>
      </c>
      <c r="Z59" s="467">
        <v>0</v>
      </c>
      <c r="AA59" s="467">
        <v>105.649</v>
      </c>
      <c r="AB59" s="467">
        <v>-1256.9939999999999</v>
      </c>
      <c r="AC59" s="467">
        <v>-157.09899999999999</v>
      </c>
      <c r="AD59" s="467">
        <v>-507.79700000000003</v>
      </c>
      <c r="AE59" s="467">
        <v>5908.2350000000006</v>
      </c>
      <c r="AF59" s="467">
        <v>5400.4380000000001</v>
      </c>
      <c r="AG59" s="467">
        <f t="shared" si="6"/>
        <v>5908.2350000000006</v>
      </c>
      <c r="AH59" s="467">
        <f t="shared" si="7"/>
        <v>0</v>
      </c>
      <c r="AI59" s="467">
        <f t="shared" si="8"/>
        <v>-1256.9939999999999</v>
      </c>
      <c r="AK59" s="466">
        <v>5.2083333333333336E-2</v>
      </c>
      <c r="AL59" s="467">
        <v>3714.163</v>
      </c>
      <c r="AM59" s="467">
        <v>3506.8229999999999</v>
      </c>
      <c r="AN59" s="467">
        <v>58.274999999999999</v>
      </c>
      <c r="AO59" s="467">
        <v>402.505</v>
      </c>
      <c r="AP59" s="467">
        <v>215.99100000000001</v>
      </c>
      <c r="AQ59" s="467">
        <v>0</v>
      </c>
      <c r="AR59" s="467">
        <v>0</v>
      </c>
      <c r="AS59" s="467">
        <v>31.638000000000002</v>
      </c>
      <c r="AT59" s="467">
        <v>-2274.837</v>
      </c>
      <c r="AU59" s="467">
        <v>0</v>
      </c>
      <c r="AV59" s="467">
        <v>-577.55100000000004</v>
      </c>
      <c r="AW59" s="467">
        <v>5654.5579999999991</v>
      </c>
      <c r="AX59" s="467">
        <v>5077.0069999999987</v>
      </c>
      <c r="AY59" s="467">
        <f t="shared" si="9"/>
        <v>5654.5579999999991</v>
      </c>
      <c r="AZ59" s="467">
        <f t="shared" si="10"/>
        <v>0</v>
      </c>
      <c r="BA59" s="467">
        <f t="shared" si="11"/>
        <v>-2274.837</v>
      </c>
    </row>
    <row r="60" spans="1:53" s="464" customFormat="1">
      <c r="A60" s="466">
        <v>6.25E-2</v>
      </c>
      <c r="B60" s="467">
        <v>2606.3809999999999</v>
      </c>
      <c r="C60" s="467">
        <v>1790.808</v>
      </c>
      <c r="D60" s="467">
        <v>40.173999999999999</v>
      </c>
      <c r="E60" s="467">
        <v>383.85500000000002</v>
      </c>
      <c r="F60" s="467">
        <v>367.09899999999999</v>
      </c>
      <c r="G60" s="467">
        <v>0</v>
      </c>
      <c r="H60" s="467">
        <v>0</v>
      </c>
      <c r="I60" s="467">
        <v>170.762</v>
      </c>
      <c r="J60" s="467">
        <v>-30.036000000000001</v>
      </c>
      <c r="K60" s="467">
        <v>0</v>
      </c>
      <c r="L60" s="467">
        <v>-343.89400000000001</v>
      </c>
      <c r="M60" s="467">
        <v>5329.0430000000006</v>
      </c>
      <c r="N60" s="467">
        <v>4985.1490000000003</v>
      </c>
      <c r="O60" s="467">
        <f t="shared" si="3"/>
        <v>5329.0430000000006</v>
      </c>
      <c r="P60" s="467">
        <f t="shared" si="4"/>
        <v>0</v>
      </c>
      <c r="Q60" s="467">
        <f t="shared" si="5"/>
        <v>-30.036000000000001</v>
      </c>
      <c r="S60" s="466">
        <v>6.25E-2</v>
      </c>
      <c r="T60" s="467">
        <v>2927.5239999999999</v>
      </c>
      <c r="U60" s="467">
        <v>3579.9119999999998</v>
      </c>
      <c r="V60" s="467">
        <v>50.146000000000001</v>
      </c>
      <c r="W60" s="467">
        <v>428.67</v>
      </c>
      <c r="X60" s="467">
        <v>186.577</v>
      </c>
      <c r="Y60" s="467">
        <v>0</v>
      </c>
      <c r="Z60" s="467">
        <v>0</v>
      </c>
      <c r="AA60" s="467">
        <v>102.771</v>
      </c>
      <c r="AB60" s="467">
        <v>-1227.357</v>
      </c>
      <c r="AC60" s="467">
        <v>-157.21299999999999</v>
      </c>
      <c r="AD60" s="467">
        <v>-504.584</v>
      </c>
      <c r="AE60" s="467">
        <v>5891.03</v>
      </c>
      <c r="AF60" s="467">
        <v>5386.4459999999999</v>
      </c>
      <c r="AG60" s="467">
        <f t="shared" si="6"/>
        <v>5891.03</v>
      </c>
      <c r="AH60" s="467">
        <f t="shared" si="7"/>
        <v>0</v>
      </c>
      <c r="AI60" s="467">
        <f t="shared" si="8"/>
        <v>-1227.357</v>
      </c>
      <c r="AK60" s="466">
        <v>6.25E-2</v>
      </c>
      <c r="AL60" s="467">
        <v>3714.857</v>
      </c>
      <c r="AM60" s="467">
        <v>3515.5970000000002</v>
      </c>
      <c r="AN60" s="467">
        <v>58.180999999999997</v>
      </c>
      <c r="AO60" s="467">
        <v>401.95800000000003</v>
      </c>
      <c r="AP60" s="467">
        <v>215.989</v>
      </c>
      <c r="AQ60" s="467">
        <v>0</v>
      </c>
      <c r="AR60" s="467">
        <v>0</v>
      </c>
      <c r="AS60" s="467">
        <v>29.873999999999999</v>
      </c>
      <c r="AT60" s="467">
        <v>-2297.1770000000001</v>
      </c>
      <c r="AU60" s="467">
        <v>0</v>
      </c>
      <c r="AV60" s="467">
        <v>-578.39200000000005</v>
      </c>
      <c r="AW60" s="467">
        <v>5639.2789999999986</v>
      </c>
      <c r="AX60" s="467">
        <v>5060.8869999999988</v>
      </c>
      <c r="AY60" s="467">
        <f t="shared" si="9"/>
        <v>5639.2789999999986</v>
      </c>
      <c r="AZ60" s="467">
        <f t="shared" si="10"/>
        <v>0</v>
      </c>
      <c r="BA60" s="467">
        <f t="shared" si="11"/>
        <v>-2297.1770000000001</v>
      </c>
    </row>
    <row r="61" spans="1:53" s="464" customFormat="1">
      <c r="A61" s="466">
        <v>7.2916666666666699E-2</v>
      </c>
      <c r="B61" s="467">
        <v>2606.9789999999998</v>
      </c>
      <c r="C61" s="467">
        <v>1774.96</v>
      </c>
      <c r="D61" s="467">
        <v>40.180999999999997</v>
      </c>
      <c r="E61" s="467">
        <v>383.32799999999997</v>
      </c>
      <c r="F61" s="467">
        <v>366.202</v>
      </c>
      <c r="G61" s="467">
        <v>0</v>
      </c>
      <c r="H61" s="467">
        <v>0</v>
      </c>
      <c r="I61" s="467">
        <v>166.08500000000001</v>
      </c>
      <c r="J61" s="467">
        <v>6.0679999999999996</v>
      </c>
      <c r="K61" s="467">
        <v>0</v>
      </c>
      <c r="L61" s="467">
        <v>-342.28500000000003</v>
      </c>
      <c r="M61" s="467">
        <v>5343.8030000000008</v>
      </c>
      <c r="N61" s="467">
        <v>5001.5180000000009</v>
      </c>
      <c r="O61" s="467">
        <f t="shared" si="3"/>
        <v>5343.8030000000008</v>
      </c>
      <c r="P61" s="467">
        <f t="shared" si="4"/>
        <v>6.0679999999999996</v>
      </c>
      <c r="Q61" s="467">
        <f t="shared" si="5"/>
        <v>0</v>
      </c>
      <c r="S61" s="466">
        <v>7.2916666666666699E-2</v>
      </c>
      <c r="T61" s="467">
        <v>2905.4490000000001</v>
      </c>
      <c r="U61" s="467">
        <v>3598.4270000000001</v>
      </c>
      <c r="V61" s="467">
        <v>50.131999999999998</v>
      </c>
      <c r="W61" s="467">
        <v>429.62400000000002</v>
      </c>
      <c r="X61" s="467">
        <v>182.41</v>
      </c>
      <c r="Y61" s="467">
        <v>0</v>
      </c>
      <c r="Z61" s="467">
        <v>0</v>
      </c>
      <c r="AA61" s="467">
        <v>98.507999999999996</v>
      </c>
      <c r="AB61" s="467">
        <v>-1183.9000000000001</v>
      </c>
      <c r="AC61" s="467">
        <v>-194.40700000000001</v>
      </c>
      <c r="AD61" s="467">
        <v>-504.971</v>
      </c>
      <c r="AE61" s="467">
        <v>5886.2429999999995</v>
      </c>
      <c r="AF61" s="467">
        <v>5381.271999999999</v>
      </c>
      <c r="AG61" s="467">
        <f t="shared" si="6"/>
        <v>5886.2429999999995</v>
      </c>
      <c r="AH61" s="467">
        <f t="shared" si="7"/>
        <v>0</v>
      </c>
      <c r="AI61" s="467">
        <f t="shared" si="8"/>
        <v>-1183.9000000000001</v>
      </c>
      <c r="AK61" s="466">
        <v>7.2916666666666671E-2</v>
      </c>
      <c r="AL61" s="467">
        <v>3716.569</v>
      </c>
      <c r="AM61" s="467">
        <v>3536.3960000000002</v>
      </c>
      <c r="AN61" s="467">
        <v>58.281999999999996</v>
      </c>
      <c r="AO61" s="467">
        <v>402.42700000000002</v>
      </c>
      <c r="AP61" s="467">
        <v>215.999</v>
      </c>
      <c r="AQ61" s="467">
        <v>0</v>
      </c>
      <c r="AR61" s="467">
        <v>0</v>
      </c>
      <c r="AS61" s="467">
        <v>31.302</v>
      </c>
      <c r="AT61" s="467">
        <v>-2263.8029999999999</v>
      </c>
      <c r="AU61" s="467">
        <v>0</v>
      </c>
      <c r="AV61" s="467">
        <v>-580.56100000000004</v>
      </c>
      <c r="AW61" s="467">
        <v>5697.1719999999996</v>
      </c>
      <c r="AX61" s="467">
        <v>5116.6109999999999</v>
      </c>
      <c r="AY61" s="467">
        <f t="shared" si="9"/>
        <v>5697.1719999999996</v>
      </c>
      <c r="AZ61" s="467">
        <f t="shared" si="10"/>
        <v>0</v>
      </c>
      <c r="BA61" s="467">
        <f t="shared" si="11"/>
        <v>-2263.8029999999999</v>
      </c>
    </row>
    <row r="62" spans="1:53" s="464" customFormat="1">
      <c r="A62" s="466">
        <v>8.3333333333333301E-2</v>
      </c>
      <c r="B62" s="467">
        <v>2607.4029999999998</v>
      </c>
      <c r="C62" s="467">
        <v>1768.462</v>
      </c>
      <c r="D62" s="467">
        <v>40.201000000000001</v>
      </c>
      <c r="E62" s="467">
        <v>384.03100000000001</v>
      </c>
      <c r="F62" s="467">
        <v>351.75799999999998</v>
      </c>
      <c r="G62" s="467">
        <v>0</v>
      </c>
      <c r="H62" s="467">
        <v>0</v>
      </c>
      <c r="I62" s="467">
        <v>163.78399999999999</v>
      </c>
      <c r="J62" s="467">
        <v>5.1150000000000002</v>
      </c>
      <c r="K62" s="467">
        <v>0</v>
      </c>
      <c r="L62" s="467">
        <v>-341.584</v>
      </c>
      <c r="M62" s="467">
        <v>5320.753999999999</v>
      </c>
      <c r="N62" s="467">
        <v>4979.1699999999992</v>
      </c>
      <c r="O62" s="467">
        <f t="shared" si="3"/>
        <v>5320.753999999999</v>
      </c>
      <c r="P62" s="467">
        <f t="shared" si="4"/>
        <v>5.1150000000000002</v>
      </c>
      <c r="Q62" s="467">
        <f t="shared" si="5"/>
        <v>0</v>
      </c>
      <c r="S62" s="466">
        <v>8.3333333333333301E-2</v>
      </c>
      <c r="T62" s="467">
        <v>2878.9929999999999</v>
      </c>
      <c r="U62" s="467">
        <v>3615.029</v>
      </c>
      <c r="V62" s="467">
        <v>50.112000000000002</v>
      </c>
      <c r="W62" s="467">
        <v>427.95100000000002</v>
      </c>
      <c r="X62" s="467">
        <v>107.271</v>
      </c>
      <c r="Y62" s="467">
        <v>0</v>
      </c>
      <c r="Z62" s="467">
        <v>0</v>
      </c>
      <c r="AA62" s="467">
        <v>95.436999999999998</v>
      </c>
      <c r="AB62" s="467">
        <v>-966.11699999999996</v>
      </c>
      <c r="AC62" s="467">
        <v>-373.49</v>
      </c>
      <c r="AD62" s="467">
        <v>-504.22899999999998</v>
      </c>
      <c r="AE62" s="467">
        <v>5835.1859999999997</v>
      </c>
      <c r="AF62" s="467">
        <v>5330.9569999999994</v>
      </c>
      <c r="AG62" s="467">
        <f t="shared" si="6"/>
        <v>5835.1859999999997</v>
      </c>
      <c r="AH62" s="467">
        <f t="shared" si="7"/>
        <v>0</v>
      </c>
      <c r="AI62" s="467">
        <f t="shared" si="8"/>
        <v>-966.11699999999996</v>
      </c>
      <c r="AK62" s="466">
        <v>8.3333333333333301E-2</v>
      </c>
      <c r="AL62" s="467">
        <v>3717.38</v>
      </c>
      <c r="AM62" s="467">
        <v>3545.694</v>
      </c>
      <c r="AN62" s="467">
        <v>58.268000000000001</v>
      </c>
      <c r="AO62" s="467">
        <v>399.01499999999999</v>
      </c>
      <c r="AP62" s="467">
        <v>216.56899999999999</v>
      </c>
      <c r="AQ62" s="467">
        <v>0</v>
      </c>
      <c r="AR62" s="467">
        <v>0</v>
      </c>
      <c r="AS62" s="467">
        <v>31.707999999999998</v>
      </c>
      <c r="AT62" s="467">
        <v>-2257.306</v>
      </c>
      <c r="AU62" s="467">
        <v>0</v>
      </c>
      <c r="AV62" s="467">
        <v>-581.33299999999997</v>
      </c>
      <c r="AW62" s="467">
        <v>5711.3280000000013</v>
      </c>
      <c r="AX62" s="467">
        <v>5129.9950000000017</v>
      </c>
      <c r="AY62" s="467">
        <f t="shared" si="9"/>
        <v>5711.3280000000013</v>
      </c>
      <c r="AZ62" s="467">
        <f t="shared" si="10"/>
        <v>0</v>
      </c>
      <c r="BA62" s="467">
        <f t="shared" si="11"/>
        <v>-2257.306</v>
      </c>
    </row>
    <row r="63" spans="1:53" s="464" customFormat="1">
      <c r="A63" s="466">
        <v>9.375E-2</v>
      </c>
      <c r="B63" s="467">
        <v>2606.0070000000001</v>
      </c>
      <c r="C63" s="467">
        <v>1757.079</v>
      </c>
      <c r="D63" s="467">
        <v>40.148000000000003</v>
      </c>
      <c r="E63" s="467">
        <v>385.67500000000001</v>
      </c>
      <c r="F63" s="467">
        <v>350.00299999999999</v>
      </c>
      <c r="G63" s="467">
        <v>0</v>
      </c>
      <c r="H63" s="467">
        <v>0</v>
      </c>
      <c r="I63" s="467">
        <v>162.50299999999999</v>
      </c>
      <c r="J63" s="467">
        <v>-25.120999999999999</v>
      </c>
      <c r="K63" s="467">
        <v>0</v>
      </c>
      <c r="L63" s="467">
        <v>-340.46499999999997</v>
      </c>
      <c r="M63" s="467">
        <v>5276.2939999999999</v>
      </c>
      <c r="N63" s="467">
        <v>4935.8289999999997</v>
      </c>
      <c r="O63" s="467">
        <f t="shared" si="3"/>
        <v>5276.2939999999999</v>
      </c>
      <c r="P63" s="467">
        <f t="shared" si="4"/>
        <v>0</v>
      </c>
      <c r="Q63" s="467">
        <f t="shared" si="5"/>
        <v>-25.120999999999999</v>
      </c>
      <c r="S63" s="466">
        <v>9.375E-2</v>
      </c>
      <c r="T63" s="467">
        <v>2876.3989999999999</v>
      </c>
      <c r="U63" s="467">
        <v>3623.1</v>
      </c>
      <c r="V63" s="467">
        <v>50.098999999999997</v>
      </c>
      <c r="W63" s="467">
        <v>428.06099999999998</v>
      </c>
      <c r="X63" s="467">
        <v>103.038</v>
      </c>
      <c r="Y63" s="467">
        <v>0</v>
      </c>
      <c r="Z63" s="467">
        <v>0</v>
      </c>
      <c r="AA63" s="467">
        <v>92.296999999999997</v>
      </c>
      <c r="AB63" s="467">
        <v>-1012.8869999999999</v>
      </c>
      <c r="AC63" s="467">
        <v>-374.08100000000002</v>
      </c>
      <c r="AD63" s="467">
        <v>-504.73200000000003</v>
      </c>
      <c r="AE63" s="467">
        <v>5786.0259999999989</v>
      </c>
      <c r="AF63" s="467">
        <v>5281.293999999999</v>
      </c>
      <c r="AG63" s="467">
        <f t="shared" si="6"/>
        <v>5786.0259999999989</v>
      </c>
      <c r="AH63" s="467">
        <f t="shared" si="7"/>
        <v>0</v>
      </c>
      <c r="AI63" s="467">
        <f t="shared" si="8"/>
        <v>-1012.8869999999999</v>
      </c>
      <c r="AK63" s="466">
        <v>9.375E-2</v>
      </c>
      <c r="AL63" s="467">
        <v>3718.444</v>
      </c>
      <c r="AM63" s="467">
        <v>3523.4760000000001</v>
      </c>
      <c r="AN63" s="467">
        <v>58.295000000000002</v>
      </c>
      <c r="AO63" s="467">
        <v>397.93700000000001</v>
      </c>
      <c r="AP63" s="467">
        <v>216.566</v>
      </c>
      <c r="AQ63" s="467">
        <v>0</v>
      </c>
      <c r="AR63" s="467">
        <v>0</v>
      </c>
      <c r="AS63" s="467">
        <v>34.087000000000003</v>
      </c>
      <c r="AT63" s="467">
        <v>-2301.6419999999998</v>
      </c>
      <c r="AU63" s="467">
        <v>0</v>
      </c>
      <c r="AV63" s="467">
        <v>-579.197</v>
      </c>
      <c r="AW63" s="467">
        <v>5647.1630000000005</v>
      </c>
      <c r="AX63" s="467">
        <v>5067.9660000000003</v>
      </c>
      <c r="AY63" s="467">
        <f t="shared" si="9"/>
        <v>5647.1630000000005</v>
      </c>
      <c r="AZ63" s="467">
        <f t="shared" si="10"/>
        <v>0</v>
      </c>
      <c r="BA63" s="467">
        <f t="shared" si="11"/>
        <v>-2301.6419999999998</v>
      </c>
    </row>
    <row r="64" spans="1:53" s="464" customFormat="1">
      <c r="A64" s="466">
        <v>0.104166666666667</v>
      </c>
      <c r="B64" s="467">
        <v>2607.0630000000001</v>
      </c>
      <c r="C64" s="467">
        <v>1733.09</v>
      </c>
      <c r="D64" s="467">
        <v>40.261000000000003</v>
      </c>
      <c r="E64" s="467">
        <v>384.10500000000002</v>
      </c>
      <c r="F64" s="467">
        <v>349.93900000000002</v>
      </c>
      <c r="G64" s="467">
        <v>0</v>
      </c>
      <c r="H64" s="467">
        <v>0</v>
      </c>
      <c r="I64" s="467">
        <v>164.86199999999999</v>
      </c>
      <c r="J64" s="467">
        <v>53.546999999999997</v>
      </c>
      <c r="K64" s="467">
        <v>0</v>
      </c>
      <c r="L64" s="467">
        <v>-338.11099999999999</v>
      </c>
      <c r="M64" s="467">
        <v>5332.8670000000002</v>
      </c>
      <c r="N64" s="467">
        <v>4994.7560000000003</v>
      </c>
      <c r="O64" s="467">
        <f t="shared" si="3"/>
        <v>5332.8670000000002</v>
      </c>
      <c r="P64" s="467">
        <f t="shared" si="4"/>
        <v>53.546999999999997</v>
      </c>
      <c r="Q64" s="467">
        <f t="shared" si="5"/>
        <v>0</v>
      </c>
      <c r="S64" s="466">
        <v>0.104166666666667</v>
      </c>
      <c r="T64" s="467">
        <v>2857.5279999999998</v>
      </c>
      <c r="U64" s="467">
        <v>3637.0940000000001</v>
      </c>
      <c r="V64" s="467">
        <v>50.146000000000001</v>
      </c>
      <c r="W64" s="467">
        <v>428.09199999999998</v>
      </c>
      <c r="X64" s="467">
        <v>103.01300000000001</v>
      </c>
      <c r="Y64" s="467">
        <v>0</v>
      </c>
      <c r="Z64" s="467">
        <v>0</v>
      </c>
      <c r="AA64" s="467">
        <v>85.015000000000001</v>
      </c>
      <c r="AB64" s="467">
        <v>-957.73500000000001</v>
      </c>
      <c r="AC64" s="467">
        <v>-373.80099999999999</v>
      </c>
      <c r="AD64" s="467">
        <v>-504.84199999999998</v>
      </c>
      <c r="AE64" s="467">
        <v>5829.351999999999</v>
      </c>
      <c r="AF64" s="467">
        <v>5324.5099999999993</v>
      </c>
      <c r="AG64" s="467">
        <f t="shared" si="6"/>
        <v>5829.351999999999</v>
      </c>
      <c r="AH64" s="467">
        <f t="shared" si="7"/>
        <v>0</v>
      </c>
      <c r="AI64" s="467">
        <f t="shared" si="8"/>
        <v>-957.73500000000001</v>
      </c>
      <c r="AK64" s="466">
        <v>0.104166666666667</v>
      </c>
      <c r="AL64" s="467">
        <v>3718.1149999999998</v>
      </c>
      <c r="AM64" s="467">
        <v>3491.3780000000002</v>
      </c>
      <c r="AN64" s="467">
        <v>58.247999999999998</v>
      </c>
      <c r="AO64" s="467">
        <v>396.44299999999998</v>
      </c>
      <c r="AP64" s="467">
        <v>216.55799999999999</v>
      </c>
      <c r="AQ64" s="467">
        <v>0</v>
      </c>
      <c r="AR64" s="467">
        <v>0</v>
      </c>
      <c r="AS64" s="467">
        <v>34.533000000000001</v>
      </c>
      <c r="AT64" s="467">
        <v>-2256.511</v>
      </c>
      <c r="AU64" s="467">
        <v>0</v>
      </c>
      <c r="AV64" s="467">
        <v>-575.97199999999998</v>
      </c>
      <c r="AW64" s="467">
        <v>5658.764000000001</v>
      </c>
      <c r="AX64" s="467">
        <v>5082.7920000000013</v>
      </c>
      <c r="AY64" s="467">
        <f t="shared" si="9"/>
        <v>5658.764000000001</v>
      </c>
      <c r="AZ64" s="467">
        <f t="shared" si="10"/>
        <v>0</v>
      </c>
      <c r="BA64" s="467">
        <f t="shared" si="11"/>
        <v>-2256.511</v>
      </c>
    </row>
    <row r="65" spans="1:53" s="464" customFormat="1">
      <c r="A65" s="466">
        <v>0.114583333333333</v>
      </c>
      <c r="B65" s="467">
        <v>2607.694</v>
      </c>
      <c r="C65" s="467">
        <v>1713.4659999999999</v>
      </c>
      <c r="D65" s="467">
        <v>40.241</v>
      </c>
      <c r="E65" s="467">
        <v>383.755</v>
      </c>
      <c r="F65" s="467">
        <v>360.41699999999997</v>
      </c>
      <c r="G65" s="467">
        <v>0</v>
      </c>
      <c r="H65" s="467">
        <v>0</v>
      </c>
      <c r="I65" s="467">
        <v>174.25200000000001</v>
      </c>
      <c r="J65" s="467">
        <v>81.808000000000007</v>
      </c>
      <c r="K65" s="467">
        <v>0</v>
      </c>
      <c r="L65" s="467">
        <v>-336.38900000000001</v>
      </c>
      <c r="M65" s="467">
        <v>5361.6330000000007</v>
      </c>
      <c r="N65" s="467">
        <v>5025.2440000000006</v>
      </c>
      <c r="O65" s="467">
        <f t="shared" si="3"/>
        <v>5361.6330000000007</v>
      </c>
      <c r="P65" s="467">
        <f t="shared" si="4"/>
        <v>81.808000000000007</v>
      </c>
      <c r="Q65" s="467">
        <f t="shared" si="5"/>
        <v>0</v>
      </c>
      <c r="S65" s="466">
        <v>0.114583333333333</v>
      </c>
      <c r="T65" s="467">
        <v>2862.2150000000001</v>
      </c>
      <c r="U65" s="467">
        <v>3631.95</v>
      </c>
      <c r="V65" s="467">
        <v>49.363</v>
      </c>
      <c r="W65" s="467">
        <v>427.29599999999999</v>
      </c>
      <c r="X65" s="467">
        <v>103.09699999999999</v>
      </c>
      <c r="Y65" s="467">
        <v>0</v>
      </c>
      <c r="Z65" s="467">
        <v>0</v>
      </c>
      <c r="AA65" s="467">
        <v>86.355000000000004</v>
      </c>
      <c r="AB65" s="467">
        <v>-916.03300000000002</v>
      </c>
      <c r="AC65" s="467">
        <v>-373.52300000000002</v>
      </c>
      <c r="AD65" s="467">
        <v>-504.61</v>
      </c>
      <c r="AE65" s="467">
        <v>5870.7199999999993</v>
      </c>
      <c r="AF65" s="467">
        <v>5366.11</v>
      </c>
      <c r="AG65" s="467">
        <f t="shared" si="6"/>
        <v>5870.7199999999993</v>
      </c>
      <c r="AH65" s="467">
        <f t="shared" si="7"/>
        <v>0</v>
      </c>
      <c r="AI65" s="467">
        <f t="shared" si="8"/>
        <v>-916.03300000000002</v>
      </c>
      <c r="AK65" s="466">
        <v>0.114583333333333</v>
      </c>
      <c r="AL65" s="467">
        <v>3717.6179999999999</v>
      </c>
      <c r="AM65" s="467">
        <v>3499.7379999999998</v>
      </c>
      <c r="AN65" s="467">
        <v>58.268000000000001</v>
      </c>
      <c r="AO65" s="467">
        <v>397.06200000000001</v>
      </c>
      <c r="AP65" s="467">
        <v>216.57400000000001</v>
      </c>
      <c r="AQ65" s="467">
        <v>0</v>
      </c>
      <c r="AR65" s="467">
        <v>0</v>
      </c>
      <c r="AS65" s="467">
        <v>32.182000000000002</v>
      </c>
      <c r="AT65" s="467">
        <v>-2105.15</v>
      </c>
      <c r="AU65" s="467">
        <v>-185.23400000000001</v>
      </c>
      <c r="AV65" s="467">
        <v>-576.76499999999999</v>
      </c>
      <c r="AW65" s="467">
        <v>5631.0579999999991</v>
      </c>
      <c r="AX65" s="467">
        <v>5054.2929999999988</v>
      </c>
      <c r="AY65" s="467">
        <f t="shared" si="9"/>
        <v>5631.0579999999991</v>
      </c>
      <c r="AZ65" s="467">
        <f t="shared" si="10"/>
        <v>0</v>
      </c>
      <c r="BA65" s="467">
        <f t="shared" si="11"/>
        <v>-2105.15</v>
      </c>
    </row>
    <row r="66" spans="1:53" s="464" customFormat="1">
      <c r="A66" s="466">
        <v>0.125</v>
      </c>
      <c r="B66" s="467">
        <v>2606.9059999999999</v>
      </c>
      <c r="C66" s="467">
        <v>1791.2429999999999</v>
      </c>
      <c r="D66" s="467">
        <v>40.154000000000003</v>
      </c>
      <c r="E66" s="467">
        <v>384.55099999999999</v>
      </c>
      <c r="F66" s="467">
        <v>493.04500000000002</v>
      </c>
      <c r="G66" s="467">
        <v>0</v>
      </c>
      <c r="H66" s="467">
        <v>0</v>
      </c>
      <c r="I66" s="467">
        <v>179.571</v>
      </c>
      <c r="J66" s="467">
        <v>-157.46100000000001</v>
      </c>
      <c r="K66" s="467">
        <v>0</v>
      </c>
      <c r="L66" s="467">
        <v>-345.017</v>
      </c>
      <c r="M66" s="467">
        <v>5338.009</v>
      </c>
      <c r="N66" s="467">
        <v>4992.9920000000002</v>
      </c>
      <c r="O66" s="467">
        <f t="shared" si="3"/>
        <v>5338.009</v>
      </c>
      <c r="P66" s="467">
        <f t="shared" si="4"/>
        <v>0</v>
      </c>
      <c r="Q66" s="467">
        <f t="shared" si="5"/>
        <v>-157.46100000000001</v>
      </c>
      <c r="S66" s="466">
        <v>0.125</v>
      </c>
      <c r="T66" s="467">
        <v>2861.453</v>
      </c>
      <c r="U66" s="467">
        <v>3510.4780000000001</v>
      </c>
      <c r="V66" s="467">
        <v>40.229999999999997</v>
      </c>
      <c r="W66" s="467">
        <v>427.56200000000001</v>
      </c>
      <c r="X66" s="467">
        <v>101.96899999999999</v>
      </c>
      <c r="Y66" s="467">
        <v>0</v>
      </c>
      <c r="Z66" s="467">
        <v>0</v>
      </c>
      <c r="AA66" s="467">
        <v>90.397000000000006</v>
      </c>
      <c r="AB66" s="467">
        <v>-720.55200000000002</v>
      </c>
      <c r="AC66" s="467">
        <v>-372.82900000000001</v>
      </c>
      <c r="AD66" s="467">
        <v>-493.73599999999999</v>
      </c>
      <c r="AE66" s="467">
        <v>5938.7080000000005</v>
      </c>
      <c r="AF66" s="467">
        <v>5444.9720000000007</v>
      </c>
      <c r="AG66" s="467">
        <f t="shared" si="6"/>
        <v>5938.7080000000005</v>
      </c>
      <c r="AH66" s="467">
        <f t="shared" si="7"/>
        <v>0</v>
      </c>
      <c r="AI66" s="467">
        <f t="shared" si="8"/>
        <v>-720.55200000000002</v>
      </c>
      <c r="AK66" s="466">
        <v>0.125</v>
      </c>
      <c r="AL66" s="467">
        <v>3717.4349999999999</v>
      </c>
      <c r="AM66" s="467">
        <v>3468.2089999999998</v>
      </c>
      <c r="AN66" s="467">
        <v>58.274999999999999</v>
      </c>
      <c r="AO66" s="467">
        <v>397.61399999999998</v>
      </c>
      <c r="AP66" s="467">
        <v>203.36099999999999</v>
      </c>
      <c r="AQ66" s="467">
        <v>0</v>
      </c>
      <c r="AR66" s="467">
        <v>0</v>
      </c>
      <c r="AS66" s="467">
        <v>34.732999999999997</v>
      </c>
      <c r="AT66" s="467">
        <v>-1619.1780000000001</v>
      </c>
      <c r="AU66" s="467">
        <v>-619.39099999999996</v>
      </c>
      <c r="AV66" s="467">
        <v>-573.64800000000002</v>
      </c>
      <c r="AW66" s="467">
        <v>5641.058</v>
      </c>
      <c r="AX66" s="467">
        <v>5067.41</v>
      </c>
      <c r="AY66" s="467">
        <f t="shared" si="9"/>
        <v>5641.058</v>
      </c>
      <c r="AZ66" s="467">
        <f t="shared" si="10"/>
        <v>0</v>
      </c>
      <c r="BA66" s="467">
        <f t="shared" si="11"/>
        <v>-1619.1780000000001</v>
      </c>
    </row>
    <row r="67" spans="1:53" s="464" customFormat="1">
      <c r="A67" s="466">
        <v>0.13541666666666699</v>
      </c>
      <c r="B67" s="467">
        <v>2607.2139999999999</v>
      </c>
      <c r="C67" s="467">
        <v>1784.2639999999999</v>
      </c>
      <c r="D67" s="467">
        <v>40.215000000000003</v>
      </c>
      <c r="E67" s="467">
        <v>385.50299999999999</v>
      </c>
      <c r="F67" s="467">
        <v>510.399</v>
      </c>
      <c r="G67" s="467">
        <v>0</v>
      </c>
      <c r="H67" s="467">
        <v>0</v>
      </c>
      <c r="I67" s="467">
        <v>166.27099999999999</v>
      </c>
      <c r="J67" s="467">
        <v>-198.983</v>
      </c>
      <c r="K67" s="467">
        <v>0</v>
      </c>
      <c r="L67" s="467">
        <v>-344.38099999999997</v>
      </c>
      <c r="M67" s="467">
        <v>5294.8829999999998</v>
      </c>
      <c r="N67" s="467">
        <v>4950.5019999999995</v>
      </c>
      <c r="O67" s="467">
        <f t="shared" si="3"/>
        <v>5294.8829999999998</v>
      </c>
      <c r="P67" s="467">
        <f t="shared" si="4"/>
        <v>0</v>
      </c>
      <c r="Q67" s="467">
        <f t="shared" si="5"/>
        <v>-198.983</v>
      </c>
      <c r="S67" s="466">
        <v>0.13541666666666699</v>
      </c>
      <c r="T67" s="467">
        <v>2857.1590000000001</v>
      </c>
      <c r="U67" s="467">
        <v>3537.9740000000002</v>
      </c>
      <c r="V67" s="467">
        <v>42.343000000000004</v>
      </c>
      <c r="W67" s="467">
        <v>426.04599999999999</v>
      </c>
      <c r="X67" s="467">
        <v>102.077</v>
      </c>
      <c r="Y67" s="467">
        <v>0</v>
      </c>
      <c r="Z67" s="467">
        <v>0</v>
      </c>
      <c r="AA67" s="467">
        <v>90.89</v>
      </c>
      <c r="AB67" s="467">
        <v>-723.26800000000003</v>
      </c>
      <c r="AC67" s="467">
        <v>-372.52699999999999</v>
      </c>
      <c r="AD67" s="467">
        <v>-495.89299999999997</v>
      </c>
      <c r="AE67" s="467">
        <v>5960.6940000000004</v>
      </c>
      <c r="AF67" s="467">
        <v>5464.8010000000004</v>
      </c>
      <c r="AG67" s="467">
        <f t="shared" si="6"/>
        <v>5960.6940000000004</v>
      </c>
      <c r="AH67" s="467">
        <f t="shared" si="7"/>
        <v>0</v>
      </c>
      <c r="AI67" s="467">
        <f t="shared" si="8"/>
        <v>-723.26800000000003</v>
      </c>
      <c r="AK67" s="466">
        <v>0.13541666666666699</v>
      </c>
      <c r="AL67" s="467">
        <v>3717.817</v>
      </c>
      <c r="AM67" s="467">
        <v>3470.692</v>
      </c>
      <c r="AN67" s="467">
        <v>58.247999999999998</v>
      </c>
      <c r="AO67" s="467">
        <v>399.72800000000001</v>
      </c>
      <c r="AP67" s="467">
        <v>157.66999999999999</v>
      </c>
      <c r="AQ67" s="467">
        <v>0</v>
      </c>
      <c r="AR67" s="467">
        <v>0</v>
      </c>
      <c r="AS67" s="467">
        <v>35.987000000000002</v>
      </c>
      <c r="AT67" s="467">
        <v>-1575.8489999999999</v>
      </c>
      <c r="AU67" s="467">
        <v>-689.36500000000001</v>
      </c>
      <c r="AV67" s="467">
        <v>-573.71299999999997</v>
      </c>
      <c r="AW67" s="467">
        <v>5574.9279999999999</v>
      </c>
      <c r="AX67" s="467">
        <v>5001.2150000000001</v>
      </c>
      <c r="AY67" s="467">
        <f t="shared" si="9"/>
        <v>5574.9279999999999</v>
      </c>
      <c r="AZ67" s="467">
        <f t="shared" si="10"/>
        <v>0</v>
      </c>
      <c r="BA67" s="467">
        <f t="shared" si="11"/>
        <v>-1575.8489999999999</v>
      </c>
    </row>
    <row r="68" spans="1:53" s="464" customFormat="1">
      <c r="A68" s="466">
        <v>0.14583333333333301</v>
      </c>
      <c r="B68" s="467">
        <v>2607.4650000000001</v>
      </c>
      <c r="C68" s="467">
        <v>1813.9490000000001</v>
      </c>
      <c r="D68" s="467">
        <v>40.180999999999997</v>
      </c>
      <c r="E68" s="467">
        <v>385.92099999999999</v>
      </c>
      <c r="F68" s="467">
        <v>510.50200000000001</v>
      </c>
      <c r="G68" s="467">
        <v>0</v>
      </c>
      <c r="H68" s="467">
        <v>0</v>
      </c>
      <c r="I68" s="467">
        <v>160.38900000000001</v>
      </c>
      <c r="J68" s="467">
        <v>-287.58</v>
      </c>
      <c r="K68" s="467">
        <v>0</v>
      </c>
      <c r="L68" s="467">
        <v>-347.255</v>
      </c>
      <c r="M68" s="467">
        <v>5230.8270000000011</v>
      </c>
      <c r="N68" s="467">
        <v>4883.572000000001</v>
      </c>
      <c r="O68" s="467">
        <f t="shared" si="3"/>
        <v>5230.8270000000011</v>
      </c>
      <c r="P68" s="467">
        <f t="shared" si="4"/>
        <v>0</v>
      </c>
      <c r="Q68" s="467">
        <f t="shared" si="5"/>
        <v>-287.58</v>
      </c>
      <c r="S68" s="466">
        <v>0.14583333333333301</v>
      </c>
      <c r="T68" s="467">
        <v>2851.1149999999998</v>
      </c>
      <c r="U68" s="467">
        <v>3551.1019999999999</v>
      </c>
      <c r="V68" s="467">
        <v>47.283999999999999</v>
      </c>
      <c r="W68" s="467">
        <v>425.12200000000001</v>
      </c>
      <c r="X68" s="467">
        <v>101.93</v>
      </c>
      <c r="Y68" s="467">
        <v>0</v>
      </c>
      <c r="Z68" s="467">
        <v>0</v>
      </c>
      <c r="AA68" s="467">
        <v>91.986999999999995</v>
      </c>
      <c r="AB68" s="467">
        <v>-786.21500000000003</v>
      </c>
      <c r="AC68" s="467">
        <v>-371.923</v>
      </c>
      <c r="AD68" s="467">
        <v>-496.75200000000001</v>
      </c>
      <c r="AE68" s="467">
        <v>5910.402</v>
      </c>
      <c r="AF68" s="467">
        <v>5413.65</v>
      </c>
      <c r="AG68" s="467">
        <f t="shared" si="6"/>
        <v>5910.402</v>
      </c>
      <c r="AH68" s="467">
        <f t="shared" si="7"/>
        <v>0</v>
      </c>
      <c r="AI68" s="467">
        <f t="shared" si="8"/>
        <v>-786.21500000000003</v>
      </c>
      <c r="AK68" s="466">
        <v>0.14583333333333301</v>
      </c>
      <c r="AL68" s="467">
        <v>3716.2440000000001</v>
      </c>
      <c r="AM68" s="467">
        <v>3476.0039999999999</v>
      </c>
      <c r="AN68" s="467">
        <v>58.188000000000002</v>
      </c>
      <c r="AO68" s="467">
        <v>399.41500000000002</v>
      </c>
      <c r="AP68" s="467">
        <v>157.506</v>
      </c>
      <c r="AQ68" s="467">
        <v>0</v>
      </c>
      <c r="AR68" s="467">
        <v>0</v>
      </c>
      <c r="AS68" s="467">
        <v>32.892000000000003</v>
      </c>
      <c r="AT68" s="467">
        <v>-1610.5889999999999</v>
      </c>
      <c r="AU68" s="467">
        <v>-688.46100000000001</v>
      </c>
      <c r="AV68" s="467">
        <v>-574.08500000000004</v>
      </c>
      <c r="AW68" s="467">
        <v>5541.1989999999996</v>
      </c>
      <c r="AX68" s="467">
        <v>4967.1139999999996</v>
      </c>
      <c r="AY68" s="467">
        <f t="shared" si="9"/>
        <v>5541.1989999999996</v>
      </c>
      <c r="AZ68" s="467">
        <f t="shared" si="10"/>
        <v>0</v>
      </c>
      <c r="BA68" s="467">
        <f t="shared" si="11"/>
        <v>-1610.5889999999999</v>
      </c>
    </row>
    <row r="69" spans="1:53" s="464" customFormat="1">
      <c r="A69" s="466">
        <v>0.15625</v>
      </c>
      <c r="B69" s="467">
        <v>2607.8249999999998</v>
      </c>
      <c r="C69" s="467">
        <v>1773.107</v>
      </c>
      <c r="D69" s="467">
        <v>40.121000000000002</v>
      </c>
      <c r="E69" s="467">
        <v>383.29599999999999</v>
      </c>
      <c r="F69" s="467">
        <v>511.23200000000003</v>
      </c>
      <c r="G69" s="467">
        <v>0</v>
      </c>
      <c r="H69" s="467">
        <v>0</v>
      </c>
      <c r="I69" s="467">
        <v>165.91900000000001</v>
      </c>
      <c r="J69" s="467">
        <v>-214.76300000000001</v>
      </c>
      <c r="K69" s="467">
        <v>0</v>
      </c>
      <c r="L69" s="467">
        <v>-343.19200000000001</v>
      </c>
      <c r="M69" s="467">
        <v>5266.7370000000001</v>
      </c>
      <c r="N69" s="467">
        <v>4923.5450000000001</v>
      </c>
      <c r="O69" s="467">
        <f t="shared" si="3"/>
        <v>5266.7370000000001</v>
      </c>
      <c r="P69" s="467">
        <f t="shared" si="4"/>
        <v>0</v>
      </c>
      <c r="Q69" s="467">
        <f t="shared" si="5"/>
        <v>-214.76300000000001</v>
      </c>
      <c r="S69" s="466">
        <v>0.15625</v>
      </c>
      <c r="T69" s="467">
        <v>2851.2620000000002</v>
      </c>
      <c r="U69" s="467">
        <v>3551.7429999999999</v>
      </c>
      <c r="V69" s="467">
        <v>50.198999999999998</v>
      </c>
      <c r="W69" s="467">
        <v>425.11200000000002</v>
      </c>
      <c r="X69" s="467">
        <v>101.77500000000001</v>
      </c>
      <c r="Y69" s="467">
        <v>0</v>
      </c>
      <c r="Z69" s="467">
        <v>0</v>
      </c>
      <c r="AA69" s="467">
        <v>93.135000000000005</v>
      </c>
      <c r="AB69" s="467">
        <v>-865.50800000000004</v>
      </c>
      <c r="AC69" s="467">
        <v>-371.49700000000001</v>
      </c>
      <c r="AD69" s="467">
        <v>-496.86700000000002</v>
      </c>
      <c r="AE69" s="467">
        <v>5836.2209999999995</v>
      </c>
      <c r="AF69" s="467">
        <v>5339.3539999999994</v>
      </c>
      <c r="AG69" s="467">
        <f t="shared" si="6"/>
        <v>5836.2209999999995</v>
      </c>
      <c r="AH69" s="467">
        <f t="shared" si="7"/>
        <v>0</v>
      </c>
      <c r="AI69" s="467">
        <f t="shared" si="8"/>
        <v>-865.50800000000004</v>
      </c>
      <c r="AK69" s="466">
        <v>0.15625</v>
      </c>
      <c r="AL69" s="467">
        <v>3715.5590000000002</v>
      </c>
      <c r="AM69" s="467">
        <v>3475.433</v>
      </c>
      <c r="AN69" s="467">
        <v>58.195</v>
      </c>
      <c r="AO69" s="467">
        <v>399.315</v>
      </c>
      <c r="AP69" s="467">
        <v>157.72499999999999</v>
      </c>
      <c r="AQ69" s="467">
        <v>0</v>
      </c>
      <c r="AR69" s="467">
        <v>0</v>
      </c>
      <c r="AS69" s="467">
        <v>31.212</v>
      </c>
      <c r="AT69" s="467">
        <v>-1615.674</v>
      </c>
      <c r="AU69" s="467">
        <v>-687.57600000000002</v>
      </c>
      <c r="AV69" s="467">
        <v>-573.96699999999998</v>
      </c>
      <c r="AW69" s="467">
        <v>5534.1890000000003</v>
      </c>
      <c r="AX69" s="467">
        <v>4960.2220000000007</v>
      </c>
      <c r="AY69" s="467">
        <f t="shared" si="9"/>
        <v>5534.1890000000003</v>
      </c>
      <c r="AZ69" s="467">
        <f t="shared" si="10"/>
        <v>0</v>
      </c>
      <c r="BA69" s="467">
        <f t="shared" si="11"/>
        <v>-1615.674</v>
      </c>
    </row>
    <row r="70" spans="1:53" s="464" customFormat="1">
      <c r="A70" s="466">
        <v>0.16666666666666699</v>
      </c>
      <c r="B70" s="467">
        <v>2608.6370000000002</v>
      </c>
      <c r="C70" s="467">
        <v>1773.5039999999999</v>
      </c>
      <c r="D70" s="467">
        <v>40.128</v>
      </c>
      <c r="E70" s="467">
        <v>381.37299999999999</v>
      </c>
      <c r="F70" s="467">
        <v>521.47699999999998</v>
      </c>
      <c r="G70" s="467">
        <v>0</v>
      </c>
      <c r="H70" s="467">
        <v>0</v>
      </c>
      <c r="I70" s="467">
        <v>175.232</v>
      </c>
      <c r="J70" s="467">
        <v>-176.43799999999999</v>
      </c>
      <c r="K70" s="467">
        <v>0</v>
      </c>
      <c r="L70" s="467">
        <v>-343.34100000000001</v>
      </c>
      <c r="M70" s="467">
        <v>5323.9129999999986</v>
      </c>
      <c r="N70" s="467">
        <v>4980.5719999999983</v>
      </c>
      <c r="O70" s="467">
        <f t="shared" si="3"/>
        <v>5323.9129999999986</v>
      </c>
      <c r="P70" s="467">
        <f t="shared" si="4"/>
        <v>0</v>
      </c>
      <c r="Q70" s="467">
        <f t="shared" si="5"/>
        <v>-176.43799999999999</v>
      </c>
      <c r="S70" s="466">
        <v>0.16666666666666699</v>
      </c>
      <c r="T70" s="467">
        <v>2850.2139999999999</v>
      </c>
      <c r="U70" s="467">
        <v>3638.6570000000002</v>
      </c>
      <c r="V70" s="467">
        <v>50.139000000000003</v>
      </c>
      <c r="W70" s="467">
        <v>424.92599999999999</v>
      </c>
      <c r="X70" s="467">
        <v>107.459</v>
      </c>
      <c r="Y70" s="467">
        <v>0</v>
      </c>
      <c r="Z70" s="467">
        <v>0</v>
      </c>
      <c r="AA70" s="467">
        <v>95.932000000000002</v>
      </c>
      <c r="AB70" s="467">
        <v>-914.37599999999998</v>
      </c>
      <c r="AC70" s="467">
        <v>-370.87200000000001</v>
      </c>
      <c r="AD70" s="467">
        <v>-504.59</v>
      </c>
      <c r="AE70" s="467">
        <v>5882.0789999999997</v>
      </c>
      <c r="AF70" s="467">
        <v>5377.4889999999996</v>
      </c>
      <c r="AG70" s="467">
        <f t="shared" si="6"/>
        <v>5882.0789999999997</v>
      </c>
      <c r="AH70" s="467">
        <f t="shared" si="7"/>
        <v>0</v>
      </c>
      <c r="AI70" s="467">
        <f t="shared" si="8"/>
        <v>-914.37599999999998</v>
      </c>
      <c r="AK70" s="466">
        <v>0.16666666666666699</v>
      </c>
      <c r="AL70" s="467">
        <v>3715.3229999999999</v>
      </c>
      <c r="AM70" s="467">
        <v>3473.8910000000001</v>
      </c>
      <c r="AN70" s="467">
        <v>58.268000000000001</v>
      </c>
      <c r="AO70" s="467">
        <v>400.50400000000002</v>
      </c>
      <c r="AP70" s="467">
        <v>157.39400000000001</v>
      </c>
      <c r="AQ70" s="467">
        <v>0</v>
      </c>
      <c r="AR70" s="467">
        <v>0</v>
      </c>
      <c r="AS70" s="467">
        <v>31.143000000000001</v>
      </c>
      <c r="AT70" s="467">
        <v>-1545.7460000000001</v>
      </c>
      <c r="AU70" s="467">
        <v>-686.28099999999995</v>
      </c>
      <c r="AV70" s="467">
        <v>-573.86699999999996</v>
      </c>
      <c r="AW70" s="467">
        <v>5604.4960000000001</v>
      </c>
      <c r="AX70" s="467">
        <v>5030.6289999999999</v>
      </c>
      <c r="AY70" s="467">
        <f t="shared" si="9"/>
        <v>5604.4960000000001</v>
      </c>
      <c r="AZ70" s="467">
        <f t="shared" si="10"/>
        <v>0</v>
      </c>
      <c r="BA70" s="467">
        <f t="shared" si="11"/>
        <v>-1545.7460000000001</v>
      </c>
    </row>
    <row r="71" spans="1:53" s="464" customFormat="1">
      <c r="A71" s="466">
        <v>0.17708333333333301</v>
      </c>
      <c r="B71" s="467">
        <v>2608.2759999999998</v>
      </c>
      <c r="C71" s="467">
        <v>1780.943</v>
      </c>
      <c r="D71" s="467">
        <v>40.121000000000002</v>
      </c>
      <c r="E71" s="467">
        <v>381.71600000000001</v>
      </c>
      <c r="F71" s="467">
        <v>522.827</v>
      </c>
      <c r="G71" s="467">
        <v>0</v>
      </c>
      <c r="H71" s="467">
        <v>0</v>
      </c>
      <c r="I71" s="467">
        <v>187.93600000000001</v>
      </c>
      <c r="J71" s="467">
        <v>-185.84700000000001</v>
      </c>
      <c r="K71" s="467">
        <v>0</v>
      </c>
      <c r="L71" s="467">
        <v>-344.22500000000002</v>
      </c>
      <c r="M71" s="467">
        <v>5335.9720000000007</v>
      </c>
      <c r="N71" s="467">
        <v>4991.7470000000003</v>
      </c>
      <c r="O71" s="467">
        <f t="shared" si="3"/>
        <v>5335.9720000000007</v>
      </c>
      <c r="P71" s="467">
        <f t="shared" si="4"/>
        <v>0</v>
      </c>
      <c r="Q71" s="467">
        <f t="shared" si="5"/>
        <v>-185.84700000000001</v>
      </c>
      <c r="S71" s="466">
        <v>0.17708333333333301</v>
      </c>
      <c r="T71" s="467">
        <v>2854.1390000000001</v>
      </c>
      <c r="U71" s="467">
        <v>3647.8470000000002</v>
      </c>
      <c r="V71" s="467">
        <v>50.146000000000001</v>
      </c>
      <c r="W71" s="467">
        <v>426.48500000000001</v>
      </c>
      <c r="X71" s="467">
        <v>107.602</v>
      </c>
      <c r="Y71" s="467">
        <v>0</v>
      </c>
      <c r="Z71" s="467">
        <v>0</v>
      </c>
      <c r="AA71" s="467">
        <v>89.103999999999999</v>
      </c>
      <c r="AB71" s="467">
        <v>-916.77</v>
      </c>
      <c r="AC71" s="467">
        <v>-370.42</v>
      </c>
      <c r="AD71" s="467">
        <v>-505.61599999999999</v>
      </c>
      <c r="AE71" s="467">
        <v>5888.1329999999998</v>
      </c>
      <c r="AF71" s="467">
        <v>5382.5169999999998</v>
      </c>
      <c r="AG71" s="467">
        <f t="shared" si="6"/>
        <v>5888.1329999999998</v>
      </c>
      <c r="AH71" s="467">
        <f t="shared" si="7"/>
        <v>0</v>
      </c>
      <c r="AI71" s="467">
        <f t="shared" si="8"/>
        <v>-916.77</v>
      </c>
      <c r="AK71" s="466">
        <v>0.17708333333333301</v>
      </c>
      <c r="AL71" s="467">
        <v>3715.1759999999999</v>
      </c>
      <c r="AM71" s="467">
        <v>3477.97</v>
      </c>
      <c r="AN71" s="467">
        <v>58.134999999999998</v>
      </c>
      <c r="AO71" s="467">
        <v>400.39800000000002</v>
      </c>
      <c r="AP71" s="467">
        <v>157.32300000000001</v>
      </c>
      <c r="AQ71" s="467">
        <v>0</v>
      </c>
      <c r="AR71" s="467">
        <v>0</v>
      </c>
      <c r="AS71" s="467">
        <v>28.207999999999998</v>
      </c>
      <c r="AT71" s="467">
        <v>-1552.299</v>
      </c>
      <c r="AU71" s="467">
        <v>-685.98699999999997</v>
      </c>
      <c r="AV71" s="467">
        <v>-574.21299999999997</v>
      </c>
      <c r="AW71" s="467">
        <v>5598.924</v>
      </c>
      <c r="AX71" s="467">
        <v>5024.7110000000002</v>
      </c>
      <c r="AY71" s="467">
        <f t="shared" si="9"/>
        <v>5598.924</v>
      </c>
      <c r="AZ71" s="467">
        <f t="shared" si="10"/>
        <v>0</v>
      </c>
      <c r="BA71" s="467">
        <f t="shared" si="11"/>
        <v>-1552.299</v>
      </c>
    </row>
    <row r="72" spans="1:53" s="464" customFormat="1">
      <c r="A72" s="466">
        <v>0.1875</v>
      </c>
      <c r="B72" s="467">
        <v>2607.3510000000001</v>
      </c>
      <c r="C72" s="467">
        <v>1746.4090000000001</v>
      </c>
      <c r="D72" s="467">
        <v>40.173999999999999</v>
      </c>
      <c r="E72" s="467">
        <v>380.762</v>
      </c>
      <c r="F72" s="467">
        <v>523</v>
      </c>
      <c r="G72" s="467">
        <v>0</v>
      </c>
      <c r="H72" s="467">
        <v>0</v>
      </c>
      <c r="I72" s="467">
        <v>194.91</v>
      </c>
      <c r="J72" s="467">
        <v>-142.35300000000001</v>
      </c>
      <c r="K72" s="467">
        <v>0</v>
      </c>
      <c r="L72" s="467">
        <v>-340.82400000000001</v>
      </c>
      <c r="M72" s="467">
        <v>5350.2529999999997</v>
      </c>
      <c r="N72" s="467">
        <v>5009.4290000000001</v>
      </c>
      <c r="O72" s="467">
        <f t="shared" si="3"/>
        <v>5350.2529999999997</v>
      </c>
      <c r="P72" s="467">
        <f t="shared" si="4"/>
        <v>0</v>
      </c>
      <c r="Q72" s="467">
        <f t="shared" si="5"/>
        <v>-142.35300000000001</v>
      </c>
      <c r="S72" s="466">
        <v>0.1875</v>
      </c>
      <c r="T72" s="467">
        <v>2855.181</v>
      </c>
      <c r="U72" s="467">
        <v>3651.741</v>
      </c>
      <c r="V72" s="467">
        <v>50.152000000000001</v>
      </c>
      <c r="W72" s="467">
        <v>427.52</v>
      </c>
      <c r="X72" s="467">
        <v>107.61499999999999</v>
      </c>
      <c r="Y72" s="467">
        <v>0</v>
      </c>
      <c r="Z72" s="467">
        <v>0</v>
      </c>
      <c r="AA72" s="467">
        <v>86.177000000000007</v>
      </c>
      <c r="AB72" s="467">
        <v>-924.40599999999995</v>
      </c>
      <c r="AC72" s="467">
        <v>-370.13499999999999</v>
      </c>
      <c r="AD72" s="467">
        <v>-506.036</v>
      </c>
      <c r="AE72" s="467">
        <v>5883.8450000000003</v>
      </c>
      <c r="AF72" s="467">
        <v>5377.8090000000002</v>
      </c>
      <c r="AG72" s="467">
        <f t="shared" si="6"/>
        <v>5883.8450000000003</v>
      </c>
      <c r="AH72" s="467">
        <f t="shared" si="7"/>
        <v>0</v>
      </c>
      <c r="AI72" s="467">
        <f t="shared" si="8"/>
        <v>-924.40599999999995</v>
      </c>
      <c r="AK72" s="466">
        <v>0.1875</v>
      </c>
      <c r="AL72" s="467">
        <v>3716.7069999999999</v>
      </c>
      <c r="AM72" s="467">
        <v>3474.953</v>
      </c>
      <c r="AN72" s="467">
        <v>58.134999999999998</v>
      </c>
      <c r="AO72" s="467">
        <v>399.71499999999997</v>
      </c>
      <c r="AP72" s="467">
        <v>157.66</v>
      </c>
      <c r="AQ72" s="467">
        <v>0</v>
      </c>
      <c r="AR72" s="467">
        <v>0</v>
      </c>
      <c r="AS72" s="467">
        <v>26.477</v>
      </c>
      <c r="AT72" s="467">
        <v>-1528.288</v>
      </c>
      <c r="AU72" s="467">
        <v>-684.68200000000002</v>
      </c>
      <c r="AV72" s="467">
        <v>-573.94899999999996</v>
      </c>
      <c r="AW72" s="467">
        <v>5620.6770000000006</v>
      </c>
      <c r="AX72" s="467">
        <v>5046.728000000001</v>
      </c>
      <c r="AY72" s="467">
        <f t="shared" si="9"/>
        <v>5620.6770000000006</v>
      </c>
      <c r="AZ72" s="467">
        <f t="shared" si="10"/>
        <v>0</v>
      </c>
      <c r="BA72" s="467">
        <f t="shared" si="11"/>
        <v>-1528.288</v>
      </c>
    </row>
    <row r="73" spans="1:53" s="464" customFormat="1">
      <c r="A73" s="466">
        <v>0.19791666666666699</v>
      </c>
      <c r="B73" s="467">
        <v>2605.5169999999998</v>
      </c>
      <c r="C73" s="467">
        <v>1737.847</v>
      </c>
      <c r="D73" s="467">
        <v>40.173999999999999</v>
      </c>
      <c r="E73" s="467">
        <v>381.767</v>
      </c>
      <c r="F73" s="467">
        <v>526.57100000000003</v>
      </c>
      <c r="G73" s="467">
        <v>0</v>
      </c>
      <c r="H73" s="467">
        <v>0</v>
      </c>
      <c r="I73" s="467">
        <v>195.751</v>
      </c>
      <c r="J73" s="467">
        <v>-156.768</v>
      </c>
      <c r="K73" s="467">
        <v>0</v>
      </c>
      <c r="L73" s="467">
        <v>-339.983</v>
      </c>
      <c r="M73" s="467">
        <v>5330.8589999999995</v>
      </c>
      <c r="N73" s="467">
        <v>4990.8759999999993</v>
      </c>
      <c r="O73" s="467">
        <f t="shared" si="3"/>
        <v>5330.8589999999995</v>
      </c>
      <c r="P73" s="467">
        <f t="shared" si="4"/>
        <v>0</v>
      </c>
      <c r="Q73" s="467">
        <f t="shared" si="5"/>
        <v>-156.768</v>
      </c>
      <c r="S73" s="466">
        <v>0.19791666666666699</v>
      </c>
      <c r="T73" s="467">
        <v>2854.5810000000001</v>
      </c>
      <c r="U73" s="467">
        <v>3647.5639999999999</v>
      </c>
      <c r="V73" s="467">
        <v>50.125</v>
      </c>
      <c r="W73" s="467">
        <v>431.30900000000003</v>
      </c>
      <c r="X73" s="467">
        <v>114.035</v>
      </c>
      <c r="Y73" s="467">
        <v>0</v>
      </c>
      <c r="Z73" s="467">
        <v>0</v>
      </c>
      <c r="AA73" s="467">
        <v>86.367000000000004</v>
      </c>
      <c r="AB73" s="467">
        <v>-945.25300000000004</v>
      </c>
      <c r="AC73" s="467">
        <v>-369.46300000000002</v>
      </c>
      <c r="AD73" s="467">
        <v>-505.887</v>
      </c>
      <c r="AE73" s="467">
        <v>5869.2650000000012</v>
      </c>
      <c r="AF73" s="467">
        <v>5363.3780000000015</v>
      </c>
      <c r="AG73" s="467">
        <f t="shared" si="6"/>
        <v>5869.2650000000012</v>
      </c>
      <c r="AH73" s="467">
        <f t="shared" si="7"/>
        <v>0</v>
      </c>
      <c r="AI73" s="467">
        <f t="shared" si="8"/>
        <v>-945.25300000000004</v>
      </c>
      <c r="AK73" s="466">
        <v>0.19791666666666699</v>
      </c>
      <c r="AL73" s="467">
        <v>3715.8380000000002</v>
      </c>
      <c r="AM73" s="467">
        <v>3475.6089999999999</v>
      </c>
      <c r="AN73" s="467">
        <v>58.234999999999999</v>
      </c>
      <c r="AO73" s="467">
        <v>400.29599999999999</v>
      </c>
      <c r="AP73" s="467">
        <v>157.43199999999999</v>
      </c>
      <c r="AQ73" s="467">
        <v>0</v>
      </c>
      <c r="AR73" s="467">
        <v>0</v>
      </c>
      <c r="AS73" s="467">
        <v>25.803000000000001</v>
      </c>
      <c r="AT73" s="467">
        <v>-1535.4949999999999</v>
      </c>
      <c r="AU73" s="467">
        <v>-683.73400000000004</v>
      </c>
      <c r="AV73" s="467">
        <v>-573.98900000000003</v>
      </c>
      <c r="AW73" s="467">
        <v>5613.9839999999995</v>
      </c>
      <c r="AX73" s="467">
        <v>5039.994999999999</v>
      </c>
      <c r="AY73" s="467">
        <f t="shared" si="9"/>
        <v>5613.9839999999995</v>
      </c>
      <c r="AZ73" s="467">
        <f t="shared" si="10"/>
        <v>0</v>
      </c>
      <c r="BA73" s="467">
        <f t="shared" si="11"/>
        <v>-1535.4949999999999</v>
      </c>
    </row>
    <row r="74" spans="1:53" s="464" customFormat="1">
      <c r="A74" s="466">
        <v>0.20833333333333301</v>
      </c>
      <c r="B74" s="467">
        <v>2604.3530000000001</v>
      </c>
      <c r="C74" s="467">
        <v>1748.799</v>
      </c>
      <c r="D74" s="467">
        <v>40.215000000000003</v>
      </c>
      <c r="E74" s="467">
        <v>382.77300000000002</v>
      </c>
      <c r="F74" s="467">
        <v>568.11</v>
      </c>
      <c r="G74" s="467">
        <v>0</v>
      </c>
      <c r="H74" s="467">
        <v>0</v>
      </c>
      <c r="I74" s="467">
        <v>197.37799999999999</v>
      </c>
      <c r="J74" s="467">
        <v>-141.07900000000001</v>
      </c>
      <c r="K74" s="467">
        <v>0</v>
      </c>
      <c r="L74" s="467">
        <v>-341.37099999999998</v>
      </c>
      <c r="M74" s="467">
        <v>5400.549</v>
      </c>
      <c r="N74" s="467">
        <v>5059.1779999999999</v>
      </c>
      <c r="O74" s="467">
        <f t="shared" si="3"/>
        <v>5400.549</v>
      </c>
      <c r="P74" s="467">
        <f t="shared" si="4"/>
        <v>0</v>
      </c>
      <c r="Q74" s="467">
        <f t="shared" si="5"/>
        <v>-141.07900000000001</v>
      </c>
      <c r="S74" s="466">
        <v>0.20833333333333301</v>
      </c>
      <c r="T74" s="467">
        <v>2854.6909999999998</v>
      </c>
      <c r="U74" s="467">
        <v>3676.4850000000001</v>
      </c>
      <c r="V74" s="467">
        <v>50.146000000000001</v>
      </c>
      <c r="W74" s="467">
        <v>436.05200000000002</v>
      </c>
      <c r="X74" s="467">
        <v>224.16499999999999</v>
      </c>
      <c r="Y74" s="467">
        <v>0</v>
      </c>
      <c r="Z74" s="467">
        <v>0</v>
      </c>
      <c r="AA74" s="467">
        <v>81.884</v>
      </c>
      <c r="AB74" s="467">
        <v>-1162.963</v>
      </c>
      <c r="AC74" s="467">
        <v>-161.81700000000001</v>
      </c>
      <c r="AD74" s="467">
        <v>-509.572</v>
      </c>
      <c r="AE74" s="467">
        <v>5998.6429999999991</v>
      </c>
      <c r="AF74" s="467">
        <v>5489.070999999999</v>
      </c>
      <c r="AG74" s="467">
        <f t="shared" si="6"/>
        <v>5998.6429999999991</v>
      </c>
      <c r="AH74" s="467">
        <f t="shared" si="7"/>
        <v>0</v>
      </c>
      <c r="AI74" s="467">
        <f t="shared" si="8"/>
        <v>-1162.963</v>
      </c>
      <c r="AK74" s="466">
        <v>0.20833333333333301</v>
      </c>
      <c r="AL74" s="467">
        <v>3714.837</v>
      </c>
      <c r="AM74" s="467">
        <v>3472.1860000000001</v>
      </c>
      <c r="AN74" s="467">
        <v>58.241999999999997</v>
      </c>
      <c r="AO74" s="467">
        <v>398.64299999999997</v>
      </c>
      <c r="AP74" s="467">
        <v>156.64099999999999</v>
      </c>
      <c r="AQ74" s="467">
        <v>0</v>
      </c>
      <c r="AR74" s="467">
        <v>0</v>
      </c>
      <c r="AS74" s="467">
        <v>27.373999999999999</v>
      </c>
      <c r="AT74" s="467">
        <v>-1441.7929999999999</v>
      </c>
      <c r="AU74" s="467">
        <v>-683.53899999999999</v>
      </c>
      <c r="AV74" s="467">
        <v>-573.52</v>
      </c>
      <c r="AW74" s="467">
        <v>5702.5910000000003</v>
      </c>
      <c r="AX74" s="467">
        <v>5129.0709999999999</v>
      </c>
      <c r="AY74" s="467">
        <f t="shared" si="9"/>
        <v>5702.5910000000003</v>
      </c>
      <c r="AZ74" s="467">
        <f t="shared" si="10"/>
        <v>0</v>
      </c>
      <c r="BA74" s="467">
        <f t="shared" si="11"/>
        <v>-1441.7929999999999</v>
      </c>
    </row>
    <row r="75" spans="1:53" s="464" customFormat="1">
      <c r="A75" s="466">
        <v>0.21875</v>
      </c>
      <c r="B75" s="467">
        <v>2603.9699999999998</v>
      </c>
      <c r="C75" s="467">
        <v>1746.9169999999999</v>
      </c>
      <c r="D75" s="467">
        <v>40.140999999999998</v>
      </c>
      <c r="E75" s="467">
        <v>384.851</v>
      </c>
      <c r="F75" s="467">
        <v>573.86400000000003</v>
      </c>
      <c r="G75" s="467">
        <v>0</v>
      </c>
      <c r="H75" s="467">
        <v>0</v>
      </c>
      <c r="I75" s="467">
        <v>202.727</v>
      </c>
      <c r="J75" s="467">
        <v>-172.102</v>
      </c>
      <c r="K75" s="467">
        <v>0</v>
      </c>
      <c r="L75" s="467">
        <v>-341.392</v>
      </c>
      <c r="M75" s="467">
        <v>5380.3679999999986</v>
      </c>
      <c r="N75" s="467">
        <v>5038.9759999999987</v>
      </c>
      <c r="O75" s="467">
        <f t="shared" si="3"/>
        <v>5380.3679999999986</v>
      </c>
      <c r="P75" s="467">
        <f t="shared" si="4"/>
        <v>0</v>
      </c>
      <c r="Q75" s="467">
        <f t="shared" si="5"/>
        <v>-172.102</v>
      </c>
      <c r="S75" s="466">
        <v>0.21875</v>
      </c>
      <c r="T75" s="467">
        <v>2853.328</v>
      </c>
      <c r="U75" s="467">
        <v>3619.8879999999999</v>
      </c>
      <c r="V75" s="467">
        <v>50.192</v>
      </c>
      <c r="W75" s="467">
        <v>437.68799999999999</v>
      </c>
      <c r="X75" s="467">
        <v>233.429</v>
      </c>
      <c r="Y75" s="467">
        <v>0</v>
      </c>
      <c r="Z75" s="467">
        <v>0</v>
      </c>
      <c r="AA75" s="467">
        <v>84.320999999999998</v>
      </c>
      <c r="AB75" s="467">
        <v>-1181.5170000000001</v>
      </c>
      <c r="AC75" s="467">
        <v>-103.23699999999999</v>
      </c>
      <c r="AD75" s="467">
        <v>-504.673</v>
      </c>
      <c r="AE75" s="467">
        <v>5994.0920000000006</v>
      </c>
      <c r="AF75" s="467">
        <v>5489.4190000000008</v>
      </c>
      <c r="AG75" s="467">
        <f t="shared" si="6"/>
        <v>5994.0920000000006</v>
      </c>
      <c r="AH75" s="467">
        <f t="shared" si="7"/>
        <v>0</v>
      </c>
      <c r="AI75" s="467">
        <f t="shared" si="8"/>
        <v>-1181.5170000000001</v>
      </c>
      <c r="AK75" s="466">
        <v>0.21875</v>
      </c>
      <c r="AL75" s="467">
        <v>3715.84</v>
      </c>
      <c r="AM75" s="467">
        <v>3468.4940000000001</v>
      </c>
      <c r="AN75" s="467">
        <v>58.268000000000001</v>
      </c>
      <c r="AO75" s="467">
        <v>400.55399999999997</v>
      </c>
      <c r="AP75" s="467">
        <v>156.55000000000001</v>
      </c>
      <c r="AQ75" s="467">
        <v>0</v>
      </c>
      <c r="AR75" s="467">
        <v>0</v>
      </c>
      <c r="AS75" s="467">
        <v>26.748000000000001</v>
      </c>
      <c r="AT75" s="467">
        <v>-1432.056</v>
      </c>
      <c r="AU75" s="467">
        <v>-682.63699999999994</v>
      </c>
      <c r="AV75" s="467">
        <v>-573.31500000000005</v>
      </c>
      <c r="AW75" s="467">
        <v>5711.7610000000013</v>
      </c>
      <c r="AX75" s="467">
        <v>5138.4460000000017</v>
      </c>
      <c r="AY75" s="467">
        <f t="shared" si="9"/>
        <v>5711.7610000000013</v>
      </c>
      <c r="AZ75" s="467">
        <f t="shared" si="10"/>
        <v>0</v>
      </c>
      <c r="BA75" s="467">
        <f t="shared" si="11"/>
        <v>-1432.056</v>
      </c>
    </row>
    <row r="76" spans="1:53" s="464" customFormat="1">
      <c r="A76" s="466">
        <v>0.22916666666666699</v>
      </c>
      <c r="B76" s="467">
        <v>2603.6950000000002</v>
      </c>
      <c r="C76" s="467">
        <v>1747.982</v>
      </c>
      <c r="D76" s="467">
        <v>40.173999999999999</v>
      </c>
      <c r="E76" s="467">
        <v>384.565</v>
      </c>
      <c r="F76" s="467">
        <v>573.88599999999997</v>
      </c>
      <c r="G76" s="467">
        <v>0</v>
      </c>
      <c r="H76" s="467">
        <v>0</v>
      </c>
      <c r="I76" s="467">
        <v>201.25899999999999</v>
      </c>
      <c r="J76" s="467">
        <v>-192.90700000000001</v>
      </c>
      <c r="K76" s="467">
        <v>0</v>
      </c>
      <c r="L76" s="467">
        <v>-341.44799999999998</v>
      </c>
      <c r="M76" s="467">
        <v>5358.6539999999995</v>
      </c>
      <c r="N76" s="467">
        <v>5017.2059999999992</v>
      </c>
      <c r="O76" s="467">
        <f t="shared" si="3"/>
        <v>5358.6539999999995</v>
      </c>
      <c r="P76" s="467">
        <f t="shared" si="4"/>
        <v>0</v>
      </c>
      <c r="Q76" s="467">
        <f t="shared" si="5"/>
        <v>-192.90700000000001</v>
      </c>
      <c r="S76" s="466">
        <v>0.22916666666666699</v>
      </c>
      <c r="T76" s="467">
        <v>2853.6909999999998</v>
      </c>
      <c r="U76" s="467">
        <v>3664.0259999999998</v>
      </c>
      <c r="V76" s="467">
        <v>50.158999999999999</v>
      </c>
      <c r="W76" s="467">
        <v>436.94299999999998</v>
      </c>
      <c r="X76" s="467">
        <v>236.27199999999999</v>
      </c>
      <c r="Y76" s="467">
        <v>0</v>
      </c>
      <c r="Z76" s="467">
        <v>0</v>
      </c>
      <c r="AA76" s="467">
        <v>84.388000000000005</v>
      </c>
      <c r="AB76" s="467">
        <v>-1208.2560000000001</v>
      </c>
      <c r="AC76" s="467">
        <v>-103.102</v>
      </c>
      <c r="AD76" s="467">
        <v>-508.59300000000002</v>
      </c>
      <c r="AE76" s="467">
        <v>6014.1209999999992</v>
      </c>
      <c r="AF76" s="467">
        <v>5505.5279999999993</v>
      </c>
      <c r="AG76" s="467">
        <f t="shared" si="6"/>
        <v>6014.1209999999992</v>
      </c>
      <c r="AH76" s="467">
        <f t="shared" si="7"/>
        <v>0</v>
      </c>
      <c r="AI76" s="467">
        <f t="shared" si="8"/>
        <v>-1208.2560000000001</v>
      </c>
      <c r="AK76" s="466">
        <v>0.22916666666666699</v>
      </c>
      <c r="AL76" s="467">
        <v>3716.2530000000002</v>
      </c>
      <c r="AM76" s="467">
        <v>3472.134</v>
      </c>
      <c r="AN76" s="467">
        <v>58.268000000000001</v>
      </c>
      <c r="AO76" s="467">
        <v>400.49400000000003</v>
      </c>
      <c r="AP76" s="467">
        <v>214.71</v>
      </c>
      <c r="AQ76" s="467">
        <v>0</v>
      </c>
      <c r="AR76" s="467">
        <v>0</v>
      </c>
      <c r="AS76" s="467">
        <v>25.992999999999999</v>
      </c>
      <c r="AT76" s="467">
        <v>-1467.692</v>
      </c>
      <c r="AU76" s="467">
        <v>-629.78700000000003</v>
      </c>
      <c r="AV76" s="467">
        <v>-574.101</v>
      </c>
      <c r="AW76" s="467">
        <v>5790.3730000000005</v>
      </c>
      <c r="AX76" s="467">
        <v>5216.2720000000008</v>
      </c>
      <c r="AY76" s="467">
        <f t="shared" si="9"/>
        <v>5790.3730000000005</v>
      </c>
      <c r="AZ76" s="467">
        <f t="shared" si="10"/>
        <v>0</v>
      </c>
      <c r="BA76" s="467">
        <f t="shared" si="11"/>
        <v>-1467.692</v>
      </c>
    </row>
    <row r="77" spans="1:53" s="464" customFormat="1">
      <c r="A77" s="466">
        <v>0.23958333333333301</v>
      </c>
      <c r="B77" s="467">
        <v>2604.2730000000001</v>
      </c>
      <c r="C77" s="467">
        <v>1766.7660000000001</v>
      </c>
      <c r="D77" s="467">
        <v>40.195</v>
      </c>
      <c r="E77" s="467">
        <v>388.94400000000002</v>
      </c>
      <c r="F77" s="467">
        <v>569.23800000000006</v>
      </c>
      <c r="G77" s="467">
        <v>0</v>
      </c>
      <c r="H77" s="467">
        <v>0</v>
      </c>
      <c r="I77" s="467">
        <v>199.65700000000001</v>
      </c>
      <c r="J77" s="467">
        <v>-219.685</v>
      </c>
      <c r="K77" s="467">
        <v>0</v>
      </c>
      <c r="L77" s="467">
        <v>-343.52600000000001</v>
      </c>
      <c r="M77" s="467">
        <v>5349.3880000000008</v>
      </c>
      <c r="N77" s="467">
        <v>5005.862000000001</v>
      </c>
      <c r="O77" s="467">
        <f t="shared" si="3"/>
        <v>5349.3880000000008</v>
      </c>
      <c r="P77" s="467">
        <f t="shared" si="4"/>
        <v>0</v>
      </c>
      <c r="Q77" s="467">
        <f t="shared" si="5"/>
        <v>-219.685</v>
      </c>
      <c r="S77" s="466">
        <v>0.23958333333333301</v>
      </c>
      <c r="T77" s="467">
        <v>2854.672</v>
      </c>
      <c r="U77" s="467">
        <v>3689.3240000000001</v>
      </c>
      <c r="V77" s="467">
        <v>50.152000000000001</v>
      </c>
      <c r="W77" s="467">
        <v>442.096</v>
      </c>
      <c r="X77" s="467">
        <v>237.17</v>
      </c>
      <c r="Y77" s="467">
        <v>0</v>
      </c>
      <c r="Z77" s="467">
        <v>0</v>
      </c>
      <c r="AA77" s="467">
        <v>84.686000000000007</v>
      </c>
      <c r="AB77" s="467">
        <v>-1225.05</v>
      </c>
      <c r="AC77" s="467">
        <v>-103.015</v>
      </c>
      <c r="AD77" s="467">
        <v>-511.17099999999999</v>
      </c>
      <c r="AE77" s="467">
        <v>6030.0349999999999</v>
      </c>
      <c r="AF77" s="467">
        <v>5518.8639999999996</v>
      </c>
      <c r="AG77" s="467">
        <f t="shared" si="6"/>
        <v>6030.0349999999999</v>
      </c>
      <c r="AH77" s="467">
        <f t="shared" si="7"/>
        <v>0</v>
      </c>
      <c r="AI77" s="467">
        <f t="shared" si="8"/>
        <v>-1225.05</v>
      </c>
      <c r="AK77" s="466">
        <v>0.23958333333333301</v>
      </c>
      <c r="AL77" s="467">
        <v>3716.192</v>
      </c>
      <c r="AM77" s="467">
        <v>3447.5889999999999</v>
      </c>
      <c r="AN77" s="467">
        <v>59.072000000000003</v>
      </c>
      <c r="AO77" s="467">
        <v>403.24</v>
      </c>
      <c r="AP77" s="467">
        <v>214.7</v>
      </c>
      <c r="AQ77" s="467">
        <v>0</v>
      </c>
      <c r="AR77" s="467">
        <v>0</v>
      </c>
      <c r="AS77" s="467">
        <v>24.640999999999998</v>
      </c>
      <c r="AT77" s="467">
        <v>-1503.48</v>
      </c>
      <c r="AU77" s="467">
        <v>-556.49599999999998</v>
      </c>
      <c r="AV77" s="467">
        <v>-571.85699999999997</v>
      </c>
      <c r="AW77" s="467">
        <v>5805.4579999999996</v>
      </c>
      <c r="AX77" s="467">
        <v>5233.6009999999997</v>
      </c>
      <c r="AY77" s="467">
        <f t="shared" si="9"/>
        <v>5805.4579999999996</v>
      </c>
      <c r="AZ77" s="467">
        <f t="shared" si="10"/>
        <v>0</v>
      </c>
      <c r="BA77" s="467">
        <f t="shared" si="11"/>
        <v>-1503.48</v>
      </c>
    </row>
    <row r="78" spans="1:53" s="464" customFormat="1">
      <c r="A78" s="466">
        <v>0.25</v>
      </c>
      <c r="B78" s="467">
        <v>2604.7550000000001</v>
      </c>
      <c r="C78" s="467">
        <v>1761.999</v>
      </c>
      <c r="D78" s="467">
        <v>40.113999999999997</v>
      </c>
      <c r="E78" s="467">
        <v>423.81400000000002</v>
      </c>
      <c r="F78" s="467">
        <v>502.82900000000001</v>
      </c>
      <c r="G78" s="467">
        <v>0</v>
      </c>
      <c r="H78" s="467">
        <v>0</v>
      </c>
      <c r="I78" s="467">
        <v>194.66200000000001</v>
      </c>
      <c r="J78" s="467">
        <v>-76.744</v>
      </c>
      <c r="K78" s="467">
        <v>0</v>
      </c>
      <c r="L78" s="467">
        <v>-344.63200000000001</v>
      </c>
      <c r="M78" s="467">
        <v>5451.4290000000001</v>
      </c>
      <c r="N78" s="467">
        <v>5106.7970000000005</v>
      </c>
      <c r="O78" s="467">
        <f t="shared" si="3"/>
        <v>5451.4290000000001</v>
      </c>
      <c r="P78" s="467">
        <f t="shared" si="4"/>
        <v>0</v>
      </c>
      <c r="Q78" s="467">
        <f t="shared" si="5"/>
        <v>-76.744</v>
      </c>
      <c r="S78" s="466">
        <v>0.25</v>
      </c>
      <c r="T78" s="467">
        <v>2854.6109999999999</v>
      </c>
      <c r="U78" s="467">
        <v>3884.692</v>
      </c>
      <c r="V78" s="467">
        <v>50.112000000000002</v>
      </c>
      <c r="W78" s="467">
        <v>482.21499999999997</v>
      </c>
      <c r="X78" s="467">
        <v>244.636</v>
      </c>
      <c r="Y78" s="467">
        <v>0</v>
      </c>
      <c r="Z78" s="467">
        <v>23.076000000000001</v>
      </c>
      <c r="AA78" s="467">
        <v>83.176000000000002</v>
      </c>
      <c r="AB78" s="467">
        <v>-1335.162</v>
      </c>
      <c r="AC78" s="467">
        <v>-103.008</v>
      </c>
      <c r="AD78" s="467">
        <v>-530.91099999999994</v>
      </c>
      <c r="AE78" s="467">
        <v>6184.3480000000009</v>
      </c>
      <c r="AF78" s="467">
        <v>5653.4370000000008</v>
      </c>
      <c r="AG78" s="467">
        <f t="shared" si="6"/>
        <v>6184.3480000000009</v>
      </c>
      <c r="AH78" s="467">
        <f t="shared" si="7"/>
        <v>0</v>
      </c>
      <c r="AI78" s="467">
        <f t="shared" si="8"/>
        <v>-1335.162</v>
      </c>
      <c r="AK78" s="466">
        <v>0.25</v>
      </c>
      <c r="AL78" s="467">
        <v>3716.6619999999998</v>
      </c>
      <c r="AM78" s="467">
        <v>3525.7559999999999</v>
      </c>
      <c r="AN78" s="467">
        <v>70.822000000000003</v>
      </c>
      <c r="AO78" s="467">
        <v>429.68</v>
      </c>
      <c r="AP78" s="467">
        <v>214.518</v>
      </c>
      <c r="AQ78" s="467">
        <v>0</v>
      </c>
      <c r="AR78" s="467">
        <v>0</v>
      </c>
      <c r="AS78" s="467">
        <v>22.850999999999999</v>
      </c>
      <c r="AT78" s="467">
        <v>-1552.499</v>
      </c>
      <c r="AU78" s="467">
        <v>-519.072</v>
      </c>
      <c r="AV78" s="467">
        <v>-581.15700000000004</v>
      </c>
      <c r="AW78" s="467">
        <v>5908.7179999999998</v>
      </c>
      <c r="AX78" s="467">
        <v>5327.5609999999997</v>
      </c>
      <c r="AY78" s="467">
        <f t="shared" si="9"/>
        <v>5908.7179999999998</v>
      </c>
      <c r="AZ78" s="467">
        <f t="shared" si="10"/>
        <v>0</v>
      </c>
      <c r="BA78" s="467">
        <f t="shared" si="11"/>
        <v>-1552.499</v>
      </c>
    </row>
    <row r="79" spans="1:53" s="464" customFormat="1">
      <c r="A79" s="466">
        <v>0.26041666666666702</v>
      </c>
      <c r="B79" s="467">
        <v>2603.9850000000001</v>
      </c>
      <c r="C79" s="467">
        <v>1837.87</v>
      </c>
      <c r="D79" s="467">
        <v>40.261000000000003</v>
      </c>
      <c r="E79" s="467">
        <v>431.488</v>
      </c>
      <c r="F79" s="467">
        <v>495.28500000000003</v>
      </c>
      <c r="G79" s="467">
        <v>0</v>
      </c>
      <c r="H79" s="467">
        <v>0</v>
      </c>
      <c r="I79" s="467">
        <v>191.48099999999999</v>
      </c>
      <c r="J79" s="467">
        <v>-125.75</v>
      </c>
      <c r="K79" s="467">
        <v>0</v>
      </c>
      <c r="L79" s="467">
        <v>-352.37900000000002</v>
      </c>
      <c r="M79" s="467">
        <v>5474.62</v>
      </c>
      <c r="N79" s="467">
        <v>5122.241</v>
      </c>
      <c r="O79" s="467">
        <f t="shared" si="3"/>
        <v>5474.62</v>
      </c>
      <c r="P79" s="467">
        <f t="shared" si="4"/>
        <v>0</v>
      </c>
      <c r="Q79" s="467">
        <f t="shared" si="5"/>
        <v>-125.75</v>
      </c>
      <c r="S79" s="466">
        <v>0.26041666666666702</v>
      </c>
      <c r="T79" s="467">
        <v>2853.6509999999998</v>
      </c>
      <c r="U79" s="467">
        <v>3946.8679999999999</v>
      </c>
      <c r="V79" s="467">
        <v>50.345999999999997</v>
      </c>
      <c r="W79" s="467">
        <v>487.27499999999998</v>
      </c>
      <c r="X79" s="467">
        <v>245.86600000000001</v>
      </c>
      <c r="Y79" s="467">
        <v>0</v>
      </c>
      <c r="Z79" s="467">
        <v>31.327000000000002</v>
      </c>
      <c r="AA79" s="467">
        <v>77.421000000000006</v>
      </c>
      <c r="AB79" s="467">
        <v>-1283.752</v>
      </c>
      <c r="AC79" s="467">
        <v>-102.974</v>
      </c>
      <c r="AD79" s="467">
        <v>-536.67399999999998</v>
      </c>
      <c r="AE79" s="467">
        <v>6306.0280000000002</v>
      </c>
      <c r="AF79" s="467">
        <v>5769.3540000000003</v>
      </c>
      <c r="AG79" s="467">
        <f t="shared" si="6"/>
        <v>6306.0280000000002</v>
      </c>
      <c r="AH79" s="467">
        <f t="shared" si="7"/>
        <v>0</v>
      </c>
      <c r="AI79" s="467">
        <f t="shared" si="8"/>
        <v>-1283.752</v>
      </c>
      <c r="AK79" s="466">
        <v>0.26041666666666702</v>
      </c>
      <c r="AL79" s="467">
        <v>3716.3</v>
      </c>
      <c r="AM79" s="467">
        <v>3555.873</v>
      </c>
      <c r="AN79" s="467">
        <v>72.241</v>
      </c>
      <c r="AO79" s="467">
        <v>432.76</v>
      </c>
      <c r="AP79" s="467">
        <v>214.64699999999999</v>
      </c>
      <c r="AQ79" s="467">
        <v>0</v>
      </c>
      <c r="AR79" s="467">
        <v>0</v>
      </c>
      <c r="AS79" s="467">
        <v>23.396000000000001</v>
      </c>
      <c r="AT79" s="467">
        <v>-1555.6120000000001</v>
      </c>
      <c r="AU79" s="467">
        <v>-518.53099999999995</v>
      </c>
      <c r="AV79" s="467">
        <v>-584.27499999999998</v>
      </c>
      <c r="AW79" s="467">
        <v>5941.0740000000005</v>
      </c>
      <c r="AX79" s="467">
        <v>5356.7990000000009</v>
      </c>
      <c r="AY79" s="467">
        <f t="shared" si="9"/>
        <v>5941.0740000000005</v>
      </c>
      <c r="AZ79" s="467">
        <f t="shared" si="10"/>
        <v>0</v>
      </c>
      <c r="BA79" s="467">
        <f t="shared" si="11"/>
        <v>-1555.6120000000001</v>
      </c>
    </row>
    <row r="80" spans="1:53" s="464" customFormat="1">
      <c r="A80" s="466">
        <v>0.27083333333333298</v>
      </c>
      <c r="B80" s="467">
        <v>2604.5410000000002</v>
      </c>
      <c r="C80" s="467">
        <v>1783.289</v>
      </c>
      <c r="D80" s="467">
        <v>40.195</v>
      </c>
      <c r="E80" s="467">
        <v>428.00200000000001</v>
      </c>
      <c r="F80" s="467">
        <v>495.43</v>
      </c>
      <c r="G80" s="467">
        <v>0</v>
      </c>
      <c r="H80" s="467">
        <v>29.317</v>
      </c>
      <c r="I80" s="467">
        <v>192.899</v>
      </c>
      <c r="J80" s="467">
        <v>12.946999999999999</v>
      </c>
      <c r="K80" s="467">
        <v>0</v>
      </c>
      <c r="L80" s="467">
        <v>-347.12099999999998</v>
      </c>
      <c r="M80" s="467">
        <v>5586.6200000000008</v>
      </c>
      <c r="N80" s="467">
        <v>5239.4990000000007</v>
      </c>
      <c r="O80" s="467">
        <f t="shared" si="3"/>
        <v>5586.6200000000008</v>
      </c>
      <c r="P80" s="467">
        <f t="shared" si="4"/>
        <v>12.946999999999999</v>
      </c>
      <c r="Q80" s="467">
        <f t="shared" si="5"/>
        <v>0</v>
      </c>
      <c r="S80" s="466">
        <v>0.27083333333333298</v>
      </c>
      <c r="T80" s="467">
        <v>2854.038</v>
      </c>
      <c r="U80" s="467">
        <v>3943.68</v>
      </c>
      <c r="V80" s="467">
        <v>50.594000000000001</v>
      </c>
      <c r="W80" s="467">
        <v>486.06799999999998</v>
      </c>
      <c r="X80" s="467">
        <v>245.709</v>
      </c>
      <c r="Y80" s="467">
        <v>0</v>
      </c>
      <c r="Z80" s="467">
        <v>31.324000000000002</v>
      </c>
      <c r="AA80" s="467">
        <v>75.090999999999994</v>
      </c>
      <c r="AB80" s="467">
        <v>-1236.7</v>
      </c>
      <c r="AC80" s="467">
        <v>-102.813</v>
      </c>
      <c r="AD80" s="467">
        <v>-536.322</v>
      </c>
      <c r="AE80" s="467">
        <v>6346.991</v>
      </c>
      <c r="AF80" s="467">
        <v>5810.6689999999999</v>
      </c>
      <c r="AG80" s="467">
        <f t="shared" si="6"/>
        <v>6346.991</v>
      </c>
      <c r="AH80" s="467">
        <f t="shared" si="7"/>
        <v>0</v>
      </c>
      <c r="AI80" s="467">
        <f t="shared" si="8"/>
        <v>-1236.7</v>
      </c>
      <c r="AK80" s="466">
        <v>0.27083333333333298</v>
      </c>
      <c r="AL80" s="467">
        <v>3715.6590000000001</v>
      </c>
      <c r="AM80" s="467">
        <v>3566.8910000000001</v>
      </c>
      <c r="AN80" s="467">
        <v>72.308000000000007</v>
      </c>
      <c r="AO80" s="467">
        <v>433.08800000000002</v>
      </c>
      <c r="AP80" s="467">
        <v>214.727</v>
      </c>
      <c r="AQ80" s="467">
        <v>0</v>
      </c>
      <c r="AR80" s="467">
        <v>0</v>
      </c>
      <c r="AS80" s="467">
        <v>24.896000000000001</v>
      </c>
      <c r="AT80" s="467">
        <v>-1525.76</v>
      </c>
      <c r="AU80" s="467">
        <v>-517.38099999999997</v>
      </c>
      <c r="AV80" s="467">
        <v>-585.35</v>
      </c>
      <c r="AW80" s="467">
        <v>5984.427999999999</v>
      </c>
      <c r="AX80" s="467">
        <v>5399.0779999999986</v>
      </c>
      <c r="AY80" s="467">
        <f t="shared" si="9"/>
        <v>5984.427999999999</v>
      </c>
      <c r="AZ80" s="467">
        <f t="shared" si="10"/>
        <v>0</v>
      </c>
      <c r="BA80" s="467">
        <f t="shared" si="11"/>
        <v>-1525.76</v>
      </c>
    </row>
    <row r="81" spans="1:53" s="464" customFormat="1">
      <c r="A81" s="466">
        <v>0.28125</v>
      </c>
      <c r="B81" s="467">
        <v>2605.011</v>
      </c>
      <c r="C81" s="467">
        <v>1799.982</v>
      </c>
      <c r="D81" s="467">
        <v>40.195</v>
      </c>
      <c r="E81" s="467">
        <v>429.42599999999999</v>
      </c>
      <c r="F81" s="467">
        <v>490.738</v>
      </c>
      <c r="G81" s="467">
        <v>0</v>
      </c>
      <c r="H81" s="467">
        <v>36.651000000000003</v>
      </c>
      <c r="I81" s="467">
        <v>189.714</v>
      </c>
      <c r="J81" s="467">
        <v>53.771999999999998</v>
      </c>
      <c r="K81" s="467">
        <v>0</v>
      </c>
      <c r="L81" s="467">
        <v>-348.85399999999998</v>
      </c>
      <c r="M81" s="467">
        <v>5645.4890000000005</v>
      </c>
      <c r="N81" s="467">
        <v>5296.6350000000002</v>
      </c>
      <c r="O81" s="467">
        <f t="shared" si="3"/>
        <v>5645.4890000000005</v>
      </c>
      <c r="P81" s="467">
        <f t="shared" si="4"/>
        <v>53.771999999999998</v>
      </c>
      <c r="Q81" s="467">
        <f t="shared" si="5"/>
        <v>0</v>
      </c>
      <c r="S81" s="466">
        <v>0.28125</v>
      </c>
      <c r="T81" s="467">
        <v>2853.3119999999999</v>
      </c>
      <c r="U81" s="467">
        <v>3907.9110000000001</v>
      </c>
      <c r="V81" s="467">
        <v>50.741</v>
      </c>
      <c r="W81" s="467">
        <v>487.51299999999998</v>
      </c>
      <c r="X81" s="467">
        <v>261.41899999999998</v>
      </c>
      <c r="Y81" s="467">
        <v>0</v>
      </c>
      <c r="Z81" s="467">
        <v>31.613</v>
      </c>
      <c r="AA81" s="467">
        <v>75.662999999999997</v>
      </c>
      <c r="AB81" s="467">
        <v>-1158.7370000000001</v>
      </c>
      <c r="AC81" s="467">
        <v>-102.9</v>
      </c>
      <c r="AD81" s="467">
        <v>-533.33000000000004</v>
      </c>
      <c r="AE81" s="467">
        <v>6406.5349999999999</v>
      </c>
      <c r="AF81" s="467">
        <v>5873.2049999999999</v>
      </c>
      <c r="AG81" s="467">
        <f t="shared" si="6"/>
        <v>6406.5349999999999</v>
      </c>
      <c r="AH81" s="467">
        <f t="shared" si="7"/>
        <v>0</v>
      </c>
      <c r="AI81" s="467">
        <f t="shared" si="8"/>
        <v>-1158.7370000000001</v>
      </c>
      <c r="AK81" s="466">
        <v>0.28125</v>
      </c>
      <c r="AL81" s="467">
        <v>3714.9259999999999</v>
      </c>
      <c r="AM81" s="467">
        <v>3538.9430000000002</v>
      </c>
      <c r="AN81" s="467">
        <v>72.334999999999994</v>
      </c>
      <c r="AO81" s="467">
        <v>435.96899999999999</v>
      </c>
      <c r="AP81" s="467">
        <v>214.72</v>
      </c>
      <c r="AQ81" s="467">
        <v>0</v>
      </c>
      <c r="AR81" s="467">
        <v>0</v>
      </c>
      <c r="AS81" s="467">
        <v>26.152999999999999</v>
      </c>
      <c r="AT81" s="467">
        <v>-1476.3430000000001</v>
      </c>
      <c r="AU81" s="467">
        <v>-482.33699999999999</v>
      </c>
      <c r="AV81" s="467">
        <v>-582.76099999999997</v>
      </c>
      <c r="AW81" s="467">
        <v>6044.3660000000018</v>
      </c>
      <c r="AX81" s="467">
        <v>5461.6050000000014</v>
      </c>
      <c r="AY81" s="467">
        <f t="shared" si="9"/>
        <v>6044.3660000000018</v>
      </c>
      <c r="AZ81" s="467">
        <f t="shared" si="10"/>
        <v>0</v>
      </c>
      <c r="BA81" s="467">
        <f t="shared" si="11"/>
        <v>-1476.3430000000001</v>
      </c>
    </row>
    <row r="82" spans="1:53" s="464" customFormat="1">
      <c r="A82" s="466">
        <v>0.29166666666666702</v>
      </c>
      <c r="B82" s="467">
        <v>2605.7269999999999</v>
      </c>
      <c r="C82" s="467">
        <v>1812.1859999999999</v>
      </c>
      <c r="D82" s="467">
        <v>40.167999999999999</v>
      </c>
      <c r="E82" s="467">
        <v>432.44400000000002</v>
      </c>
      <c r="F82" s="467">
        <v>430.23700000000002</v>
      </c>
      <c r="G82" s="467">
        <v>0</v>
      </c>
      <c r="H82" s="467">
        <v>36.552</v>
      </c>
      <c r="I82" s="467">
        <v>206.27199999999999</v>
      </c>
      <c r="J82" s="467">
        <v>188.32300000000001</v>
      </c>
      <c r="K82" s="467">
        <v>0</v>
      </c>
      <c r="L82" s="467">
        <v>-350.01900000000001</v>
      </c>
      <c r="M82" s="467">
        <v>5751.9089999999997</v>
      </c>
      <c r="N82" s="467">
        <v>5401.8899999999994</v>
      </c>
      <c r="O82" s="467">
        <f t="shared" si="3"/>
        <v>5751.9089999999997</v>
      </c>
      <c r="P82" s="467">
        <f t="shared" si="4"/>
        <v>188.32300000000001</v>
      </c>
      <c r="Q82" s="467">
        <f t="shared" si="5"/>
        <v>0</v>
      </c>
      <c r="S82" s="466">
        <v>0.29166666666666702</v>
      </c>
      <c r="T82" s="467">
        <v>2853.3090000000002</v>
      </c>
      <c r="U82" s="467">
        <v>4045.8</v>
      </c>
      <c r="V82" s="467">
        <v>52.432000000000002</v>
      </c>
      <c r="W82" s="467">
        <v>506.61700000000002</v>
      </c>
      <c r="X82" s="467">
        <v>507.66800000000001</v>
      </c>
      <c r="Y82" s="467">
        <v>0</v>
      </c>
      <c r="Z82" s="467">
        <v>34.392000000000003</v>
      </c>
      <c r="AA82" s="467">
        <v>74.367999999999995</v>
      </c>
      <c r="AB82" s="467">
        <v>-1409.4749999999999</v>
      </c>
      <c r="AC82" s="467">
        <v>-102.759</v>
      </c>
      <c r="AD82" s="467">
        <v>-548.66200000000003</v>
      </c>
      <c r="AE82" s="467">
        <v>6562.3520000000008</v>
      </c>
      <c r="AF82" s="467">
        <v>6013.6900000000005</v>
      </c>
      <c r="AG82" s="467">
        <f t="shared" si="6"/>
        <v>6562.3520000000008</v>
      </c>
      <c r="AH82" s="467">
        <f t="shared" si="7"/>
        <v>0</v>
      </c>
      <c r="AI82" s="467">
        <f t="shared" si="8"/>
        <v>-1409.4749999999999</v>
      </c>
      <c r="AK82" s="466">
        <v>0.29166666666666702</v>
      </c>
      <c r="AL82" s="467">
        <v>3715.4720000000002</v>
      </c>
      <c r="AM82" s="467">
        <v>3598.14</v>
      </c>
      <c r="AN82" s="467">
        <v>72.334999999999994</v>
      </c>
      <c r="AO82" s="467">
        <v>441.15800000000002</v>
      </c>
      <c r="AP82" s="467">
        <v>222.327</v>
      </c>
      <c r="AQ82" s="467">
        <v>0</v>
      </c>
      <c r="AR82" s="467">
        <v>9.6739999999999995</v>
      </c>
      <c r="AS82" s="467">
        <v>24.042000000000002</v>
      </c>
      <c r="AT82" s="467">
        <v>-1604.5039999999999</v>
      </c>
      <c r="AU82" s="467">
        <v>-302.79700000000003</v>
      </c>
      <c r="AV82" s="467">
        <v>-589.02200000000005</v>
      </c>
      <c r="AW82" s="467">
        <v>6175.8470000000016</v>
      </c>
      <c r="AX82" s="467">
        <v>5586.8250000000016</v>
      </c>
      <c r="AY82" s="467">
        <f t="shared" si="9"/>
        <v>6175.8470000000016</v>
      </c>
      <c r="AZ82" s="467">
        <f t="shared" si="10"/>
        <v>0</v>
      </c>
      <c r="BA82" s="467">
        <f t="shared" si="11"/>
        <v>-1604.5039999999999</v>
      </c>
    </row>
    <row r="83" spans="1:53" s="464" customFormat="1">
      <c r="A83" s="466">
        <v>0.30208333333333298</v>
      </c>
      <c r="B83" s="467">
        <v>2607.0149999999999</v>
      </c>
      <c r="C83" s="467">
        <v>1801.952</v>
      </c>
      <c r="D83" s="467">
        <v>40.173999999999999</v>
      </c>
      <c r="E83" s="467">
        <v>435.66300000000001</v>
      </c>
      <c r="F83" s="467">
        <v>422.42</v>
      </c>
      <c r="G83" s="467">
        <v>0</v>
      </c>
      <c r="H83" s="467">
        <v>37.063000000000002</v>
      </c>
      <c r="I83" s="467">
        <v>207.935</v>
      </c>
      <c r="J83" s="467">
        <v>227.56700000000001</v>
      </c>
      <c r="K83" s="467">
        <v>0</v>
      </c>
      <c r="L83" s="467">
        <v>-349.24700000000001</v>
      </c>
      <c r="M83" s="467">
        <v>5779.7890000000007</v>
      </c>
      <c r="N83" s="467">
        <v>5430.5420000000004</v>
      </c>
      <c r="O83" s="467">
        <f t="shared" si="3"/>
        <v>5779.7890000000007</v>
      </c>
      <c r="P83" s="467">
        <f t="shared" si="4"/>
        <v>227.56700000000001</v>
      </c>
      <c r="Q83" s="467">
        <f t="shared" si="5"/>
        <v>0</v>
      </c>
      <c r="S83" s="466">
        <v>0.30208333333333298</v>
      </c>
      <c r="T83" s="467">
        <v>2852.6840000000002</v>
      </c>
      <c r="U83" s="467">
        <v>4042.7959999999998</v>
      </c>
      <c r="V83" s="467">
        <v>52.526000000000003</v>
      </c>
      <c r="W83" s="467">
        <v>511.18200000000002</v>
      </c>
      <c r="X83" s="467">
        <v>535.21199999999999</v>
      </c>
      <c r="Y83" s="467">
        <v>0</v>
      </c>
      <c r="Z83" s="467">
        <v>43.85</v>
      </c>
      <c r="AA83" s="467">
        <v>72.721999999999994</v>
      </c>
      <c r="AB83" s="467">
        <v>-1361.982</v>
      </c>
      <c r="AC83" s="467">
        <v>-102.651</v>
      </c>
      <c r="AD83" s="467">
        <v>-548.92399999999998</v>
      </c>
      <c r="AE83" s="467">
        <v>6646.3389999999999</v>
      </c>
      <c r="AF83" s="467">
        <v>6097.415</v>
      </c>
      <c r="AG83" s="467">
        <f t="shared" si="6"/>
        <v>6646.3389999999999</v>
      </c>
      <c r="AH83" s="467">
        <f t="shared" si="7"/>
        <v>0</v>
      </c>
      <c r="AI83" s="467">
        <f t="shared" si="8"/>
        <v>-1361.982</v>
      </c>
      <c r="AK83" s="466">
        <v>0.30208333333333298</v>
      </c>
      <c r="AL83" s="467">
        <v>3715.4560000000001</v>
      </c>
      <c r="AM83" s="467">
        <v>3603.0859999999998</v>
      </c>
      <c r="AN83" s="467">
        <v>72.275000000000006</v>
      </c>
      <c r="AO83" s="467">
        <v>445.87799999999999</v>
      </c>
      <c r="AP83" s="467">
        <v>222.33500000000001</v>
      </c>
      <c r="AQ83" s="467">
        <v>0</v>
      </c>
      <c r="AR83" s="467">
        <v>13.257</v>
      </c>
      <c r="AS83" s="467">
        <v>23.879000000000001</v>
      </c>
      <c r="AT83" s="467">
        <v>-1566.6569999999999</v>
      </c>
      <c r="AU83" s="467">
        <v>-302.23599999999999</v>
      </c>
      <c r="AV83" s="467">
        <v>-589.81600000000003</v>
      </c>
      <c r="AW83" s="467">
        <v>6227.2729999999983</v>
      </c>
      <c r="AX83" s="467">
        <v>5637.4569999999985</v>
      </c>
      <c r="AY83" s="467">
        <f t="shared" si="9"/>
        <v>6227.2729999999983</v>
      </c>
      <c r="AZ83" s="467">
        <f t="shared" si="10"/>
        <v>0</v>
      </c>
      <c r="BA83" s="467">
        <f t="shared" si="11"/>
        <v>-1566.6569999999999</v>
      </c>
    </row>
    <row r="84" spans="1:53" s="464" customFormat="1">
      <c r="A84" s="466">
        <v>0.3125</v>
      </c>
      <c r="B84" s="467">
        <v>2606.04</v>
      </c>
      <c r="C84" s="467">
        <v>1784.336</v>
      </c>
      <c r="D84" s="467">
        <v>40.134</v>
      </c>
      <c r="E84" s="467">
        <v>435.48099999999999</v>
      </c>
      <c r="F84" s="467">
        <v>422.43299999999999</v>
      </c>
      <c r="G84" s="467">
        <v>0</v>
      </c>
      <c r="H84" s="467">
        <v>45.790999999999997</v>
      </c>
      <c r="I84" s="467">
        <v>212.37299999999999</v>
      </c>
      <c r="J84" s="467">
        <v>348.48599999999999</v>
      </c>
      <c r="K84" s="467">
        <v>0</v>
      </c>
      <c r="L84" s="467">
        <v>-347.584</v>
      </c>
      <c r="M84" s="467">
        <v>5895.0739999999996</v>
      </c>
      <c r="N84" s="467">
        <v>5547.49</v>
      </c>
      <c r="O84" s="467">
        <f t="shared" si="3"/>
        <v>5895.0739999999996</v>
      </c>
      <c r="P84" s="467">
        <f t="shared" si="4"/>
        <v>348.48599999999999</v>
      </c>
      <c r="Q84" s="467">
        <f t="shared" si="5"/>
        <v>0</v>
      </c>
      <c r="S84" s="466">
        <v>0.3125</v>
      </c>
      <c r="T84" s="467">
        <v>2853.2339999999999</v>
      </c>
      <c r="U84" s="467">
        <v>4152.8729999999996</v>
      </c>
      <c r="V84" s="467">
        <v>48.567999999999998</v>
      </c>
      <c r="W84" s="467">
        <v>508.42899999999997</v>
      </c>
      <c r="X84" s="467">
        <v>534.16099999999994</v>
      </c>
      <c r="Y84" s="467">
        <v>0</v>
      </c>
      <c r="Z84" s="467">
        <v>69.188999999999993</v>
      </c>
      <c r="AA84" s="467">
        <v>75.656999999999996</v>
      </c>
      <c r="AB84" s="467">
        <v>-1345.86</v>
      </c>
      <c r="AC84" s="467">
        <v>-102.571</v>
      </c>
      <c r="AD84" s="467">
        <v>-558.85199999999998</v>
      </c>
      <c r="AE84" s="467">
        <v>6793.6800000000012</v>
      </c>
      <c r="AF84" s="467">
        <v>6234.8280000000013</v>
      </c>
      <c r="AG84" s="467">
        <f t="shared" si="6"/>
        <v>6793.6800000000012</v>
      </c>
      <c r="AH84" s="467">
        <f t="shared" si="7"/>
        <v>0</v>
      </c>
      <c r="AI84" s="467">
        <f t="shared" si="8"/>
        <v>-1345.86</v>
      </c>
      <c r="AK84" s="466">
        <v>0.3125</v>
      </c>
      <c r="AL84" s="467">
        <v>3716.3679999999999</v>
      </c>
      <c r="AM84" s="467">
        <v>3609.942</v>
      </c>
      <c r="AN84" s="467">
        <v>72.295000000000002</v>
      </c>
      <c r="AO84" s="467">
        <v>445.82299999999998</v>
      </c>
      <c r="AP84" s="467">
        <v>222.38800000000001</v>
      </c>
      <c r="AQ84" s="467">
        <v>0</v>
      </c>
      <c r="AR84" s="467">
        <v>13.234</v>
      </c>
      <c r="AS84" s="467">
        <v>24.109000000000002</v>
      </c>
      <c r="AT84" s="467">
        <v>-1557.6030000000001</v>
      </c>
      <c r="AU84" s="467">
        <v>-301.625</v>
      </c>
      <c r="AV84" s="467">
        <v>-590.53499999999997</v>
      </c>
      <c r="AW84" s="467">
        <v>6244.9310000000005</v>
      </c>
      <c r="AX84" s="467">
        <v>5654.3960000000006</v>
      </c>
      <c r="AY84" s="467">
        <f t="shared" si="9"/>
        <v>6244.9310000000005</v>
      </c>
      <c r="AZ84" s="467">
        <f t="shared" si="10"/>
        <v>0</v>
      </c>
      <c r="BA84" s="467">
        <f t="shared" si="11"/>
        <v>-1557.6030000000001</v>
      </c>
    </row>
    <row r="85" spans="1:53" s="464" customFormat="1">
      <c r="A85" s="466">
        <v>0.32291666666666702</v>
      </c>
      <c r="B85" s="467">
        <v>2604.8090000000002</v>
      </c>
      <c r="C85" s="467">
        <v>1836.3150000000001</v>
      </c>
      <c r="D85" s="467">
        <v>40.274999999999999</v>
      </c>
      <c r="E85" s="467">
        <v>437.226</v>
      </c>
      <c r="F85" s="467">
        <v>420.34399999999999</v>
      </c>
      <c r="G85" s="467">
        <v>0</v>
      </c>
      <c r="H85" s="467">
        <v>70.623000000000005</v>
      </c>
      <c r="I85" s="467">
        <v>214.74299999999999</v>
      </c>
      <c r="J85" s="467">
        <v>335.75799999999998</v>
      </c>
      <c r="K85" s="467">
        <v>0</v>
      </c>
      <c r="L85" s="467">
        <v>-352.923</v>
      </c>
      <c r="M85" s="467">
        <v>5960.0929999999989</v>
      </c>
      <c r="N85" s="467">
        <v>5607.1699999999992</v>
      </c>
      <c r="O85" s="467">
        <f t="shared" si="3"/>
        <v>5960.0929999999989</v>
      </c>
      <c r="P85" s="467">
        <f t="shared" si="4"/>
        <v>335.75799999999998</v>
      </c>
      <c r="Q85" s="467">
        <f t="shared" si="5"/>
        <v>0</v>
      </c>
      <c r="S85" s="466">
        <v>0.32291666666666702</v>
      </c>
      <c r="T85" s="467">
        <v>2852.9450000000002</v>
      </c>
      <c r="U85" s="467">
        <v>4189.8999999999996</v>
      </c>
      <c r="V85" s="467">
        <v>51.923999999999999</v>
      </c>
      <c r="W85" s="467">
        <v>508.29500000000002</v>
      </c>
      <c r="X85" s="467">
        <v>529.71699999999998</v>
      </c>
      <c r="Y85" s="467">
        <v>0</v>
      </c>
      <c r="Z85" s="467">
        <v>91.757999999999996</v>
      </c>
      <c r="AA85" s="467">
        <v>76.388000000000005</v>
      </c>
      <c r="AB85" s="467">
        <v>-1348.1189999999999</v>
      </c>
      <c r="AC85" s="467">
        <v>-47.902000000000001</v>
      </c>
      <c r="AD85" s="467">
        <v>-562.39700000000005</v>
      </c>
      <c r="AE85" s="467">
        <v>6904.9059999999999</v>
      </c>
      <c r="AF85" s="467">
        <v>6342.509</v>
      </c>
      <c r="AG85" s="467">
        <f t="shared" si="6"/>
        <v>6904.9059999999999</v>
      </c>
      <c r="AH85" s="467">
        <f t="shared" si="7"/>
        <v>0</v>
      </c>
      <c r="AI85" s="467">
        <f t="shared" si="8"/>
        <v>-1348.1189999999999</v>
      </c>
      <c r="AK85" s="466">
        <v>0.32291666666666702</v>
      </c>
      <c r="AL85" s="467">
        <v>3715.1109999999999</v>
      </c>
      <c r="AM85" s="467">
        <v>3615.9279999999999</v>
      </c>
      <c r="AN85" s="467">
        <v>72.369</v>
      </c>
      <c r="AO85" s="467">
        <v>447.53199999999998</v>
      </c>
      <c r="AP85" s="467">
        <v>222.40899999999999</v>
      </c>
      <c r="AQ85" s="467">
        <v>0</v>
      </c>
      <c r="AR85" s="467">
        <v>13.263999999999999</v>
      </c>
      <c r="AS85" s="467">
        <v>26.81</v>
      </c>
      <c r="AT85" s="467">
        <v>-1513.8920000000001</v>
      </c>
      <c r="AU85" s="467">
        <v>-300.99</v>
      </c>
      <c r="AV85" s="467">
        <v>-591.17600000000004</v>
      </c>
      <c r="AW85" s="467">
        <v>6298.5410000000002</v>
      </c>
      <c r="AX85" s="467">
        <v>5707.3649999999998</v>
      </c>
      <c r="AY85" s="467">
        <f t="shared" si="9"/>
        <v>6298.5410000000002</v>
      </c>
      <c r="AZ85" s="467">
        <f t="shared" si="10"/>
        <v>0</v>
      </c>
      <c r="BA85" s="467">
        <f t="shared" si="11"/>
        <v>-1513.8920000000001</v>
      </c>
    </row>
    <row r="86" spans="1:53" s="464" customFormat="1">
      <c r="A86" s="466">
        <v>0.33333333333333298</v>
      </c>
      <c r="B86" s="467">
        <v>2601.5439999999999</v>
      </c>
      <c r="C86" s="467">
        <v>1855.8040000000001</v>
      </c>
      <c r="D86" s="467">
        <v>40.180999999999997</v>
      </c>
      <c r="E86" s="467">
        <v>431.11700000000002</v>
      </c>
      <c r="F86" s="467">
        <v>388.18200000000002</v>
      </c>
      <c r="G86" s="467">
        <v>0</v>
      </c>
      <c r="H86" s="467">
        <v>90.691999999999993</v>
      </c>
      <c r="I86" s="467">
        <v>208.55699999999999</v>
      </c>
      <c r="J86" s="467">
        <v>493.96300000000002</v>
      </c>
      <c r="K86" s="467">
        <v>0</v>
      </c>
      <c r="L86" s="467">
        <v>-354.14800000000002</v>
      </c>
      <c r="M86" s="467">
        <v>6110.0399999999991</v>
      </c>
      <c r="N86" s="467">
        <v>5755.8919999999989</v>
      </c>
      <c r="O86" s="467">
        <f t="shared" si="3"/>
        <v>6110.0399999999991</v>
      </c>
      <c r="P86" s="467">
        <f t="shared" si="4"/>
        <v>493.96300000000002</v>
      </c>
      <c r="Q86" s="467">
        <f t="shared" si="5"/>
        <v>0</v>
      </c>
      <c r="S86" s="466">
        <v>0.33333333333333298</v>
      </c>
      <c r="T86" s="467">
        <v>2851.9360000000001</v>
      </c>
      <c r="U86" s="467">
        <v>4184.835</v>
      </c>
      <c r="V86" s="467">
        <v>51.148000000000003</v>
      </c>
      <c r="W86" s="467">
        <v>508.67200000000003</v>
      </c>
      <c r="X86" s="467">
        <v>481.12599999999998</v>
      </c>
      <c r="Y86" s="467">
        <v>7.9329999999999998</v>
      </c>
      <c r="Z86" s="467">
        <v>126.036</v>
      </c>
      <c r="AA86" s="467">
        <v>82.1</v>
      </c>
      <c r="AB86" s="467">
        <v>-1295.04</v>
      </c>
      <c r="AC86" s="467">
        <v>0</v>
      </c>
      <c r="AD86" s="467">
        <v>-562.02599999999995</v>
      </c>
      <c r="AE86" s="467">
        <v>6998.7460000000001</v>
      </c>
      <c r="AF86" s="467">
        <v>6436.72</v>
      </c>
      <c r="AG86" s="467">
        <f t="shared" si="6"/>
        <v>6998.7460000000001</v>
      </c>
      <c r="AH86" s="467">
        <f t="shared" si="7"/>
        <v>0</v>
      </c>
      <c r="AI86" s="467">
        <f t="shared" si="8"/>
        <v>-1295.04</v>
      </c>
      <c r="AK86" s="466">
        <v>0.33333333333333298</v>
      </c>
      <c r="AL86" s="467">
        <v>3713.6759999999999</v>
      </c>
      <c r="AM86" s="467">
        <v>3605.0830000000001</v>
      </c>
      <c r="AN86" s="467">
        <v>72.328000000000003</v>
      </c>
      <c r="AO86" s="467">
        <v>450.31299999999999</v>
      </c>
      <c r="AP86" s="467">
        <v>228.98400000000001</v>
      </c>
      <c r="AQ86" s="467">
        <v>0</v>
      </c>
      <c r="AR86" s="467">
        <v>18.277999999999999</v>
      </c>
      <c r="AS86" s="467">
        <v>25.890999999999998</v>
      </c>
      <c r="AT86" s="467">
        <v>-1619.973</v>
      </c>
      <c r="AU86" s="467">
        <v>-120.435</v>
      </c>
      <c r="AV86" s="467">
        <v>-590.303</v>
      </c>
      <c r="AW86" s="467">
        <v>6374.1450000000004</v>
      </c>
      <c r="AX86" s="467">
        <v>5783.8420000000006</v>
      </c>
      <c r="AY86" s="467">
        <f t="shared" si="9"/>
        <v>6374.1450000000004</v>
      </c>
      <c r="AZ86" s="467">
        <f t="shared" si="10"/>
        <v>0</v>
      </c>
      <c r="BA86" s="467">
        <f t="shared" si="11"/>
        <v>-1619.973</v>
      </c>
    </row>
    <row r="87" spans="1:53" s="464" customFormat="1">
      <c r="A87" s="466">
        <v>0.34375</v>
      </c>
      <c r="B87" s="467">
        <v>2600.788</v>
      </c>
      <c r="C87" s="467">
        <v>1888.694</v>
      </c>
      <c r="D87" s="467">
        <v>40.201000000000001</v>
      </c>
      <c r="E87" s="467">
        <v>431.44299999999998</v>
      </c>
      <c r="F87" s="467">
        <v>384.90600000000001</v>
      </c>
      <c r="G87" s="467">
        <v>0</v>
      </c>
      <c r="H87" s="467">
        <v>112.598</v>
      </c>
      <c r="I87" s="467">
        <v>224.43199999999999</v>
      </c>
      <c r="J87" s="467">
        <v>540.31700000000001</v>
      </c>
      <c r="K87" s="467">
        <v>0</v>
      </c>
      <c r="L87" s="467">
        <v>-357.68299999999999</v>
      </c>
      <c r="M87" s="467">
        <v>6223.3789999999999</v>
      </c>
      <c r="N87" s="467">
        <v>5865.6959999999999</v>
      </c>
      <c r="O87" s="467">
        <f t="shared" si="3"/>
        <v>6223.3789999999999</v>
      </c>
      <c r="P87" s="467">
        <f t="shared" si="4"/>
        <v>540.31700000000001</v>
      </c>
      <c r="Q87" s="467">
        <f t="shared" si="5"/>
        <v>0</v>
      </c>
      <c r="S87" s="466">
        <v>0.34375</v>
      </c>
      <c r="T87" s="467">
        <v>2853.252</v>
      </c>
      <c r="U87" s="467">
        <v>4122.5990000000002</v>
      </c>
      <c r="V87" s="467">
        <v>51.189</v>
      </c>
      <c r="W87" s="467">
        <v>512.04700000000003</v>
      </c>
      <c r="X87" s="467">
        <v>476.4</v>
      </c>
      <c r="Y87" s="467">
        <v>60.475999999999999</v>
      </c>
      <c r="Z87" s="467">
        <v>163.93</v>
      </c>
      <c r="AA87" s="467">
        <v>81.037000000000006</v>
      </c>
      <c r="AB87" s="467">
        <v>-1197.9179999999999</v>
      </c>
      <c r="AC87" s="467">
        <v>0</v>
      </c>
      <c r="AD87" s="467">
        <v>-557.48900000000003</v>
      </c>
      <c r="AE87" s="467">
        <v>7123.0120000000006</v>
      </c>
      <c r="AF87" s="467">
        <v>6565.523000000001</v>
      </c>
      <c r="AG87" s="467">
        <f t="shared" si="6"/>
        <v>7123.0120000000006</v>
      </c>
      <c r="AH87" s="467">
        <f t="shared" si="7"/>
        <v>0</v>
      </c>
      <c r="AI87" s="467">
        <f t="shared" si="8"/>
        <v>-1197.9179999999999</v>
      </c>
      <c r="AK87" s="466">
        <v>0.34375</v>
      </c>
      <c r="AL87" s="467">
        <v>3712.328</v>
      </c>
      <c r="AM87" s="467">
        <v>3580.6909999999998</v>
      </c>
      <c r="AN87" s="467">
        <v>72.341999999999999</v>
      </c>
      <c r="AO87" s="467">
        <v>453.07499999999999</v>
      </c>
      <c r="AP87" s="467">
        <v>229.58799999999999</v>
      </c>
      <c r="AQ87" s="467">
        <v>0</v>
      </c>
      <c r="AR87" s="467">
        <v>40.103000000000002</v>
      </c>
      <c r="AS87" s="467">
        <v>24.312999999999999</v>
      </c>
      <c r="AT87" s="467">
        <v>-1657.7670000000001</v>
      </c>
      <c r="AU87" s="467">
        <v>0</v>
      </c>
      <c r="AV87" s="467">
        <v>-588.31500000000005</v>
      </c>
      <c r="AW87" s="467">
        <v>6454.6729999999998</v>
      </c>
      <c r="AX87" s="467">
        <v>5866.3580000000002</v>
      </c>
      <c r="AY87" s="467">
        <f t="shared" si="9"/>
        <v>6454.6729999999998</v>
      </c>
      <c r="AZ87" s="467">
        <f t="shared" si="10"/>
        <v>0</v>
      </c>
      <c r="BA87" s="467">
        <f t="shared" si="11"/>
        <v>-1657.7670000000001</v>
      </c>
    </row>
    <row r="88" spans="1:53" s="464" customFormat="1">
      <c r="A88" s="466">
        <v>0.35416666666666702</v>
      </c>
      <c r="B88" s="467">
        <v>2600.1379999999999</v>
      </c>
      <c r="C88" s="467">
        <v>1908.454</v>
      </c>
      <c r="D88" s="467">
        <v>40.201000000000001</v>
      </c>
      <c r="E88" s="467">
        <v>431.61099999999999</v>
      </c>
      <c r="F88" s="467">
        <v>384.81599999999997</v>
      </c>
      <c r="G88" s="467">
        <v>0</v>
      </c>
      <c r="H88" s="467">
        <v>137.65199999999999</v>
      </c>
      <c r="I88" s="467">
        <v>217.35300000000001</v>
      </c>
      <c r="J88" s="467">
        <v>623.99400000000003</v>
      </c>
      <c r="K88" s="467">
        <v>0</v>
      </c>
      <c r="L88" s="467">
        <v>-359.714</v>
      </c>
      <c r="M88" s="467">
        <v>6344.2189999999991</v>
      </c>
      <c r="N88" s="467">
        <v>5984.5049999999992</v>
      </c>
      <c r="O88" s="467">
        <f t="shared" si="3"/>
        <v>6344.2189999999991</v>
      </c>
      <c r="P88" s="467">
        <f t="shared" si="4"/>
        <v>623.99400000000003</v>
      </c>
      <c r="Q88" s="467">
        <f t="shared" si="5"/>
        <v>0</v>
      </c>
      <c r="S88" s="466">
        <v>0.35416666666666702</v>
      </c>
      <c r="T88" s="467">
        <v>2854.75</v>
      </c>
      <c r="U88" s="467">
        <v>4121.1909999999998</v>
      </c>
      <c r="V88" s="467">
        <v>51.061999999999998</v>
      </c>
      <c r="W88" s="467">
        <v>511.68</v>
      </c>
      <c r="X88" s="467">
        <v>476.39400000000001</v>
      </c>
      <c r="Y88" s="467">
        <v>66.495999999999995</v>
      </c>
      <c r="Z88" s="467">
        <v>191.82400000000001</v>
      </c>
      <c r="AA88" s="467">
        <v>82.021000000000001</v>
      </c>
      <c r="AB88" s="467">
        <v>-1124.3230000000001</v>
      </c>
      <c r="AC88" s="467">
        <v>0</v>
      </c>
      <c r="AD88" s="467">
        <v>-557.80899999999997</v>
      </c>
      <c r="AE88" s="467">
        <v>7231.0950000000012</v>
      </c>
      <c r="AF88" s="467">
        <v>6673.286000000001</v>
      </c>
      <c r="AG88" s="467">
        <f t="shared" si="6"/>
        <v>7231.0950000000012</v>
      </c>
      <c r="AH88" s="467">
        <f t="shared" si="7"/>
        <v>0</v>
      </c>
      <c r="AI88" s="467">
        <f t="shared" si="8"/>
        <v>-1124.3230000000001</v>
      </c>
      <c r="AK88" s="466">
        <v>0.35416666666666702</v>
      </c>
      <c r="AL88" s="467">
        <v>3713.15</v>
      </c>
      <c r="AM88" s="467">
        <v>3583.44</v>
      </c>
      <c r="AN88" s="467">
        <v>72.248000000000005</v>
      </c>
      <c r="AO88" s="467">
        <v>452.435</v>
      </c>
      <c r="AP88" s="467">
        <v>229.58099999999999</v>
      </c>
      <c r="AQ88" s="467">
        <v>0</v>
      </c>
      <c r="AR88" s="467">
        <v>87.99</v>
      </c>
      <c r="AS88" s="467">
        <v>22.893999999999998</v>
      </c>
      <c r="AT88" s="467">
        <v>-1546.337</v>
      </c>
      <c r="AU88" s="467">
        <v>0</v>
      </c>
      <c r="AV88" s="467">
        <v>-589.28899999999999</v>
      </c>
      <c r="AW88" s="467">
        <v>6615.4009999999998</v>
      </c>
      <c r="AX88" s="467">
        <v>6026.1120000000001</v>
      </c>
      <c r="AY88" s="467">
        <f t="shared" si="9"/>
        <v>6615.4009999999998</v>
      </c>
      <c r="AZ88" s="467">
        <f t="shared" si="10"/>
        <v>0</v>
      </c>
      <c r="BA88" s="467">
        <f t="shared" si="11"/>
        <v>-1546.337</v>
      </c>
    </row>
    <row r="89" spans="1:53" s="464" customFormat="1">
      <c r="A89" s="466">
        <v>0.36458333333333298</v>
      </c>
      <c r="B89" s="467">
        <v>2601.067</v>
      </c>
      <c r="C89" s="467">
        <v>1951.64</v>
      </c>
      <c r="D89" s="467">
        <v>40.180999999999997</v>
      </c>
      <c r="E89" s="467">
        <v>433.76100000000002</v>
      </c>
      <c r="F89" s="467">
        <v>379.57</v>
      </c>
      <c r="G89" s="467">
        <v>0</v>
      </c>
      <c r="H89" s="467">
        <v>173.09200000000001</v>
      </c>
      <c r="I89" s="467">
        <v>224.05600000000001</v>
      </c>
      <c r="J89" s="467">
        <v>653.51099999999997</v>
      </c>
      <c r="K89" s="467">
        <v>0</v>
      </c>
      <c r="L89" s="467">
        <v>-364.447</v>
      </c>
      <c r="M89" s="467">
        <v>6456.8779999999988</v>
      </c>
      <c r="N89" s="467">
        <v>6092.4309999999987</v>
      </c>
      <c r="O89" s="467">
        <f t="shared" si="3"/>
        <v>6456.8779999999988</v>
      </c>
      <c r="P89" s="467">
        <f t="shared" si="4"/>
        <v>653.51099999999997</v>
      </c>
      <c r="Q89" s="467">
        <f t="shared" si="5"/>
        <v>0</v>
      </c>
      <c r="S89" s="466">
        <v>0.36458333333333298</v>
      </c>
      <c r="T89" s="467">
        <v>2855.5929999999998</v>
      </c>
      <c r="U89" s="467">
        <v>4171.1989999999996</v>
      </c>
      <c r="V89" s="467">
        <v>51.008000000000003</v>
      </c>
      <c r="W89" s="467">
        <v>512.22500000000002</v>
      </c>
      <c r="X89" s="467">
        <v>461.63600000000002</v>
      </c>
      <c r="Y89" s="467">
        <v>66.528000000000006</v>
      </c>
      <c r="Z89" s="467">
        <v>227.989</v>
      </c>
      <c r="AA89" s="467">
        <v>72.367000000000004</v>
      </c>
      <c r="AB89" s="467">
        <v>-1086.557</v>
      </c>
      <c r="AC89" s="467">
        <v>0</v>
      </c>
      <c r="AD89" s="467">
        <v>-562.50099999999998</v>
      </c>
      <c r="AE89" s="467">
        <v>7331.9880000000003</v>
      </c>
      <c r="AF89" s="467">
        <v>6769.4870000000001</v>
      </c>
      <c r="AG89" s="467">
        <f t="shared" si="6"/>
        <v>7331.9880000000003</v>
      </c>
      <c r="AH89" s="467">
        <f t="shared" si="7"/>
        <v>0</v>
      </c>
      <c r="AI89" s="467">
        <f t="shared" si="8"/>
        <v>-1086.557</v>
      </c>
      <c r="AK89" s="466">
        <v>0.36458333333333298</v>
      </c>
      <c r="AL89" s="467">
        <v>3714.6680000000001</v>
      </c>
      <c r="AM89" s="467">
        <v>3582.1559999999999</v>
      </c>
      <c r="AN89" s="467">
        <v>72.314999999999998</v>
      </c>
      <c r="AO89" s="467">
        <v>453.495</v>
      </c>
      <c r="AP89" s="467">
        <v>229.58500000000001</v>
      </c>
      <c r="AQ89" s="467">
        <v>0</v>
      </c>
      <c r="AR89" s="467">
        <v>160.51400000000001</v>
      </c>
      <c r="AS89" s="467">
        <v>24.484999999999999</v>
      </c>
      <c r="AT89" s="467">
        <v>-1527.944</v>
      </c>
      <c r="AU89" s="467">
        <v>0</v>
      </c>
      <c r="AV89" s="467">
        <v>-590.41099999999994</v>
      </c>
      <c r="AW89" s="467">
        <v>6709.2740000000013</v>
      </c>
      <c r="AX89" s="467">
        <v>6118.8630000000012</v>
      </c>
      <c r="AY89" s="467">
        <f t="shared" si="9"/>
        <v>6709.2740000000013</v>
      </c>
      <c r="AZ89" s="467">
        <f t="shared" si="10"/>
        <v>0</v>
      </c>
      <c r="BA89" s="467">
        <f t="shared" si="11"/>
        <v>-1527.944</v>
      </c>
    </row>
    <row r="90" spans="1:53" s="464" customFormat="1">
      <c r="A90" s="466">
        <v>0.375</v>
      </c>
      <c r="B90" s="467">
        <v>2599.5729999999999</v>
      </c>
      <c r="C90" s="467">
        <v>1924.5650000000001</v>
      </c>
      <c r="D90" s="467">
        <v>40.228000000000002</v>
      </c>
      <c r="E90" s="467">
        <v>423.02199999999999</v>
      </c>
      <c r="F90" s="467">
        <v>315.06799999999998</v>
      </c>
      <c r="G90" s="467">
        <v>0</v>
      </c>
      <c r="H90" s="467">
        <v>189.994</v>
      </c>
      <c r="I90" s="467">
        <v>224.49299999999999</v>
      </c>
      <c r="J90" s="467">
        <v>909.15200000000004</v>
      </c>
      <c r="K90" s="467">
        <v>0</v>
      </c>
      <c r="L90" s="467">
        <v>-360.75599999999997</v>
      </c>
      <c r="M90" s="467">
        <v>6626.0950000000003</v>
      </c>
      <c r="N90" s="467">
        <v>6265.3389999999999</v>
      </c>
      <c r="O90" s="467">
        <f t="shared" si="3"/>
        <v>6626.0950000000003</v>
      </c>
      <c r="P90" s="467">
        <f t="shared" si="4"/>
        <v>909.15200000000004</v>
      </c>
      <c r="Q90" s="467">
        <f t="shared" si="5"/>
        <v>0</v>
      </c>
      <c r="S90" s="466">
        <v>0.375</v>
      </c>
      <c r="T90" s="467">
        <v>2856.1080000000002</v>
      </c>
      <c r="U90" s="467">
        <v>4165.3230000000003</v>
      </c>
      <c r="V90" s="467">
        <v>50.326000000000001</v>
      </c>
      <c r="W90" s="467">
        <v>498.09300000000002</v>
      </c>
      <c r="X90" s="467">
        <v>272.79599999999999</v>
      </c>
      <c r="Y90" s="467">
        <v>66.408000000000001</v>
      </c>
      <c r="Z90" s="467">
        <v>249.43899999999999</v>
      </c>
      <c r="AA90" s="467">
        <v>68.539000000000001</v>
      </c>
      <c r="AB90" s="467">
        <v>-806.39599999999996</v>
      </c>
      <c r="AC90" s="467">
        <v>0</v>
      </c>
      <c r="AD90" s="467">
        <v>-559.88099999999997</v>
      </c>
      <c r="AE90" s="467">
        <v>7420.6360000000013</v>
      </c>
      <c r="AF90" s="467">
        <v>6860.755000000001</v>
      </c>
      <c r="AG90" s="467">
        <f t="shared" si="6"/>
        <v>7420.6360000000013</v>
      </c>
      <c r="AH90" s="467">
        <f t="shared" si="7"/>
        <v>0</v>
      </c>
      <c r="AI90" s="467">
        <f t="shared" si="8"/>
        <v>-806.39599999999996</v>
      </c>
      <c r="AK90" s="466">
        <v>0.375</v>
      </c>
      <c r="AL90" s="467">
        <v>3716.6640000000002</v>
      </c>
      <c r="AM90" s="467">
        <v>3598.6080000000002</v>
      </c>
      <c r="AN90" s="467">
        <v>72.188000000000002</v>
      </c>
      <c r="AO90" s="467">
        <v>466.88499999999999</v>
      </c>
      <c r="AP90" s="467">
        <v>234.233</v>
      </c>
      <c r="AQ90" s="467">
        <v>0</v>
      </c>
      <c r="AR90" s="467">
        <v>249.34899999999999</v>
      </c>
      <c r="AS90" s="467">
        <v>30.06</v>
      </c>
      <c r="AT90" s="467">
        <v>-1563.663</v>
      </c>
      <c r="AU90" s="467">
        <v>0</v>
      </c>
      <c r="AV90" s="467">
        <v>-594.29300000000001</v>
      </c>
      <c r="AW90" s="467">
        <v>6804.3240000000005</v>
      </c>
      <c r="AX90" s="467">
        <v>6210.0310000000009</v>
      </c>
      <c r="AY90" s="467">
        <f t="shared" si="9"/>
        <v>6804.3240000000005</v>
      </c>
      <c r="AZ90" s="467">
        <f t="shared" si="10"/>
        <v>0</v>
      </c>
      <c r="BA90" s="467">
        <f t="shared" si="11"/>
        <v>-1563.663</v>
      </c>
    </row>
    <row r="91" spans="1:53" s="464" customFormat="1">
      <c r="A91" s="466">
        <v>0.38541666666666702</v>
      </c>
      <c r="B91" s="467">
        <v>2599.1590000000001</v>
      </c>
      <c r="C91" s="467">
        <v>1870.403</v>
      </c>
      <c r="D91" s="467">
        <v>40.106999999999999</v>
      </c>
      <c r="E91" s="467">
        <v>423.03399999999999</v>
      </c>
      <c r="F91" s="467">
        <v>307.21300000000002</v>
      </c>
      <c r="G91" s="467">
        <v>0</v>
      </c>
      <c r="H91" s="467">
        <v>220.887</v>
      </c>
      <c r="I91" s="467">
        <v>219.774</v>
      </c>
      <c r="J91" s="467">
        <v>1062.2059999999999</v>
      </c>
      <c r="K91" s="467">
        <v>0</v>
      </c>
      <c r="L91" s="467">
        <v>-355.58</v>
      </c>
      <c r="M91" s="467">
        <v>6742.7829999999994</v>
      </c>
      <c r="N91" s="467">
        <v>6387.2029999999995</v>
      </c>
      <c r="O91" s="467">
        <f t="shared" si="3"/>
        <v>6742.7829999999994</v>
      </c>
      <c r="P91" s="467">
        <f t="shared" si="4"/>
        <v>1062.2059999999999</v>
      </c>
      <c r="Q91" s="467">
        <f t="shared" si="5"/>
        <v>0</v>
      </c>
      <c r="S91" s="466">
        <v>0.38541666666666702</v>
      </c>
      <c r="T91" s="467">
        <v>2856.4319999999998</v>
      </c>
      <c r="U91" s="467">
        <v>4198.1750000000002</v>
      </c>
      <c r="V91" s="467">
        <v>49.825000000000003</v>
      </c>
      <c r="W91" s="467">
        <v>494.98700000000002</v>
      </c>
      <c r="X91" s="467">
        <v>252.56700000000001</v>
      </c>
      <c r="Y91" s="467">
        <v>67.396000000000001</v>
      </c>
      <c r="Z91" s="467">
        <v>301.45999999999998</v>
      </c>
      <c r="AA91" s="467">
        <v>78.466999999999999</v>
      </c>
      <c r="AB91" s="467">
        <v>-755.49300000000005</v>
      </c>
      <c r="AC91" s="467">
        <v>0</v>
      </c>
      <c r="AD91" s="467">
        <v>-563.22699999999998</v>
      </c>
      <c r="AE91" s="467">
        <v>7543.8159999999989</v>
      </c>
      <c r="AF91" s="467">
        <v>6980.588999999999</v>
      </c>
      <c r="AG91" s="467">
        <f t="shared" si="6"/>
        <v>7543.8159999999989</v>
      </c>
      <c r="AH91" s="467">
        <f t="shared" si="7"/>
        <v>0</v>
      </c>
      <c r="AI91" s="467">
        <f t="shared" si="8"/>
        <v>-755.49300000000005</v>
      </c>
      <c r="AK91" s="466">
        <v>0.38541666666666702</v>
      </c>
      <c r="AL91" s="467">
        <v>3715.018</v>
      </c>
      <c r="AM91" s="467">
        <v>3584.5430000000001</v>
      </c>
      <c r="AN91" s="467">
        <v>72.227999999999994</v>
      </c>
      <c r="AO91" s="467">
        <v>469.524</v>
      </c>
      <c r="AP91" s="467">
        <v>234.636</v>
      </c>
      <c r="AQ91" s="467">
        <v>0</v>
      </c>
      <c r="AR91" s="467">
        <v>357.80799999999999</v>
      </c>
      <c r="AS91" s="467">
        <v>30.855</v>
      </c>
      <c r="AT91" s="467">
        <v>-1571.97</v>
      </c>
      <c r="AU91" s="467">
        <v>0</v>
      </c>
      <c r="AV91" s="467">
        <v>-594.60699999999997</v>
      </c>
      <c r="AW91" s="467">
        <v>6892.6420000000007</v>
      </c>
      <c r="AX91" s="467">
        <v>6298.0350000000008</v>
      </c>
      <c r="AY91" s="467">
        <f t="shared" si="9"/>
        <v>6892.6420000000007</v>
      </c>
      <c r="AZ91" s="467">
        <f t="shared" si="10"/>
        <v>0</v>
      </c>
      <c r="BA91" s="467">
        <f t="shared" si="11"/>
        <v>-1571.97</v>
      </c>
    </row>
    <row r="92" spans="1:53" s="464" customFormat="1">
      <c r="A92" s="466">
        <v>0.39583333333333298</v>
      </c>
      <c r="B92" s="467">
        <v>2599.2489999999998</v>
      </c>
      <c r="C92" s="467">
        <v>1870.442</v>
      </c>
      <c r="D92" s="467">
        <v>40.188000000000002</v>
      </c>
      <c r="E92" s="467">
        <v>422.02699999999999</v>
      </c>
      <c r="F92" s="467">
        <v>306.88900000000001</v>
      </c>
      <c r="G92" s="467">
        <v>0</v>
      </c>
      <c r="H92" s="467">
        <v>248.05699999999999</v>
      </c>
      <c r="I92" s="467">
        <v>219.26900000000001</v>
      </c>
      <c r="J92" s="467">
        <v>1146.106</v>
      </c>
      <c r="K92" s="467">
        <v>0</v>
      </c>
      <c r="L92" s="467">
        <v>-355.74599999999998</v>
      </c>
      <c r="M92" s="467">
        <v>6852.2269999999999</v>
      </c>
      <c r="N92" s="467">
        <v>6496.4809999999998</v>
      </c>
      <c r="O92" s="467">
        <f t="shared" si="3"/>
        <v>6852.2269999999999</v>
      </c>
      <c r="P92" s="467">
        <f t="shared" si="4"/>
        <v>1146.106</v>
      </c>
      <c r="Q92" s="467">
        <f t="shared" si="5"/>
        <v>0</v>
      </c>
      <c r="S92" s="466">
        <v>0.39583333333333298</v>
      </c>
      <c r="T92" s="467">
        <v>2853.6089999999999</v>
      </c>
      <c r="U92" s="467">
        <v>4218.3950000000004</v>
      </c>
      <c r="V92" s="467">
        <v>49.463999999999999</v>
      </c>
      <c r="W92" s="467">
        <v>495.05700000000002</v>
      </c>
      <c r="X92" s="467">
        <v>252.22300000000001</v>
      </c>
      <c r="Y92" s="467">
        <v>0</v>
      </c>
      <c r="Z92" s="467">
        <v>347.173</v>
      </c>
      <c r="AA92" s="467">
        <v>74.128</v>
      </c>
      <c r="AB92" s="467">
        <v>-667.74099999999999</v>
      </c>
      <c r="AC92" s="467">
        <v>0</v>
      </c>
      <c r="AD92" s="467">
        <v>-564.92100000000005</v>
      </c>
      <c r="AE92" s="467">
        <v>7622.3080000000009</v>
      </c>
      <c r="AF92" s="467">
        <v>7057.3870000000006</v>
      </c>
      <c r="AG92" s="467">
        <f t="shared" si="6"/>
        <v>7622.3080000000009</v>
      </c>
      <c r="AH92" s="467">
        <f t="shared" si="7"/>
        <v>0</v>
      </c>
      <c r="AI92" s="467">
        <f t="shared" si="8"/>
        <v>-667.74099999999999</v>
      </c>
      <c r="AK92" s="466">
        <v>0.39583333333333298</v>
      </c>
      <c r="AL92" s="467">
        <v>3713.19</v>
      </c>
      <c r="AM92" s="467">
        <v>3570.527</v>
      </c>
      <c r="AN92" s="467">
        <v>72.308000000000007</v>
      </c>
      <c r="AO92" s="467">
        <v>467.37400000000002</v>
      </c>
      <c r="AP92" s="467">
        <v>234.43100000000001</v>
      </c>
      <c r="AQ92" s="467">
        <v>0</v>
      </c>
      <c r="AR92" s="467">
        <v>459.90600000000001</v>
      </c>
      <c r="AS92" s="467">
        <v>28.890999999999998</v>
      </c>
      <c r="AT92" s="467">
        <v>-1559.24</v>
      </c>
      <c r="AU92" s="467">
        <v>0</v>
      </c>
      <c r="AV92" s="467">
        <v>-594.51800000000003</v>
      </c>
      <c r="AW92" s="467">
        <v>6987.3870000000006</v>
      </c>
      <c r="AX92" s="467">
        <v>6392.8690000000006</v>
      </c>
      <c r="AY92" s="467">
        <f t="shared" si="9"/>
        <v>6987.3870000000006</v>
      </c>
      <c r="AZ92" s="467">
        <f t="shared" si="10"/>
        <v>0</v>
      </c>
      <c r="BA92" s="467">
        <f t="shared" si="11"/>
        <v>-1559.24</v>
      </c>
    </row>
    <row r="93" spans="1:53" s="464" customFormat="1">
      <c r="A93" s="466">
        <v>0.40625</v>
      </c>
      <c r="B93" s="467">
        <v>2599.7069999999999</v>
      </c>
      <c r="C93" s="467">
        <v>1964.1669999999999</v>
      </c>
      <c r="D93" s="467">
        <v>40.61</v>
      </c>
      <c r="E93" s="467">
        <v>427.315</v>
      </c>
      <c r="F93" s="467">
        <v>305.39100000000002</v>
      </c>
      <c r="G93" s="467">
        <v>0</v>
      </c>
      <c r="H93" s="467">
        <v>254.523</v>
      </c>
      <c r="I93" s="467">
        <v>223.41900000000001</v>
      </c>
      <c r="J93" s="467">
        <v>1133.067</v>
      </c>
      <c r="K93" s="467">
        <v>0</v>
      </c>
      <c r="L93" s="467">
        <v>-365.34800000000001</v>
      </c>
      <c r="M93" s="467">
        <v>6948.1989999999987</v>
      </c>
      <c r="N93" s="467">
        <v>6582.8509999999987</v>
      </c>
      <c r="O93" s="467">
        <f t="shared" si="3"/>
        <v>6948.1989999999987</v>
      </c>
      <c r="P93" s="467">
        <f t="shared" si="4"/>
        <v>1133.067</v>
      </c>
      <c r="Q93" s="467">
        <f t="shared" si="5"/>
        <v>0</v>
      </c>
      <c r="S93" s="466">
        <v>0.40625</v>
      </c>
      <c r="T93" s="467">
        <v>2853.837</v>
      </c>
      <c r="U93" s="467">
        <v>4208.2209999999995</v>
      </c>
      <c r="V93" s="467">
        <v>50.104999999999997</v>
      </c>
      <c r="W93" s="467">
        <v>492.32299999999998</v>
      </c>
      <c r="X93" s="467">
        <v>247.89400000000001</v>
      </c>
      <c r="Y93" s="467">
        <v>0</v>
      </c>
      <c r="Z93" s="467">
        <v>401.12</v>
      </c>
      <c r="AA93" s="467">
        <v>73.605999999999995</v>
      </c>
      <c r="AB93" s="467">
        <v>-648.85</v>
      </c>
      <c r="AC93" s="467">
        <v>0</v>
      </c>
      <c r="AD93" s="467">
        <v>-564.49599999999998</v>
      </c>
      <c r="AE93" s="467">
        <v>7678.2559999999994</v>
      </c>
      <c r="AF93" s="467">
        <v>7113.7599999999993</v>
      </c>
      <c r="AG93" s="467">
        <f t="shared" si="6"/>
        <v>7678.2559999999994</v>
      </c>
      <c r="AH93" s="467">
        <f t="shared" si="7"/>
        <v>0</v>
      </c>
      <c r="AI93" s="467">
        <f t="shared" si="8"/>
        <v>-648.85</v>
      </c>
      <c r="AK93" s="466">
        <v>0.40625</v>
      </c>
      <c r="AL93" s="467">
        <v>3713.7730000000001</v>
      </c>
      <c r="AM93" s="467">
        <v>3530.3490000000002</v>
      </c>
      <c r="AN93" s="467">
        <v>72.248000000000005</v>
      </c>
      <c r="AO93" s="467">
        <v>466.44600000000003</v>
      </c>
      <c r="AP93" s="467">
        <v>234.37700000000001</v>
      </c>
      <c r="AQ93" s="467">
        <v>0</v>
      </c>
      <c r="AR93" s="467">
        <v>561.34</v>
      </c>
      <c r="AS93" s="467">
        <v>26.138000000000002</v>
      </c>
      <c r="AT93" s="467">
        <v>-1560.26</v>
      </c>
      <c r="AU93" s="467">
        <v>0</v>
      </c>
      <c r="AV93" s="467">
        <v>-592.06299999999999</v>
      </c>
      <c r="AW93" s="467">
        <v>7044.4110000000001</v>
      </c>
      <c r="AX93" s="467">
        <v>6452.348</v>
      </c>
      <c r="AY93" s="467">
        <f t="shared" si="9"/>
        <v>7044.4110000000001</v>
      </c>
      <c r="AZ93" s="467">
        <f t="shared" si="10"/>
        <v>0</v>
      </c>
      <c r="BA93" s="467">
        <f t="shared" si="11"/>
        <v>-1560.26</v>
      </c>
    </row>
    <row r="94" spans="1:53" s="464" customFormat="1">
      <c r="A94" s="466">
        <v>0.41666666666666702</v>
      </c>
      <c r="B94" s="467">
        <v>2600.549</v>
      </c>
      <c r="C94" s="467">
        <v>1902.4849999999999</v>
      </c>
      <c r="D94" s="467">
        <v>40.180999999999997</v>
      </c>
      <c r="E94" s="467">
        <v>414.48599999999999</v>
      </c>
      <c r="F94" s="467">
        <v>295.19400000000002</v>
      </c>
      <c r="G94" s="467">
        <v>0</v>
      </c>
      <c r="H94" s="467">
        <v>309.41899999999998</v>
      </c>
      <c r="I94" s="467">
        <v>213.57900000000001</v>
      </c>
      <c r="J94" s="467">
        <v>1365.1389999999999</v>
      </c>
      <c r="K94" s="467">
        <v>0</v>
      </c>
      <c r="L94" s="467">
        <v>-358.85399999999998</v>
      </c>
      <c r="M94" s="467">
        <v>7141.0319999999992</v>
      </c>
      <c r="N94" s="467">
        <v>6782.177999999999</v>
      </c>
      <c r="O94" s="467">
        <f t="shared" si="3"/>
        <v>7141.0319999999992</v>
      </c>
      <c r="P94" s="467">
        <f t="shared" si="4"/>
        <v>1365.1389999999999</v>
      </c>
      <c r="Q94" s="467">
        <f t="shared" si="5"/>
        <v>0</v>
      </c>
      <c r="S94" s="466">
        <v>0.41666666666666702</v>
      </c>
      <c r="T94" s="467">
        <v>2852.4059999999999</v>
      </c>
      <c r="U94" s="467">
        <v>4027.3220000000001</v>
      </c>
      <c r="V94" s="467">
        <v>49.651000000000003</v>
      </c>
      <c r="W94" s="467">
        <v>476.30799999999999</v>
      </c>
      <c r="X94" s="467">
        <v>169.02799999999999</v>
      </c>
      <c r="Y94" s="467">
        <v>0</v>
      </c>
      <c r="Z94" s="467">
        <v>462.12799999999999</v>
      </c>
      <c r="AA94" s="467">
        <v>70.433999999999997</v>
      </c>
      <c r="AB94" s="467">
        <v>-232.83699999999999</v>
      </c>
      <c r="AC94" s="467">
        <v>-101.43899999999999</v>
      </c>
      <c r="AD94" s="467">
        <v>-547.55499999999995</v>
      </c>
      <c r="AE94" s="467">
        <v>7773.0010000000002</v>
      </c>
      <c r="AF94" s="467">
        <v>7225.4459999999999</v>
      </c>
      <c r="AG94" s="467">
        <f t="shared" si="6"/>
        <v>7773.0010000000002</v>
      </c>
      <c r="AH94" s="467">
        <f t="shared" si="7"/>
        <v>0</v>
      </c>
      <c r="AI94" s="467">
        <f t="shared" si="8"/>
        <v>-232.83699999999999</v>
      </c>
      <c r="AK94" s="466">
        <v>0.41666666666666702</v>
      </c>
      <c r="AL94" s="467">
        <v>3715.4580000000001</v>
      </c>
      <c r="AM94" s="467">
        <v>3573.241</v>
      </c>
      <c r="AN94" s="467">
        <v>72.302000000000007</v>
      </c>
      <c r="AO94" s="467">
        <v>456.63900000000001</v>
      </c>
      <c r="AP94" s="467">
        <v>220.571</v>
      </c>
      <c r="AQ94" s="467">
        <v>0</v>
      </c>
      <c r="AR94" s="467">
        <v>662.24599999999998</v>
      </c>
      <c r="AS94" s="467">
        <v>22.911999999999999</v>
      </c>
      <c r="AT94" s="467">
        <v>-1606.9659999999999</v>
      </c>
      <c r="AU94" s="467">
        <v>0</v>
      </c>
      <c r="AV94" s="467">
        <v>-597.16200000000003</v>
      </c>
      <c r="AW94" s="467">
        <v>7116.4030000000002</v>
      </c>
      <c r="AX94" s="467">
        <v>6519.241</v>
      </c>
      <c r="AY94" s="467">
        <f t="shared" si="9"/>
        <v>7116.4030000000002</v>
      </c>
      <c r="AZ94" s="467">
        <f t="shared" si="10"/>
        <v>0</v>
      </c>
      <c r="BA94" s="467">
        <f t="shared" si="11"/>
        <v>-1606.9659999999999</v>
      </c>
    </row>
    <row r="95" spans="1:53" s="464" customFormat="1">
      <c r="A95" s="466">
        <v>0.42708333333333298</v>
      </c>
      <c r="B95" s="467">
        <v>2603.027</v>
      </c>
      <c r="C95" s="467">
        <v>1886.268</v>
      </c>
      <c r="D95" s="467">
        <v>40.161000000000001</v>
      </c>
      <c r="E95" s="467">
        <v>407.51</v>
      </c>
      <c r="F95" s="467">
        <v>295.315</v>
      </c>
      <c r="G95" s="467">
        <v>0</v>
      </c>
      <c r="H95" s="467">
        <v>396.15899999999999</v>
      </c>
      <c r="I95" s="467">
        <v>215.05600000000001</v>
      </c>
      <c r="J95" s="467">
        <v>1401.1679999999999</v>
      </c>
      <c r="K95" s="467">
        <v>0</v>
      </c>
      <c r="L95" s="467">
        <v>-357.71699999999998</v>
      </c>
      <c r="M95" s="467">
        <v>7244.6639999999989</v>
      </c>
      <c r="N95" s="467">
        <v>6886.9469999999992</v>
      </c>
      <c r="O95" s="467">
        <f t="shared" si="3"/>
        <v>7244.6639999999989</v>
      </c>
      <c r="P95" s="467">
        <f t="shared" si="4"/>
        <v>1401.1679999999999</v>
      </c>
      <c r="Q95" s="467">
        <f t="shared" si="5"/>
        <v>0</v>
      </c>
      <c r="S95" s="466">
        <v>0.42708333333333298</v>
      </c>
      <c r="T95" s="467">
        <v>2852.201</v>
      </c>
      <c r="U95" s="467">
        <v>4018.3009999999999</v>
      </c>
      <c r="V95" s="467">
        <v>50.131999999999998</v>
      </c>
      <c r="W95" s="467">
        <v>477.173</v>
      </c>
      <c r="X95" s="467">
        <v>164.876</v>
      </c>
      <c r="Y95" s="467">
        <v>0</v>
      </c>
      <c r="Z95" s="467">
        <v>540.51700000000005</v>
      </c>
      <c r="AA95" s="467">
        <v>69.606999999999999</v>
      </c>
      <c r="AB95" s="467">
        <v>-228.37700000000001</v>
      </c>
      <c r="AC95" s="467">
        <v>-102.261</v>
      </c>
      <c r="AD95" s="467">
        <v>-547.68399999999997</v>
      </c>
      <c r="AE95" s="467">
        <v>7842.168999999999</v>
      </c>
      <c r="AF95" s="467">
        <v>7294.4849999999988</v>
      </c>
      <c r="AG95" s="467">
        <f t="shared" si="6"/>
        <v>7842.168999999999</v>
      </c>
      <c r="AH95" s="467">
        <f t="shared" si="7"/>
        <v>0</v>
      </c>
      <c r="AI95" s="467">
        <f t="shared" si="8"/>
        <v>-228.37700000000001</v>
      </c>
      <c r="AK95" s="466">
        <v>0.42708333333333298</v>
      </c>
      <c r="AL95" s="467">
        <v>3718.5039999999999</v>
      </c>
      <c r="AM95" s="467">
        <v>3539.0459999999998</v>
      </c>
      <c r="AN95" s="467">
        <v>72.314999999999998</v>
      </c>
      <c r="AO95" s="467">
        <v>456.86700000000002</v>
      </c>
      <c r="AP95" s="467">
        <v>220.00200000000001</v>
      </c>
      <c r="AQ95" s="467">
        <v>0</v>
      </c>
      <c r="AR95" s="467">
        <v>770.41200000000003</v>
      </c>
      <c r="AS95" s="467">
        <v>21.4</v>
      </c>
      <c r="AT95" s="467">
        <v>-1689.7850000000001</v>
      </c>
      <c r="AU95" s="467">
        <v>0</v>
      </c>
      <c r="AV95" s="467">
        <v>-595.60699999999997</v>
      </c>
      <c r="AW95" s="467">
        <v>7108.7609999999986</v>
      </c>
      <c r="AX95" s="467">
        <v>6513.1539999999986</v>
      </c>
      <c r="AY95" s="467">
        <f t="shared" si="9"/>
        <v>7108.7609999999986</v>
      </c>
      <c r="AZ95" s="467">
        <f t="shared" si="10"/>
        <v>0</v>
      </c>
      <c r="BA95" s="467">
        <f t="shared" si="11"/>
        <v>-1689.7850000000001</v>
      </c>
    </row>
    <row r="96" spans="1:53" s="464" customFormat="1">
      <c r="A96" s="466">
        <v>0.4375</v>
      </c>
      <c r="B96" s="467">
        <v>2604.7510000000002</v>
      </c>
      <c r="C96" s="467">
        <v>1919.396</v>
      </c>
      <c r="D96" s="467">
        <v>40.201000000000001</v>
      </c>
      <c r="E96" s="467">
        <v>407.38299999999998</v>
      </c>
      <c r="F96" s="467">
        <v>295.17399999999998</v>
      </c>
      <c r="G96" s="467">
        <v>0</v>
      </c>
      <c r="H96" s="467">
        <v>509.80799999999999</v>
      </c>
      <c r="I96" s="467">
        <v>205.833</v>
      </c>
      <c r="J96" s="467">
        <v>1355.193</v>
      </c>
      <c r="K96" s="467">
        <v>0</v>
      </c>
      <c r="L96" s="467">
        <v>-361.87200000000001</v>
      </c>
      <c r="M96" s="467">
        <v>7337.7389999999996</v>
      </c>
      <c r="N96" s="467">
        <v>6975.8669999999993</v>
      </c>
      <c r="O96" s="467">
        <f t="shared" si="3"/>
        <v>7337.7389999999996</v>
      </c>
      <c r="P96" s="467">
        <f t="shared" si="4"/>
        <v>1355.193</v>
      </c>
      <c r="Q96" s="467">
        <f t="shared" si="5"/>
        <v>0</v>
      </c>
      <c r="S96" s="466">
        <v>0.4375</v>
      </c>
      <c r="T96" s="467">
        <v>2852.0369999999998</v>
      </c>
      <c r="U96" s="467">
        <v>3977.154</v>
      </c>
      <c r="V96" s="467">
        <v>50.085000000000001</v>
      </c>
      <c r="W96" s="467">
        <v>476.07400000000001</v>
      </c>
      <c r="X96" s="467">
        <v>164.90299999999999</v>
      </c>
      <c r="Y96" s="467">
        <v>0</v>
      </c>
      <c r="Z96" s="467">
        <v>627.23500000000001</v>
      </c>
      <c r="AA96" s="467">
        <v>58.256999999999998</v>
      </c>
      <c r="AB96" s="467">
        <v>-152.52500000000001</v>
      </c>
      <c r="AC96" s="467">
        <v>-102.018</v>
      </c>
      <c r="AD96" s="467">
        <v>-544.85500000000002</v>
      </c>
      <c r="AE96" s="467">
        <v>7951.2019999999993</v>
      </c>
      <c r="AF96" s="467">
        <v>7406.3469999999998</v>
      </c>
      <c r="AG96" s="467">
        <f t="shared" si="6"/>
        <v>7951.2019999999993</v>
      </c>
      <c r="AH96" s="467">
        <f t="shared" si="7"/>
        <v>0</v>
      </c>
      <c r="AI96" s="467">
        <f t="shared" si="8"/>
        <v>-152.52500000000001</v>
      </c>
      <c r="AK96" s="466">
        <v>0.4375</v>
      </c>
      <c r="AL96" s="467">
        <v>3719.3490000000002</v>
      </c>
      <c r="AM96" s="467">
        <v>3522.3829999999998</v>
      </c>
      <c r="AN96" s="467">
        <v>72.260999999999996</v>
      </c>
      <c r="AO96" s="467">
        <v>456.197</v>
      </c>
      <c r="AP96" s="467">
        <v>220.02799999999999</v>
      </c>
      <c r="AQ96" s="467">
        <v>0</v>
      </c>
      <c r="AR96" s="467">
        <v>874.87800000000004</v>
      </c>
      <c r="AS96" s="467">
        <v>24.135000000000002</v>
      </c>
      <c r="AT96" s="467">
        <v>-1676.0650000000001</v>
      </c>
      <c r="AU96" s="467">
        <v>0</v>
      </c>
      <c r="AV96" s="467">
        <v>-595.58399999999995</v>
      </c>
      <c r="AW96" s="467">
        <v>7213.1660000000011</v>
      </c>
      <c r="AX96" s="467">
        <v>6617.5820000000012</v>
      </c>
      <c r="AY96" s="467">
        <f t="shared" si="9"/>
        <v>7213.1660000000011</v>
      </c>
      <c r="AZ96" s="467">
        <f t="shared" si="10"/>
        <v>0</v>
      </c>
      <c r="BA96" s="467">
        <f t="shared" si="11"/>
        <v>-1676.0650000000001</v>
      </c>
    </row>
    <row r="97" spans="1:53" s="464" customFormat="1">
      <c r="A97" s="466">
        <v>0.44791666666666702</v>
      </c>
      <c r="B97" s="467">
        <v>2604.9430000000002</v>
      </c>
      <c r="C97" s="467">
        <v>1965.018</v>
      </c>
      <c r="D97" s="467">
        <v>40.173999999999999</v>
      </c>
      <c r="E97" s="467">
        <v>407.47699999999998</v>
      </c>
      <c r="F97" s="467">
        <v>288.90199999999999</v>
      </c>
      <c r="G97" s="467">
        <v>0</v>
      </c>
      <c r="H97" s="467">
        <v>596.58000000000004</v>
      </c>
      <c r="I97" s="467">
        <v>205.54</v>
      </c>
      <c r="J97" s="467">
        <v>1339.866</v>
      </c>
      <c r="K97" s="467">
        <v>0</v>
      </c>
      <c r="L97" s="467">
        <v>-367.01499999999999</v>
      </c>
      <c r="M97" s="467">
        <v>7448.5</v>
      </c>
      <c r="N97" s="467">
        <v>7081.4849999999997</v>
      </c>
      <c r="O97" s="467">
        <f t="shared" si="3"/>
        <v>7448.5</v>
      </c>
      <c r="P97" s="467">
        <f t="shared" si="4"/>
        <v>1339.866</v>
      </c>
      <c r="Q97" s="467">
        <f t="shared" si="5"/>
        <v>0</v>
      </c>
      <c r="S97" s="466">
        <v>0.44791666666666702</v>
      </c>
      <c r="T97" s="467">
        <v>2849.9760000000001</v>
      </c>
      <c r="U97" s="467">
        <v>4012.616</v>
      </c>
      <c r="V97" s="467">
        <v>50.112000000000002</v>
      </c>
      <c r="W97" s="467">
        <v>476.548</v>
      </c>
      <c r="X97" s="467">
        <v>164.45400000000001</v>
      </c>
      <c r="Y97" s="467">
        <v>0</v>
      </c>
      <c r="Z97" s="467">
        <v>678.827</v>
      </c>
      <c r="AA97" s="467">
        <v>56.180999999999997</v>
      </c>
      <c r="AB97" s="467">
        <v>-170.91499999999999</v>
      </c>
      <c r="AC97" s="467">
        <v>-101.877</v>
      </c>
      <c r="AD97" s="467">
        <v>-548.49599999999998</v>
      </c>
      <c r="AE97" s="467">
        <v>8015.9219999999996</v>
      </c>
      <c r="AF97" s="467">
        <v>7467.4259999999995</v>
      </c>
      <c r="AG97" s="467">
        <f t="shared" si="6"/>
        <v>8015.9219999999996</v>
      </c>
      <c r="AH97" s="467">
        <f t="shared" si="7"/>
        <v>0</v>
      </c>
      <c r="AI97" s="467">
        <f t="shared" si="8"/>
        <v>-170.91499999999999</v>
      </c>
      <c r="AK97" s="466">
        <v>0.44791666666666702</v>
      </c>
      <c r="AL97" s="467">
        <v>3717.9569999999999</v>
      </c>
      <c r="AM97" s="467">
        <v>3504.377</v>
      </c>
      <c r="AN97" s="467">
        <v>72.429000000000002</v>
      </c>
      <c r="AO97" s="467">
        <v>456.72699999999998</v>
      </c>
      <c r="AP97" s="467">
        <v>220.02699999999999</v>
      </c>
      <c r="AQ97" s="467">
        <v>0</v>
      </c>
      <c r="AR97" s="467">
        <v>963.39800000000002</v>
      </c>
      <c r="AS97" s="467">
        <v>23.738</v>
      </c>
      <c r="AT97" s="467">
        <v>-1798.0419999999999</v>
      </c>
      <c r="AU97" s="467">
        <v>0</v>
      </c>
      <c r="AV97" s="467">
        <v>-595.09900000000005</v>
      </c>
      <c r="AW97" s="467">
        <v>7160.610999999999</v>
      </c>
      <c r="AX97" s="467">
        <v>6565.5119999999988</v>
      </c>
      <c r="AY97" s="467">
        <f t="shared" si="9"/>
        <v>7160.610999999999</v>
      </c>
      <c r="AZ97" s="467">
        <f t="shared" si="10"/>
        <v>0</v>
      </c>
      <c r="BA97" s="467">
        <f t="shared" si="11"/>
        <v>-1798.0419999999999</v>
      </c>
    </row>
    <row r="98" spans="1:53" s="464" customFormat="1">
      <c r="A98" s="466">
        <v>0.45833333333333298</v>
      </c>
      <c r="B98" s="467">
        <v>2604.663</v>
      </c>
      <c r="C98" s="467">
        <v>2068.152</v>
      </c>
      <c r="D98" s="467">
        <v>40.389000000000003</v>
      </c>
      <c r="E98" s="467">
        <v>402.27600000000001</v>
      </c>
      <c r="F98" s="467">
        <v>203.643</v>
      </c>
      <c r="G98" s="467">
        <v>0</v>
      </c>
      <c r="H98" s="467">
        <v>622.68200000000002</v>
      </c>
      <c r="I98" s="467">
        <v>194.65299999999999</v>
      </c>
      <c r="J98" s="467">
        <v>1381.42</v>
      </c>
      <c r="K98" s="467">
        <v>0</v>
      </c>
      <c r="L98" s="467">
        <v>-376.25099999999998</v>
      </c>
      <c r="M98" s="467">
        <v>7517.8780000000006</v>
      </c>
      <c r="N98" s="467">
        <v>7141.6270000000004</v>
      </c>
      <c r="O98" s="467">
        <f t="shared" si="3"/>
        <v>7517.8780000000006</v>
      </c>
      <c r="P98" s="467">
        <f t="shared" si="4"/>
        <v>1381.42</v>
      </c>
      <c r="Q98" s="467">
        <f t="shared" si="5"/>
        <v>0</v>
      </c>
      <c r="S98" s="466">
        <v>0.45833333333333298</v>
      </c>
      <c r="T98" s="467">
        <v>2849.123</v>
      </c>
      <c r="U98" s="467">
        <v>4053.5940000000001</v>
      </c>
      <c r="V98" s="467">
        <v>50.031999999999996</v>
      </c>
      <c r="W98" s="467">
        <v>461.56</v>
      </c>
      <c r="X98" s="467">
        <v>154.84100000000001</v>
      </c>
      <c r="Y98" s="467">
        <v>0</v>
      </c>
      <c r="Z98" s="467">
        <v>746.976</v>
      </c>
      <c r="AA98" s="467">
        <v>55.758000000000003</v>
      </c>
      <c r="AB98" s="467">
        <v>-155.54</v>
      </c>
      <c r="AC98" s="467">
        <v>-101.783</v>
      </c>
      <c r="AD98" s="467">
        <v>-552.024</v>
      </c>
      <c r="AE98" s="467">
        <v>8114.5610000000006</v>
      </c>
      <c r="AF98" s="467">
        <v>7562.5370000000003</v>
      </c>
      <c r="AG98" s="467">
        <f t="shared" si="6"/>
        <v>8114.5610000000006</v>
      </c>
      <c r="AH98" s="467">
        <f t="shared" si="7"/>
        <v>0</v>
      </c>
      <c r="AI98" s="467">
        <f t="shared" si="8"/>
        <v>-155.54</v>
      </c>
      <c r="AK98" s="466">
        <v>0.45833333333333298</v>
      </c>
      <c r="AL98" s="467">
        <v>3715.1750000000002</v>
      </c>
      <c r="AM98" s="467">
        <v>3511.8820000000001</v>
      </c>
      <c r="AN98" s="467">
        <v>74.082999999999998</v>
      </c>
      <c r="AO98" s="467">
        <v>456.63799999999998</v>
      </c>
      <c r="AP98" s="467">
        <v>217.38399999999999</v>
      </c>
      <c r="AQ98" s="467">
        <v>0</v>
      </c>
      <c r="AR98" s="467">
        <v>1025.318</v>
      </c>
      <c r="AS98" s="467">
        <v>26.058</v>
      </c>
      <c r="AT98" s="467">
        <v>-1821.6659999999999</v>
      </c>
      <c r="AU98" s="467">
        <v>0</v>
      </c>
      <c r="AV98" s="467">
        <v>-596.63</v>
      </c>
      <c r="AW98" s="467">
        <v>7204.8720000000003</v>
      </c>
      <c r="AX98" s="467">
        <v>6608.2420000000002</v>
      </c>
      <c r="AY98" s="467">
        <f t="shared" si="9"/>
        <v>7204.8720000000003</v>
      </c>
      <c r="AZ98" s="467">
        <f t="shared" si="10"/>
        <v>0</v>
      </c>
      <c r="BA98" s="467">
        <f t="shared" si="11"/>
        <v>-1821.6659999999999</v>
      </c>
    </row>
    <row r="99" spans="1:53" s="464" customFormat="1">
      <c r="A99" s="466">
        <v>0.46875</v>
      </c>
      <c r="B99" s="467">
        <v>2604.6379999999999</v>
      </c>
      <c r="C99" s="467">
        <v>2174.0459999999998</v>
      </c>
      <c r="D99" s="467">
        <v>44.064999999999998</v>
      </c>
      <c r="E99" s="467">
        <v>416.613</v>
      </c>
      <c r="F99" s="467">
        <v>199.80699999999999</v>
      </c>
      <c r="G99" s="467">
        <v>0</v>
      </c>
      <c r="H99" s="467">
        <v>658.89</v>
      </c>
      <c r="I99" s="467">
        <v>196.262</v>
      </c>
      <c r="J99" s="467">
        <v>1329.296</v>
      </c>
      <c r="K99" s="467">
        <v>0</v>
      </c>
      <c r="L99" s="467">
        <v>-387.80700000000002</v>
      </c>
      <c r="M99" s="467">
        <v>7623.6169999999993</v>
      </c>
      <c r="N99" s="467">
        <v>7235.8099999999995</v>
      </c>
      <c r="O99" s="467">
        <f t="shared" si="3"/>
        <v>7623.6169999999993</v>
      </c>
      <c r="P99" s="467">
        <f t="shared" si="4"/>
        <v>1329.296</v>
      </c>
      <c r="Q99" s="467">
        <f t="shared" si="5"/>
        <v>0</v>
      </c>
      <c r="S99" s="466">
        <v>0.46875</v>
      </c>
      <c r="T99" s="467">
        <v>2847.4169999999999</v>
      </c>
      <c r="U99" s="467">
        <v>4044.7190000000001</v>
      </c>
      <c r="V99" s="467">
        <v>50.139000000000003</v>
      </c>
      <c r="W99" s="467">
        <v>461.84899999999999</v>
      </c>
      <c r="X99" s="467">
        <v>154.83500000000001</v>
      </c>
      <c r="Y99" s="467">
        <v>0</v>
      </c>
      <c r="Z99" s="467">
        <v>812.96600000000001</v>
      </c>
      <c r="AA99" s="467">
        <v>52.874000000000002</v>
      </c>
      <c r="AB99" s="467">
        <v>-155.494</v>
      </c>
      <c r="AC99" s="467">
        <v>-101.79600000000001</v>
      </c>
      <c r="AD99" s="467">
        <v>-551.90800000000002</v>
      </c>
      <c r="AE99" s="467">
        <v>8167.509</v>
      </c>
      <c r="AF99" s="467">
        <v>7615.6009999999997</v>
      </c>
      <c r="AG99" s="467">
        <f t="shared" si="6"/>
        <v>8167.509</v>
      </c>
      <c r="AH99" s="467">
        <f t="shared" si="7"/>
        <v>0</v>
      </c>
      <c r="AI99" s="467">
        <f t="shared" si="8"/>
        <v>-155.494</v>
      </c>
      <c r="AK99" s="466">
        <v>0.46875</v>
      </c>
      <c r="AL99" s="467">
        <v>3714.4229999999998</v>
      </c>
      <c r="AM99" s="467">
        <v>3496.4430000000002</v>
      </c>
      <c r="AN99" s="467">
        <v>74.316999999999993</v>
      </c>
      <c r="AO99" s="467">
        <v>455.01499999999999</v>
      </c>
      <c r="AP99" s="467">
        <v>217.33500000000001</v>
      </c>
      <c r="AQ99" s="467">
        <v>0</v>
      </c>
      <c r="AR99" s="467">
        <v>1081.0319999999999</v>
      </c>
      <c r="AS99" s="467">
        <v>25.902999999999999</v>
      </c>
      <c r="AT99" s="467">
        <v>-1852.847</v>
      </c>
      <c r="AU99" s="467">
        <v>0</v>
      </c>
      <c r="AV99" s="467">
        <v>-595.82600000000002</v>
      </c>
      <c r="AW99" s="467">
        <v>7211.621000000001</v>
      </c>
      <c r="AX99" s="467">
        <v>6615.795000000001</v>
      </c>
      <c r="AY99" s="467">
        <f t="shared" si="9"/>
        <v>7211.621000000001</v>
      </c>
      <c r="AZ99" s="467">
        <f t="shared" si="10"/>
        <v>0</v>
      </c>
      <c r="BA99" s="467">
        <f t="shared" si="11"/>
        <v>-1852.847</v>
      </c>
    </row>
    <row r="100" spans="1:53" s="464" customFormat="1">
      <c r="A100" s="466">
        <v>0.47916666666666702</v>
      </c>
      <c r="B100" s="467">
        <v>2605.0129999999999</v>
      </c>
      <c r="C100" s="467">
        <v>2148.0439999999999</v>
      </c>
      <c r="D100" s="467">
        <v>41.573999999999998</v>
      </c>
      <c r="E100" s="467">
        <v>414.47500000000002</v>
      </c>
      <c r="F100" s="467">
        <v>199.70400000000001</v>
      </c>
      <c r="G100" s="467">
        <v>0</v>
      </c>
      <c r="H100" s="467">
        <v>733.55</v>
      </c>
      <c r="I100" s="467">
        <v>204.01499999999999</v>
      </c>
      <c r="J100" s="467">
        <v>1298.596</v>
      </c>
      <c r="K100" s="467">
        <v>0</v>
      </c>
      <c r="L100" s="467">
        <v>-385.822</v>
      </c>
      <c r="M100" s="467">
        <v>7644.9709999999995</v>
      </c>
      <c r="N100" s="467">
        <v>7259.1489999999994</v>
      </c>
      <c r="O100" s="467">
        <f t="shared" si="3"/>
        <v>7644.9709999999995</v>
      </c>
      <c r="P100" s="467">
        <f t="shared" si="4"/>
        <v>1298.596</v>
      </c>
      <c r="Q100" s="467">
        <f t="shared" si="5"/>
        <v>0</v>
      </c>
      <c r="S100" s="466">
        <v>0.47916666666666702</v>
      </c>
      <c r="T100" s="467">
        <v>2848.1669999999999</v>
      </c>
      <c r="U100" s="467">
        <v>4080.91</v>
      </c>
      <c r="V100" s="467">
        <v>50.146000000000001</v>
      </c>
      <c r="W100" s="467">
        <v>464.15199999999999</v>
      </c>
      <c r="X100" s="467">
        <v>154.81</v>
      </c>
      <c r="Y100" s="467">
        <v>0</v>
      </c>
      <c r="Z100" s="467">
        <v>830.40599999999995</v>
      </c>
      <c r="AA100" s="467">
        <v>48.454000000000001</v>
      </c>
      <c r="AB100" s="467">
        <v>-243.261</v>
      </c>
      <c r="AC100" s="467">
        <v>-101.682</v>
      </c>
      <c r="AD100" s="467">
        <v>-555.42999999999995</v>
      </c>
      <c r="AE100" s="467">
        <v>8132.1019999999999</v>
      </c>
      <c r="AF100" s="467">
        <v>7576.6719999999996</v>
      </c>
      <c r="AG100" s="467">
        <f t="shared" si="6"/>
        <v>8132.1019999999999</v>
      </c>
      <c r="AH100" s="467">
        <f t="shared" si="7"/>
        <v>0</v>
      </c>
      <c r="AI100" s="467">
        <f t="shared" si="8"/>
        <v>-243.261</v>
      </c>
      <c r="AK100" s="466">
        <v>0.47916666666666702</v>
      </c>
      <c r="AL100" s="467">
        <v>3716.422</v>
      </c>
      <c r="AM100" s="467">
        <v>3500.011</v>
      </c>
      <c r="AN100" s="467">
        <v>74.242999999999995</v>
      </c>
      <c r="AO100" s="467">
        <v>455.18099999999998</v>
      </c>
      <c r="AP100" s="467">
        <v>217.333</v>
      </c>
      <c r="AQ100" s="467">
        <v>0</v>
      </c>
      <c r="AR100" s="467">
        <v>1119.011</v>
      </c>
      <c r="AS100" s="467">
        <v>23.39</v>
      </c>
      <c r="AT100" s="467">
        <v>-1860.7360000000001</v>
      </c>
      <c r="AU100" s="467">
        <v>0</v>
      </c>
      <c r="AV100" s="467">
        <v>-596.83100000000002</v>
      </c>
      <c r="AW100" s="467">
        <v>7244.8549999999987</v>
      </c>
      <c r="AX100" s="467">
        <v>6648.0239999999985</v>
      </c>
      <c r="AY100" s="467">
        <f t="shared" si="9"/>
        <v>7244.8549999999987</v>
      </c>
      <c r="AZ100" s="467">
        <f t="shared" si="10"/>
        <v>0</v>
      </c>
      <c r="BA100" s="467">
        <f t="shared" si="11"/>
        <v>-1860.7360000000001</v>
      </c>
    </row>
    <row r="101" spans="1:53" s="464" customFormat="1">
      <c r="A101" s="466">
        <v>0.48958333333333298</v>
      </c>
      <c r="B101" s="467">
        <v>2605.6219999999998</v>
      </c>
      <c r="C101" s="467">
        <v>2107.424</v>
      </c>
      <c r="D101" s="467">
        <v>40.173999999999999</v>
      </c>
      <c r="E101" s="467">
        <v>404.03300000000002</v>
      </c>
      <c r="F101" s="467">
        <v>199.01599999999999</v>
      </c>
      <c r="G101" s="467">
        <v>0</v>
      </c>
      <c r="H101" s="467">
        <v>891.13499999999999</v>
      </c>
      <c r="I101" s="467">
        <v>217.19900000000001</v>
      </c>
      <c r="J101" s="467">
        <v>1294.0029999999999</v>
      </c>
      <c r="K101" s="467">
        <v>-64.769000000000005</v>
      </c>
      <c r="L101" s="467">
        <v>-382.68299999999999</v>
      </c>
      <c r="M101" s="467">
        <v>7693.8369999999995</v>
      </c>
      <c r="N101" s="467">
        <v>7311.1539999999995</v>
      </c>
      <c r="O101" s="467">
        <f t="shared" si="3"/>
        <v>7693.8369999999995</v>
      </c>
      <c r="P101" s="467">
        <f t="shared" si="4"/>
        <v>1294.0029999999999</v>
      </c>
      <c r="Q101" s="467">
        <f t="shared" si="5"/>
        <v>0</v>
      </c>
      <c r="S101" s="466">
        <v>0.48958333333333298</v>
      </c>
      <c r="T101" s="467">
        <v>2848.6849999999999</v>
      </c>
      <c r="U101" s="467">
        <v>4062.5909999999999</v>
      </c>
      <c r="V101" s="467">
        <v>50.131999999999998</v>
      </c>
      <c r="W101" s="467">
        <v>464.10300000000001</v>
      </c>
      <c r="X101" s="467">
        <v>154.25399999999999</v>
      </c>
      <c r="Y101" s="467">
        <v>0</v>
      </c>
      <c r="Z101" s="467">
        <v>836.54399999999998</v>
      </c>
      <c r="AA101" s="467">
        <v>44.201999999999998</v>
      </c>
      <c r="AB101" s="467">
        <v>-310.12599999999998</v>
      </c>
      <c r="AC101" s="467">
        <v>-101.56699999999999</v>
      </c>
      <c r="AD101" s="467">
        <v>-553.84500000000003</v>
      </c>
      <c r="AE101" s="467">
        <v>8048.8179999999984</v>
      </c>
      <c r="AF101" s="467">
        <v>7494.9729999999981</v>
      </c>
      <c r="AG101" s="467">
        <f t="shared" si="6"/>
        <v>8048.8179999999984</v>
      </c>
      <c r="AH101" s="467">
        <f t="shared" si="7"/>
        <v>0</v>
      </c>
      <c r="AI101" s="467">
        <f t="shared" si="8"/>
        <v>-310.12599999999998</v>
      </c>
      <c r="AK101" s="466">
        <v>0.48958333333333298</v>
      </c>
      <c r="AL101" s="467">
        <v>3717.4879999999998</v>
      </c>
      <c r="AM101" s="467">
        <v>3494.1790000000001</v>
      </c>
      <c r="AN101" s="467">
        <v>74.444000000000003</v>
      </c>
      <c r="AO101" s="467">
        <v>456.60899999999998</v>
      </c>
      <c r="AP101" s="467">
        <v>217.31800000000001</v>
      </c>
      <c r="AQ101" s="467">
        <v>0</v>
      </c>
      <c r="AR101" s="467">
        <v>1128.386</v>
      </c>
      <c r="AS101" s="467">
        <v>24.693999999999999</v>
      </c>
      <c r="AT101" s="467">
        <v>-1963.5530000000001</v>
      </c>
      <c r="AU101" s="467">
        <v>0</v>
      </c>
      <c r="AV101" s="467">
        <v>-596.56100000000004</v>
      </c>
      <c r="AW101" s="467">
        <v>7149.5650000000005</v>
      </c>
      <c r="AX101" s="467">
        <v>6553.0040000000008</v>
      </c>
      <c r="AY101" s="467">
        <f t="shared" si="9"/>
        <v>7149.5650000000005</v>
      </c>
      <c r="AZ101" s="467">
        <f t="shared" si="10"/>
        <v>0</v>
      </c>
      <c r="BA101" s="467">
        <f t="shared" si="11"/>
        <v>-1963.5530000000001</v>
      </c>
    </row>
    <row r="102" spans="1:53" s="464" customFormat="1">
      <c r="A102" s="466">
        <v>0.5</v>
      </c>
      <c r="B102" s="467">
        <v>2603.819</v>
      </c>
      <c r="C102" s="467">
        <v>2121.585</v>
      </c>
      <c r="D102" s="467">
        <v>40.228000000000002</v>
      </c>
      <c r="E102" s="467">
        <v>403.45800000000003</v>
      </c>
      <c r="F102" s="467">
        <v>150.37200000000001</v>
      </c>
      <c r="G102" s="467">
        <v>0</v>
      </c>
      <c r="H102" s="467">
        <v>1050.347</v>
      </c>
      <c r="I102" s="467">
        <v>226.22</v>
      </c>
      <c r="J102" s="467">
        <v>1319.6379999999999</v>
      </c>
      <c r="K102" s="467">
        <v>-261.59100000000001</v>
      </c>
      <c r="L102" s="467">
        <v>-385.00200000000001</v>
      </c>
      <c r="M102" s="467">
        <v>7654.076</v>
      </c>
      <c r="N102" s="467">
        <v>7269.0739999999996</v>
      </c>
      <c r="O102" s="467">
        <f t="shared" si="3"/>
        <v>7654.076</v>
      </c>
      <c r="P102" s="467">
        <f t="shared" si="4"/>
        <v>1319.6379999999999</v>
      </c>
      <c r="Q102" s="467">
        <f t="shared" si="5"/>
        <v>0</v>
      </c>
      <c r="S102" s="466">
        <v>0.5</v>
      </c>
      <c r="T102" s="467">
        <v>2849.5320000000002</v>
      </c>
      <c r="U102" s="467">
        <v>3998.9879999999998</v>
      </c>
      <c r="V102" s="467">
        <v>50.052</v>
      </c>
      <c r="W102" s="467">
        <v>447.33300000000003</v>
      </c>
      <c r="X102" s="467">
        <v>151.42500000000001</v>
      </c>
      <c r="Y102" s="467">
        <v>0</v>
      </c>
      <c r="Z102" s="467">
        <v>883.38099999999997</v>
      </c>
      <c r="AA102" s="467">
        <v>43.991</v>
      </c>
      <c r="AB102" s="467">
        <v>-406.52</v>
      </c>
      <c r="AC102" s="467">
        <v>-0.216</v>
      </c>
      <c r="AD102" s="467">
        <v>-547.904</v>
      </c>
      <c r="AE102" s="467">
        <v>8017.9659999999985</v>
      </c>
      <c r="AF102" s="467">
        <v>7470.0619999999981</v>
      </c>
      <c r="AG102" s="467">
        <f t="shared" si="6"/>
        <v>8017.9659999999985</v>
      </c>
      <c r="AH102" s="467">
        <f t="shared" si="7"/>
        <v>0</v>
      </c>
      <c r="AI102" s="467">
        <f t="shared" si="8"/>
        <v>-406.52</v>
      </c>
      <c r="AK102" s="466">
        <v>0.5</v>
      </c>
      <c r="AL102" s="467">
        <v>3719.152</v>
      </c>
      <c r="AM102" s="467">
        <v>3514.7539999999999</v>
      </c>
      <c r="AN102" s="467">
        <v>76.070999999999998</v>
      </c>
      <c r="AO102" s="467">
        <v>452.13799999999998</v>
      </c>
      <c r="AP102" s="467">
        <v>220.67500000000001</v>
      </c>
      <c r="AQ102" s="467">
        <v>0</v>
      </c>
      <c r="AR102" s="467">
        <v>1136.425</v>
      </c>
      <c r="AS102" s="467">
        <v>26.177</v>
      </c>
      <c r="AT102" s="467">
        <v>-2009.876</v>
      </c>
      <c r="AU102" s="467">
        <v>0</v>
      </c>
      <c r="AV102" s="467">
        <v>-598.60400000000004</v>
      </c>
      <c r="AW102" s="467">
        <v>7135.5159999999996</v>
      </c>
      <c r="AX102" s="467">
        <v>6536.9119999999994</v>
      </c>
      <c r="AY102" s="467">
        <f t="shared" si="9"/>
        <v>7135.5159999999996</v>
      </c>
      <c r="AZ102" s="467">
        <f t="shared" si="10"/>
        <v>0</v>
      </c>
      <c r="BA102" s="467">
        <f t="shared" si="11"/>
        <v>-2009.876</v>
      </c>
    </row>
    <row r="103" spans="1:53" s="464" customFormat="1">
      <c r="A103" s="466">
        <v>0.51041666666666696</v>
      </c>
      <c r="B103" s="467">
        <v>2603.6309999999999</v>
      </c>
      <c r="C103" s="467">
        <v>2110.9160000000002</v>
      </c>
      <c r="D103" s="467">
        <v>40.234999999999999</v>
      </c>
      <c r="E103" s="467">
        <v>403.87599999999998</v>
      </c>
      <c r="F103" s="467">
        <v>143.405</v>
      </c>
      <c r="G103" s="467">
        <v>0</v>
      </c>
      <c r="H103" s="467">
        <v>1164.954</v>
      </c>
      <c r="I103" s="467">
        <v>230.447</v>
      </c>
      <c r="J103" s="467">
        <v>1320.105</v>
      </c>
      <c r="K103" s="467">
        <v>-396.03</v>
      </c>
      <c r="L103" s="467">
        <v>-384.91699999999997</v>
      </c>
      <c r="M103" s="467">
        <v>7621.5389999999998</v>
      </c>
      <c r="N103" s="467">
        <v>7236.6219999999994</v>
      </c>
      <c r="O103" s="467">
        <f t="shared" si="3"/>
        <v>7621.5389999999998</v>
      </c>
      <c r="P103" s="467">
        <f t="shared" si="4"/>
        <v>1320.105</v>
      </c>
      <c r="Q103" s="467">
        <f t="shared" si="5"/>
        <v>0</v>
      </c>
      <c r="S103" s="466">
        <v>0.51041666666666696</v>
      </c>
      <c r="T103" s="467">
        <v>2850.6109999999999</v>
      </c>
      <c r="U103" s="467">
        <v>3988.3560000000002</v>
      </c>
      <c r="V103" s="467">
        <v>50.152000000000001</v>
      </c>
      <c r="W103" s="467">
        <v>443.74599999999998</v>
      </c>
      <c r="X103" s="467">
        <v>151.345</v>
      </c>
      <c r="Y103" s="467">
        <v>0</v>
      </c>
      <c r="Z103" s="467">
        <v>861.6</v>
      </c>
      <c r="AA103" s="467">
        <v>44.427999999999997</v>
      </c>
      <c r="AB103" s="467">
        <v>-421.85199999999998</v>
      </c>
      <c r="AC103" s="467">
        <v>0</v>
      </c>
      <c r="AD103" s="467">
        <v>-546.58000000000004</v>
      </c>
      <c r="AE103" s="467">
        <v>7968.3860000000013</v>
      </c>
      <c r="AF103" s="467">
        <v>7421.8060000000014</v>
      </c>
      <c r="AG103" s="467">
        <f t="shared" si="6"/>
        <v>7968.3860000000013</v>
      </c>
      <c r="AH103" s="467">
        <f t="shared" si="7"/>
        <v>0</v>
      </c>
      <c r="AI103" s="467">
        <f t="shared" si="8"/>
        <v>-421.85199999999998</v>
      </c>
      <c r="AK103" s="466">
        <v>0.51041666666666696</v>
      </c>
      <c r="AL103" s="467">
        <v>3717.712</v>
      </c>
      <c r="AM103" s="467">
        <v>3485.7249999999999</v>
      </c>
      <c r="AN103" s="467">
        <v>76.224999999999994</v>
      </c>
      <c r="AO103" s="467">
        <v>452.75799999999998</v>
      </c>
      <c r="AP103" s="467">
        <v>220.91499999999999</v>
      </c>
      <c r="AQ103" s="467">
        <v>0</v>
      </c>
      <c r="AR103" s="467">
        <v>1146.6880000000001</v>
      </c>
      <c r="AS103" s="467">
        <v>21.849</v>
      </c>
      <c r="AT103" s="467">
        <v>-1937.7570000000001</v>
      </c>
      <c r="AU103" s="467">
        <v>0</v>
      </c>
      <c r="AV103" s="467">
        <v>-595.83399999999995</v>
      </c>
      <c r="AW103" s="467">
        <v>7184.1150000000016</v>
      </c>
      <c r="AX103" s="467">
        <v>6588.2810000000018</v>
      </c>
      <c r="AY103" s="467">
        <f t="shared" si="9"/>
        <v>7184.1150000000016</v>
      </c>
      <c r="AZ103" s="467">
        <f t="shared" si="10"/>
        <v>0</v>
      </c>
      <c r="BA103" s="467">
        <f t="shared" si="11"/>
        <v>-1937.7570000000001</v>
      </c>
    </row>
    <row r="104" spans="1:53" s="464" customFormat="1">
      <c r="A104" s="466">
        <v>0.52083333333333304</v>
      </c>
      <c r="B104" s="467">
        <v>2603.2860000000001</v>
      </c>
      <c r="C104" s="467">
        <v>2096.2159999999999</v>
      </c>
      <c r="D104" s="467">
        <v>40.148000000000003</v>
      </c>
      <c r="E104" s="467">
        <v>402.892</v>
      </c>
      <c r="F104" s="467">
        <v>142.77500000000001</v>
      </c>
      <c r="G104" s="467">
        <v>0</v>
      </c>
      <c r="H104" s="467">
        <v>1267.1500000000001</v>
      </c>
      <c r="I104" s="467">
        <v>233.99799999999999</v>
      </c>
      <c r="J104" s="467">
        <v>1309.424</v>
      </c>
      <c r="K104" s="467">
        <v>-489.61200000000002</v>
      </c>
      <c r="L104" s="467">
        <v>-384.279</v>
      </c>
      <c r="M104" s="467">
        <v>7606.277</v>
      </c>
      <c r="N104" s="467">
        <v>7221.9979999999996</v>
      </c>
      <c r="O104" s="467">
        <f t="shared" si="3"/>
        <v>7606.277</v>
      </c>
      <c r="P104" s="467">
        <f t="shared" si="4"/>
        <v>1309.424</v>
      </c>
      <c r="Q104" s="467">
        <f t="shared" si="5"/>
        <v>0</v>
      </c>
      <c r="S104" s="466">
        <v>0.52083333333333304</v>
      </c>
      <c r="T104" s="467">
        <v>2849.2579999999998</v>
      </c>
      <c r="U104" s="467">
        <v>3974.55</v>
      </c>
      <c r="V104" s="467">
        <v>50.219000000000001</v>
      </c>
      <c r="W104" s="467">
        <v>437.03100000000001</v>
      </c>
      <c r="X104" s="467">
        <v>151.27500000000001</v>
      </c>
      <c r="Y104" s="467">
        <v>0</v>
      </c>
      <c r="Z104" s="467">
        <v>871.79399999999998</v>
      </c>
      <c r="AA104" s="467">
        <v>46.052999999999997</v>
      </c>
      <c r="AB104" s="467">
        <v>-450.00099999999998</v>
      </c>
      <c r="AC104" s="467">
        <v>0</v>
      </c>
      <c r="AD104" s="467">
        <v>-545.072</v>
      </c>
      <c r="AE104" s="467">
        <v>7930.1790000000001</v>
      </c>
      <c r="AF104" s="467">
        <v>7385.107</v>
      </c>
      <c r="AG104" s="467">
        <f t="shared" si="6"/>
        <v>7930.1790000000001</v>
      </c>
      <c r="AH104" s="467">
        <f t="shared" si="7"/>
        <v>0</v>
      </c>
      <c r="AI104" s="467">
        <f t="shared" si="8"/>
        <v>-450.00099999999998</v>
      </c>
      <c r="AK104" s="466">
        <v>0.52083333333333304</v>
      </c>
      <c r="AL104" s="467">
        <v>3715.4989999999998</v>
      </c>
      <c r="AM104" s="467">
        <v>3498.2570000000001</v>
      </c>
      <c r="AN104" s="467">
        <v>76.331999999999994</v>
      </c>
      <c r="AO104" s="467">
        <v>453.15499999999997</v>
      </c>
      <c r="AP104" s="467">
        <v>220.857</v>
      </c>
      <c r="AQ104" s="467">
        <v>0</v>
      </c>
      <c r="AR104" s="467">
        <v>1118.6220000000001</v>
      </c>
      <c r="AS104" s="467">
        <v>22.436</v>
      </c>
      <c r="AT104" s="467">
        <v>-1996.7460000000001</v>
      </c>
      <c r="AU104" s="467">
        <v>0</v>
      </c>
      <c r="AV104" s="467">
        <v>-596.54100000000005</v>
      </c>
      <c r="AW104" s="467">
        <v>7108.4119999999994</v>
      </c>
      <c r="AX104" s="467">
        <v>6511.8709999999992</v>
      </c>
      <c r="AY104" s="467">
        <f t="shared" si="9"/>
        <v>7108.4119999999994</v>
      </c>
      <c r="AZ104" s="467">
        <f t="shared" si="10"/>
        <v>0</v>
      </c>
      <c r="BA104" s="467">
        <f t="shared" si="11"/>
        <v>-1996.7460000000001</v>
      </c>
    </row>
    <row r="105" spans="1:53" s="464" customFormat="1">
      <c r="A105" s="466">
        <v>0.53125</v>
      </c>
      <c r="B105" s="467">
        <v>2604.498</v>
      </c>
      <c r="C105" s="467">
        <v>2038.09</v>
      </c>
      <c r="D105" s="467">
        <v>40.207999999999998</v>
      </c>
      <c r="E105" s="467">
        <v>404.01</v>
      </c>
      <c r="F105" s="467">
        <v>142.57599999999999</v>
      </c>
      <c r="G105" s="467">
        <v>0</v>
      </c>
      <c r="H105" s="467">
        <v>1327.587</v>
      </c>
      <c r="I105" s="467">
        <v>237.31299999999999</v>
      </c>
      <c r="J105" s="467">
        <v>1297.8800000000001</v>
      </c>
      <c r="K105" s="467">
        <v>-488.37799999999999</v>
      </c>
      <c r="L105" s="467">
        <v>-379.26400000000001</v>
      </c>
      <c r="M105" s="467">
        <v>7603.7839999999997</v>
      </c>
      <c r="N105" s="467">
        <v>7224.5199999999995</v>
      </c>
      <c r="O105" s="467">
        <f t="shared" si="3"/>
        <v>7603.7839999999997</v>
      </c>
      <c r="P105" s="467">
        <f t="shared" si="4"/>
        <v>1297.8800000000001</v>
      </c>
      <c r="Q105" s="467">
        <f t="shared" si="5"/>
        <v>0</v>
      </c>
      <c r="S105" s="466">
        <v>0.53125</v>
      </c>
      <c r="T105" s="467">
        <v>2849.0740000000001</v>
      </c>
      <c r="U105" s="467">
        <v>3994.4270000000001</v>
      </c>
      <c r="V105" s="467">
        <v>50.192</v>
      </c>
      <c r="W105" s="467">
        <v>435.25799999999998</v>
      </c>
      <c r="X105" s="467">
        <v>151.22200000000001</v>
      </c>
      <c r="Y105" s="467">
        <v>0</v>
      </c>
      <c r="Z105" s="467">
        <v>780.66700000000003</v>
      </c>
      <c r="AA105" s="467">
        <v>46.012999999999998</v>
      </c>
      <c r="AB105" s="467">
        <v>-446.26</v>
      </c>
      <c r="AC105" s="467">
        <v>0</v>
      </c>
      <c r="AD105" s="467">
        <v>-545.64499999999998</v>
      </c>
      <c r="AE105" s="467">
        <v>7860.5930000000008</v>
      </c>
      <c r="AF105" s="467">
        <v>7314.9480000000003</v>
      </c>
      <c r="AG105" s="467">
        <f t="shared" si="6"/>
        <v>7860.5930000000008</v>
      </c>
      <c r="AH105" s="467">
        <f t="shared" si="7"/>
        <v>0</v>
      </c>
      <c r="AI105" s="467">
        <f t="shared" si="8"/>
        <v>-446.26</v>
      </c>
      <c r="AK105" s="466">
        <v>0.53125</v>
      </c>
      <c r="AL105" s="467">
        <v>3713.346</v>
      </c>
      <c r="AM105" s="467">
        <v>3497.6750000000002</v>
      </c>
      <c r="AN105" s="467">
        <v>76.366</v>
      </c>
      <c r="AO105" s="467">
        <v>454.26299999999998</v>
      </c>
      <c r="AP105" s="467">
        <v>220.80600000000001</v>
      </c>
      <c r="AQ105" s="467">
        <v>0</v>
      </c>
      <c r="AR105" s="467">
        <v>1075.05</v>
      </c>
      <c r="AS105" s="467">
        <v>20.492999999999999</v>
      </c>
      <c r="AT105" s="467">
        <v>-1975.741</v>
      </c>
      <c r="AU105" s="467">
        <v>0</v>
      </c>
      <c r="AV105" s="467">
        <v>-595.75099999999998</v>
      </c>
      <c r="AW105" s="467">
        <v>7082.2579999999998</v>
      </c>
      <c r="AX105" s="467">
        <v>6486.5069999999996</v>
      </c>
      <c r="AY105" s="467">
        <f t="shared" si="9"/>
        <v>7082.2579999999998</v>
      </c>
      <c r="AZ105" s="467">
        <f t="shared" si="10"/>
        <v>0</v>
      </c>
      <c r="BA105" s="467">
        <f t="shared" si="11"/>
        <v>-1975.741</v>
      </c>
    </row>
    <row r="106" spans="1:53" s="464" customFormat="1">
      <c r="A106" s="466">
        <v>0.54166666666666696</v>
      </c>
      <c r="B106" s="467">
        <v>2604.3339999999998</v>
      </c>
      <c r="C106" s="467">
        <v>2132.1579999999999</v>
      </c>
      <c r="D106" s="467">
        <v>40.643000000000001</v>
      </c>
      <c r="E106" s="467">
        <v>412.14499999999998</v>
      </c>
      <c r="F106" s="467">
        <v>148.822</v>
      </c>
      <c r="G106" s="467">
        <v>0</v>
      </c>
      <c r="H106" s="467">
        <v>1362.8240000000001</v>
      </c>
      <c r="I106" s="467">
        <v>236.173</v>
      </c>
      <c r="J106" s="467">
        <v>1152.9159999999999</v>
      </c>
      <c r="K106" s="467">
        <v>-487.00700000000001</v>
      </c>
      <c r="L106" s="467">
        <v>-389.26799999999997</v>
      </c>
      <c r="M106" s="467">
        <v>7603.0080000000016</v>
      </c>
      <c r="N106" s="467">
        <v>7213.7400000000016</v>
      </c>
      <c r="O106" s="467">
        <f t="shared" si="3"/>
        <v>7603.0080000000016</v>
      </c>
      <c r="P106" s="467">
        <f t="shared" si="4"/>
        <v>1152.9159999999999</v>
      </c>
      <c r="Q106" s="467">
        <f t="shared" si="5"/>
        <v>0</v>
      </c>
      <c r="S106" s="466">
        <v>0.54166666666666696</v>
      </c>
      <c r="T106" s="467">
        <v>2849.9740000000002</v>
      </c>
      <c r="U106" s="467">
        <v>4136.2349999999997</v>
      </c>
      <c r="V106" s="467">
        <v>50.031999999999996</v>
      </c>
      <c r="W106" s="467">
        <v>437.12799999999999</v>
      </c>
      <c r="X106" s="467">
        <v>151.79</v>
      </c>
      <c r="Y106" s="467">
        <v>0</v>
      </c>
      <c r="Z106" s="467">
        <v>761.63099999999997</v>
      </c>
      <c r="AA106" s="467">
        <v>48.883000000000003</v>
      </c>
      <c r="AB106" s="467">
        <v>-515.85799999999995</v>
      </c>
      <c r="AC106" s="467">
        <v>0</v>
      </c>
      <c r="AD106" s="467">
        <v>-558.18100000000004</v>
      </c>
      <c r="AE106" s="467">
        <v>7919.8149999999987</v>
      </c>
      <c r="AF106" s="467">
        <v>7361.6339999999982</v>
      </c>
      <c r="AG106" s="467">
        <f t="shared" si="6"/>
        <v>7919.8149999999987</v>
      </c>
      <c r="AH106" s="467">
        <f t="shared" si="7"/>
        <v>0</v>
      </c>
      <c r="AI106" s="467">
        <f t="shared" si="8"/>
        <v>-515.85799999999995</v>
      </c>
      <c r="AK106" s="466">
        <v>0.54166666666666696</v>
      </c>
      <c r="AL106" s="467">
        <v>3712.5790000000002</v>
      </c>
      <c r="AM106" s="467">
        <v>3501.6379999999999</v>
      </c>
      <c r="AN106" s="467">
        <v>77.998999999999995</v>
      </c>
      <c r="AO106" s="467">
        <v>451.28500000000003</v>
      </c>
      <c r="AP106" s="467">
        <v>214.43299999999999</v>
      </c>
      <c r="AQ106" s="467">
        <v>0</v>
      </c>
      <c r="AR106" s="467">
        <v>1021.6079999999999</v>
      </c>
      <c r="AS106" s="467">
        <v>18.550999999999998</v>
      </c>
      <c r="AT106" s="467">
        <v>-1883.6969999999999</v>
      </c>
      <c r="AU106" s="467">
        <v>0</v>
      </c>
      <c r="AV106" s="467">
        <v>-595.09199999999998</v>
      </c>
      <c r="AW106" s="467">
        <v>7114.3959999999988</v>
      </c>
      <c r="AX106" s="467">
        <v>6519.3039999999992</v>
      </c>
      <c r="AY106" s="467">
        <f t="shared" si="9"/>
        <v>7114.3959999999988</v>
      </c>
      <c r="AZ106" s="467">
        <f t="shared" si="10"/>
        <v>0</v>
      </c>
      <c r="BA106" s="467">
        <f t="shared" si="11"/>
        <v>-1883.6969999999999</v>
      </c>
    </row>
    <row r="107" spans="1:53" s="464" customFormat="1">
      <c r="A107" s="466">
        <v>0.55208333333333304</v>
      </c>
      <c r="B107" s="467">
        <v>2605.1559999999999</v>
      </c>
      <c r="C107" s="467">
        <v>2094.598</v>
      </c>
      <c r="D107" s="467">
        <v>40.195</v>
      </c>
      <c r="E107" s="467">
        <v>408.04399999999998</v>
      </c>
      <c r="F107" s="467">
        <v>148.249</v>
      </c>
      <c r="G107" s="467">
        <v>0</v>
      </c>
      <c r="H107" s="467">
        <v>1384.4459999999999</v>
      </c>
      <c r="I107" s="467">
        <v>231.87899999999999</v>
      </c>
      <c r="J107" s="467">
        <v>1128.229</v>
      </c>
      <c r="K107" s="467">
        <v>-487.82799999999997</v>
      </c>
      <c r="L107" s="467">
        <v>-385.512</v>
      </c>
      <c r="M107" s="467">
        <v>7552.9679999999989</v>
      </c>
      <c r="N107" s="467">
        <v>7167.4559999999992</v>
      </c>
      <c r="O107" s="467">
        <f t="shared" si="3"/>
        <v>7552.9679999999989</v>
      </c>
      <c r="P107" s="467">
        <f t="shared" si="4"/>
        <v>1128.229</v>
      </c>
      <c r="Q107" s="467">
        <f t="shared" si="5"/>
        <v>0</v>
      </c>
      <c r="S107" s="466">
        <v>0.55208333333333304</v>
      </c>
      <c r="T107" s="467">
        <v>2850.5430000000001</v>
      </c>
      <c r="U107" s="467">
        <v>4154.08</v>
      </c>
      <c r="V107" s="467">
        <v>50.186</v>
      </c>
      <c r="W107" s="467">
        <v>437.87</v>
      </c>
      <c r="X107" s="467">
        <v>151.06299999999999</v>
      </c>
      <c r="Y107" s="467">
        <v>0</v>
      </c>
      <c r="Z107" s="467">
        <v>759.78099999999995</v>
      </c>
      <c r="AA107" s="467">
        <v>53.984999999999999</v>
      </c>
      <c r="AB107" s="467">
        <v>-634.42700000000002</v>
      </c>
      <c r="AC107" s="467">
        <v>-0.36399999999999999</v>
      </c>
      <c r="AD107" s="467">
        <v>-559.87300000000005</v>
      </c>
      <c r="AE107" s="467">
        <v>7822.7170000000006</v>
      </c>
      <c r="AF107" s="467">
        <v>7262.844000000001</v>
      </c>
      <c r="AG107" s="467">
        <f t="shared" si="6"/>
        <v>7822.7170000000006</v>
      </c>
      <c r="AH107" s="467">
        <f t="shared" si="7"/>
        <v>0</v>
      </c>
      <c r="AI107" s="467">
        <f t="shared" si="8"/>
        <v>-634.42700000000002</v>
      </c>
      <c r="AK107" s="466">
        <v>0.55208333333333304</v>
      </c>
      <c r="AL107" s="467">
        <v>3712.047</v>
      </c>
      <c r="AM107" s="467">
        <v>3491.4839999999999</v>
      </c>
      <c r="AN107" s="467">
        <v>73.787999999999997</v>
      </c>
      <c r="AO107" s="467">
        <v>452.91300000000001</v>
      </c>
      <c r="AP107" s="467">
        <v>214.114</v>
      </c>
      <c r="AQ107" s="467">
        <v>0</v>
      </c>
      <c r="AR107" s="467">
        <v>952.63099999999997</v>
      </c>
      <c r="AS107" s="467">
        <v>17.434000000000001</v>
      </c>
      <c r="AT107" s="467">
        <v>-1846.9179999999999</v>
      </c>
      <c r="AU107" s="467">
        <v>0</v>
      </c>
      <c r="AV107" s="467">
        <v>-593.04200000000003</v>
      </c>
      <c r="AW107" s="467">
        <v>7067.4929999999986</v>
      </c>
      <c r="AX107" s="467">
        <v>6474.4509999999982</v>
      </c>
      <c r="AY107" s="467">
        <f t="shared" si="9"/>
        <v>7067.4929999999986</v>
      </c>
      <c r="AZ107" s="467">
        <f t="shared" si="10"/>
        <v>0</v>
      </c>
      <c r="BA107" s="467">
        <f t="shared" si="11"/>
        <v>-1846.9179999999999</v>
      </c>
    </row>
    <row r="108" spans="1:53" s="464" customFormat="1">
      <c r="A108" s="466">
        <v>0.5625</v>
      </c>
      <c r="B108" s="467">
        <v>2604.413</v>
      </c>
      <c r="C108" s="467">
        <v>1998.7049999999999</v>
      </c>
      <c r="D108" s="467">
        <v>40.167999999999999</v>
      </c>
      <c r="E108" s="467">
        <v>403.57799999999997</v>
      </c>
      <c r="F108" s="467">
        <v>148.005</v>
      </c>
      <c r="G108" s="467">
        <v>0</v>
      </c>
      <c r="H108" s="467">
        <v>1354.8420000000001</v>
      </c>
      <c r="I108" s="467">
        <v>217.59700000000001</v>
      </c>
      <c r="J108" s="467">
        <v>1183.2070000000001</v>
      </c>
      <c r="K108" s="467">
        <v>-486.44299999999998</v>
      </c>
      <c r="L108" s="467">
        <v>-375.41800000000001</v>
      </c>
      <c r="M108" s="467">
        <v>7464.0719999999992</v>
      </c>
      <c r="N108" s="467">
        <v>7088.6539999999995</v>
      </c>
      <c r="O108" s="467">
        <f t="shared" si="3"/>
        <v>7464.0719999999992</v>
      </c>
      <c r="P108" s="467">
        <f t="shared" si="4"/>
        <v>1183.2070000000001</v>
      </c>
      <c r="Q108" s="467">
        <f t="shared" si="5"/>
        <v>0</v>
      </c>
      <c r="S108" s="466">
        <v>0.5625</v>
      </c>
      <c r="T108" s="467">
        <v>2850.0430000000001</v>
      </c>
      <c r="U108" s="467">
        <v>4145.6959999999999</v>
      </c>
      <c r="V108" s="467">
        <v>50.139000000000003</v>
      </c>
      <c r="W108" s="467">
        <v>438.03500000000003</v>
      </c>
      <c r="X108" s="467">
        <v>151.68899999999999</v>
      </c>
      <c r="Y108" s="467">
        <v>0</v>
      </c>
      <c r="Z108" s="467">
        <v>703.31700000000001</v>
      </c>
      <c r="AA108" s="467">
        <v>58.689</v>
      </c>
      <c r="AB108" s="467">
        <v>-661.76099999999997</v>
      </c>
      <c r="AC108" s="467">
        <v>0</v>
      </c>
      <c r="AD108" s="467">
        <v>-558.50300000000004</v>
      </c>
      <c r="AE108" s="467">
        <v>7735.8469999999998</v>
      </c>
      <c r="AF108" s="467">
        <v>7177.3440000000001</v>
      </c>
      <c r="AG108" s="467">
        <f t="shared" si="6"/>
        <v>7735.8469999999998</v>
      </c>
      <c r="AH108" s="467">
        <f t="shared" si="7"/>
        <v>0</v>
      </c>
      <c r="AI108" s="467">
        <f t="shared" si="8"/>
        <v>-661.76099999999997</v>
      </c>
      <c r="AK108" s="466">
        <v>0.5625</v>
      </c>
      <c r="AL108" s="467">
        <v>3712.5949999999998</v>
      </c>
      <c r="AM108" s="467">
        <v>3462.277</v>
      </c>
      <c r="AN108" s="467">
        <v>60.572000000000003</v>
      </c>
      <c r="AO108" s="467">
        <v>452.45299999999997</v>
      </c>
      <c r="AP108" s="467">
        <v>214.072</v>
      </c>
      <c r="AQ108" s="467">
        <v>0</v>
      </c>
      <c r="AR108" s="467">
        <v>884.50400000000002</v>
      </c>
      <c r="AS108" s="467">
        <v>17.361999999999998</v>
      </c>
      <c r="AT108" s="467">
        <v>-1769.0619999999999</v>
      </c>
      <c r="AU108" s="467">
        <v>0</v>
      </c>
      <c r="AV108" s="467">
        <v>-588.94500000000005</v>
      </c>
      <c r="AW108" s="467">
        <v>7034.7729999999992</v>
      </c>
      <c r="AX108" s="467">
        <v>6445.8279999999995</v>
      </c>
      <c r="AY108" s="467">
        <f t="shared" si="9"/>
        <v>7034.7729999999992</v>
      </c>
      <c r="AZ108" s="467">
        <f t="shared" si="10"/>
        <v>0</v>
      </c>
      <c r="BA108" s="467">
        <f t="shared" si="11"/>
        <v>-1769.0619999999999</v>
      </c>
    </row>
    <row r="109" spans="1:53" s="464" customFormat="1">
      <c r="A109" s="466">
        <v>0.57291666666666696</v>
      </c>
      <c r="B109" s="467">
        <v>2603.33</v>
      </c>
      <c r="C109" s="467">
        <v>1972.3910000000001</v>
      </c>
      <c r="D109" s="467">
        <v>40.113999999999997</v>
      </c>
      <c r="E109" s="467">
        <v>403.274</v>
      </c>
      <c r="F109" s="467">
        <v>147.779</v>
      </c>
      <c r="G109" s="467">
        <v>0</v>
      </c>
      <c r="H109" s="467">
        <v>1339.0050000000001</v>
      </c>
      <c r="I109" s="467">
        <v>219.54900000000001</v>
      </c>
      <c r="J109" s="467">
        <v>1162.0899999999999</v>
      </c>
      <c r="K109" s="467">
        <v>-485.66399999999999</v>
      </c>
      <c r="L109" s="467">
        <v>-372.65800000000002</v>
      </c>
      <c r="M109" s="467">
        <v>7401.8679999999995</v>
      </c>
      <c r="N109" s="467">
        <v>7029.2099999999991</v>
      </c>
      <c r="O109" s="467">
        <f t="shared" si="3"/>
        <v>7401.8679999999995</v>
      </c>
      <c r="P109" s="467">
        <f t="shared" si="4"/>
        <v>1162.0899999999999</v>
      </c>
      <c r="Q109" s="467">
        <f t="shared" si="5"/>
        <v>0</v>
      </c>
      <c r="S109" s="466">
        <v>0.57291666666666696</v>
      </c>
      <c r="T109" s="467">
        <v>2848.8069999999998</v>
      </c>
      <c r="U109" s="467">
        <v>4136.7330000000002</v>
      </c>
      <c r="V109" s="467">
        <v>48.901000000000003</v>
      </c>
      <c r="W109" s="467">
        <v>440.10700000000003</v>
      </c>
      <c r="X109" s="467">
        <v>151.66399999999999</v>
      </c>
      <c r="Y109" s="467">
        <v>0</v>
      </c>
      <c r="Z109" s="467">
        <v>628.68499999999995</v>
      </c>
      <c r="AA109" s="467">
        <v>56.905999999999999</v>
      </c>
      <c r="AB109" s="467">
        <v>-621.41700000000003</v>
      </c>
      <c r="AC109" s="467">
        <v>0</v>
      </c>
      <c r="AD109" s="467">
        <v>-556.82100000000003</v>
      </c>
      <c r="AE109" s="467">
        <v>7690.3859999999995</v>
      </c>
      <c r="AF109" s="467">
        <v>7133.5649999999996</v>
      </c>
      <c r="AG109" s="467">
        <f t="shared" si="6"/>
        <v>7690.3859999999995</v>
      </c>
      <c r="AH109" s="467">
        <f t="shared" si="7"/>
        <v>0</v>
      </c>
      <c r="AI109" s="467">
        <f t="shared" si="8"/>
        <v>-621.41700000000003</v>
      </c>
      <c r="AK109" s="466">
        <v>0.57291666666666696</v>
      </c>
      <c r="AL109" s="467">
        <v>3711.125</v>
      </c>
      <c r="AM109" s="467">
        <v>3479.931</v>
      </c>
      <c r="AN109" s="467">
        <v>77.932000000000002</v>
      </c>
      <c r="AO109" s="467">
        <v>451.57299999999998</v>
      </c>
      <c r="AP109" s="467">
        <v>214.059</v>
      </c>
      <c r="AQ109" s="467">
        <v>0</v>
      </c>
      <c r="AR109" s="467">
        <v>802.80200000000002</v>
      </c>
      <c r="AS109" s="467">
        <v>18.927</v>
      </c>
      <c r="AT109" s="467">
        <v>-1777.9390000000001</v>
      </c>
      <c r="AU109" s="467">
        <v>0</v>
      </c>
      <c r="AV109" s="467">
        <v>-589.64700000000005</v>
      </c>
      <c r="AW109" s="467">
        <v>6978.41</v>
      </c>
      <c r="AX109" s="467">
        <v>6388.7629999999999</v>
      </c>
      <c r="AY109" s="467">
        <f t="shared" si="9"/>
        <v>6978.41</v>
      </c>
      <c r="AZ109" s="467">
        <f t="shared" si="10"/>
        <v>0</v>
      </c>
      <c r="BA109" s="467">
        <f t="shared" si="11"/>
        <v>-1777.9390000000001</v>
      </c>
    </row>
    <row r="110" spans="1:53" s="464" customFormat="1">
      <c r="A110" s="466">
        <v>0.58333333333333304</v>
      </c>
      <c r="B110" s="467">
        <v>2602.1999999999998</v>
      </c>
      <c r="C110" s="467">
        <v>1907.271</v>
      </c>
      <c r="D110" s="467">
        <v>40.140999999999998</v>
      </c>
      <c r="E110" s="467">
        <v>403.09800000000001</v>
      </c>
      <c r="F110" s="467">
        <v>149.42599999999999</v>
      </c>
      <c r="G110" s="467">
        <v>0</v>
      </c>
      <c r="H110" s="467">
        <v>1351.136</v>
      </c>
      <c r="I110" s="467">
        <v>217.078</v>
      </c>
      <c r="J110" s="467">
        <v>1125.576</v>
      </c>
      <c r="K110" s="467">
        <v>-485.11099999999999</v>
      </c>
      <c r="L110" s="467">
        <v>-366.303</v>
      </c>
      <c r="M110" s="467">
        <v>7310.8149999999996</v>
      </c>
      <c r="N110" s="467">
        <v>6944.5119999999997</v>
      </c>
      <c r="O110" s="467">
        <f t="shared" si="3"/>
        <v>7310.8149999999996</v>
      </c>
      <c r="P110" s="467">
        <f t="shared" si="4"/>
        <v>1125.576</v>
      </c>
      <c r="Q110" s="467">
        <f t="shared" si="5"/>
        <v>0</v>
      </c>
      <c r="S110" s="466">
        <v>0.58333333333333304</v>
      </c>
      <c r="T110" s="467">
        <v>2849.45</v>
      </c>
      <c r="U110" s="467">
        <v>4248.3339999999998</v>
      </c>
      <c r="V110" s="467">
        <v>78.775999999999996</v>
      </c>
      <c r="W110" s="467">
        <v>431.24900000000002</v>
      </c>
      <c r="X110" s="467">
        <v>151.60599999999999</v>
      </c>
      <c r="Y110" s="467">
        <v>0</v>
      </c>
      <c r="Z110" s="467">
        <v>583.53800000000001</v>
      </c>
      <c r="AA110" s="467">
        <v>55.246000000000002</v>
      </c>
      <c r="AB110" s="467">
        <v>-764.27</v>
      </c>
      <c r="AC110" s="467">
        <v>0</v>
      </c>
      <c r="AD110" s="467">
        <v>-566.11</v>
      </c>
      <c r="AE110" s="467">
        <v>7633.9289999999983</v>
      </c>
      <c r="AF110" s="467">
        <v>7067.8189999999986</v>
      </c>
      <c r="AG110" s="467">
        <f t="shared" si="6"/>
        <v>7633.9289999999983</v>
      </c>
      <c r="AH110" s="467">
        <f t="shared" si="7"/>
        <v>0</v>
      </c>
      <c r="AI110" s="467">
        <f t="shared" si="8"/>
        <v>-764.27</v>
      </c>
      <c r="AK110" s="466">
        <v>0.58333333333333304</v>
      </c>
      <c r="AL110" s="467">
        <v>3710.8820000000001</v>
      </c>
      <c r="AM110" s="467">
        <v>3489.8429999999998</v>
      </c>
      <c r="AN110" s="467">
        <v>78.346999999999994</v>
      </c>
      <c r="AO110" s="467">
        <v>453.649</v>
      </c>
      <c r="AP110" s="467">
        <v>218.19</v>
      </c>
      <c r="AQ110" s="467">
        <v>0</v>
      </c>
      <c r="AR110" s="467">
        <v>706.04600000000005</v>
      </c>
      <c r="AS110" s="467">
        <v>17.951000000000001</v>
      </c>
      <c r="AT110" s="467">
        <v>-1758.097</v>
      </c>
      <c r="AU110" s="467">
        <v>0</v>
      </c>
      <c r="AV110" s="467">
        <v>-589.29700000000003</v>
      </c>
      <c r="AW110" s="467">
        <v>6916.8109999999997</v>
      </c>
      <c r="AX110" s="467">
        <v>6327.5139999999992</v>
      </c>
      <c r="AY110" s="467">
        <f t="shared" si="9"/>
        <v>6916.8109999999997</v>
      </c>
      <c r="AZ110" s="467">
        <f t="shared" si="10"/>
        <v>0</v>
      </c>
      <c r="BA110" s="467">
        <f t="shared" si="11"/>
        <v>-1758.097</v>
      </c>
    </row>
    <row r="111" spans="1:53" s="464" customFormat="1">
      <c r="A111" s="466">
        <v>0.59375</v>
      </c>
      <c r="B111" s="467">
        <v>2603.1</v>
      </c>
      <c r="C111" s="467">
        <v>1894.7950000000001</v>
      </c>
      <c r="D111" s="467">
        <v>40.154000000000003</v>
      </c>
      <c r="E111" s="467">
        <v>405.45400000000001</v>
      </c>
      <c r="F111" s="467">
        <v>149.035</v>
      </c>
      <c r="G111" s="467">
        <v>0</v>
      </c>
      <c r="H111" s="467">
        <v>1354.607</v>
      </c>
      <c r="I111" s="467">
        <v>211.80099999999999</v>
      </c>
      <c r="J111" s="467">
        <v>1034.931</v>
      </c>
      <c r="K111" s="467">
        <v>-483.84399999999999</v>
      </c>
      <c r="L111" s="467">
        <v>-365.238</v>
      </c>
      <c r="M111" s="467">
        <v>7210.0330000000004</v>
      </c>
      <c r="N111" s="467">
        <v>6844.7950000000001</v>
      </c>
      <c r="O111" s="467">
        <f t="shared" si="3"/>
        <v>7210.0330000000004</v>
      </c>
      <c r="P111" s="467">
        <f t="shared" si="4"/>
        <v>1034.931</v>
      </c>
      <c r="Q111" s="467">
        <f t="shared" si="5"/>
        <v>0</v>
      </c>
      <c r="S111" s="466">
        <v>0.59375</v>
      </c>
      <c r="T111" s="467">
        <v>2848.4780000000001</v>
      </c>
      <c r="U111" s="467">
        <v>4270.8770000000004</v>
      </c>
      <c r="V111" s="467">
        <v>91.778999999999996</v>
      </c>
      <c r="W111" s="467">
        <v>430.69299999999998</v>
      </c>
      <c r="X111" s="467">
        <v>151.55000000000001</v>
      </c>
      <c r="Y111" s="467">
        <v>0</v>
      </c>
      <c r="Z111" s="467">
        <v>560.63900000000001</v>
      </c>
      <c r="AA111" s="467">
        <v>55.741999999999997</v>
      </c>
      <c r="AB111" s="467">
        <v>-825.08900000000006</v>
      </c>
      <c r="AC111" s="467">
        <v>0</v>
      </c>
      <c r="AD111" s="467">
        <v>-567.92499999999995</v>
      </c>
      <c r="AE111" s="467">
        <v>7584.6689999999999</v>
      </c>
      <c r="AF111" s="467">
        <v>7016.7439999999997</v>
      </c>
      <c r="AG111" s="467">
        <f t="shared" si="6"/>
        <v>7584.6689999999999</v>
      </c>
      <c r="AH111" s="467">
        <f t="shared" si="7"/>
        <v>0</v>
      </c>
      <c r="AI111" s="467">
        <f t="shared" si="8"/>
        <v>-825.08900000000006</v>
      </c>
      <c r="AK111" s="466">
        <v>0.59375</v>
      </c>
      <c r="AL111" s="467">
        <v>3708.529</v>
      </c>
      <c r="AM111" s="467">
        <v>3519.587</v>
      </c>
      <c r="AN111" s="467">
        <v>78.313999999999993</v>
      </c>
      <c r="AO111" s="467">
        <v>454.48599999999999</v>
      </c>
      <c r="AP111" s="467">
        <v>218.26900000000001</v>
      </c>
      <c r="AQ111" s="467">
        <v>0</v>
      </c>
      <c r="AR111" s="467">
        <v>590.97799999999995</v>
      </c>
      <c r="AS111" s="467">
        <v>16.241</v>
      </c>
      <c r="AT111" s="467">
        <v>-1722.886</v>
      </c>
      <c r="AU111" s="467">
        <v>0</v>
      </c>
      <c r="AV111" s="467">
        <v>-590.37099999999998</v>
      </c>
      <c r="AW111" s="467">
        <v>6863.518</v>
      </c>
      <c r="AX111" s="467">
        <v>6273.1469999999999</v>
      </c>
      <c r="AY111" s="467">
        <f t="shared" si="9"/>
        <v>6863.518</v>
      </c>
      <c r="AZ111" s="467">
        <f t="shared" si="10"/>
        <v>0</v>
      </c>
      <c r="BA111" s="467">
        <f t="shared" si="11"/>
        <v>-1722.886</v>
      </c>
    </row>
    <row r="112" spans="1:53" s="464" customFormat="1">
      <c r="A112" s="466">
        <v>0.60416666666666696</v>
      </c>
      <c r="B112" s="467">
        <v>2602.0500000000002</v>
      </c>
      <c r="C112" s="467">
        <v>1891.1759999999999</v>
      </c>
      <c r="D112" s="467">
        <v>40.128</v>
      </c>
      <c r="E112" s="467">
        <v>404.214</v>
      </c>
      <c r="F112" s="467">
        <v>148.65899999999999</v>
      </c>
      <c r="G112" s="467">
        <v>0</v>
      </c>
      <c r="H112" s="467">
        <v>1345.431</v>
      </c>
      <c r="I112" s="467">
        <v>210.876</v>
      </c>
      <c r="J112" s="467">
        <v>1000.234</v>
      </c>
      <c r="K112" s="467">
        <v>-482.54500000000002</v>
      </c>
      <c r="L112" s="467">
        <v>-364.66399999999999</v>
      </c>
      <c r="M112" s="467">
        <v>7160.223</v>
      </c>
      <c r="N112" s="467">
        <v>6795.5590000000002</v>
      </c>
      <c r="O112" s="467">
        <f t="shared" si="3"/>
        <v>7160.223</v>
      </c>
      <c r="P112" s="467">
        <f t="shared" si="4"/>
        <v>1000.234</v>
      </c>
      <c r="Q112" s="467">
        <f t="shared" si="5"/>
        <v>0</v>
      </c>
      <c r="S112" s="466">
        <v>0.60416666666666696</v>
      </c>
      <c r="T112" s="467">
        <v>2848.8490000000002</v>
      </c>
      <c r="U112" s="467">
        <v>4343.9740000000002</v>
      </c>
      <c r="V112" s="467">
        <v>152.72800000000001</v>
      </c>
      <c r="W112" s="467">
        <v>429.04399999999998</v>
      </c>
      <c r="X112" s="467">
        <v>151.23599999999999</v>
      </c>
      <c r="Y112" s="467">
        <v>0</v>
      </c>
      <c r="Z112" s="467">
        <v>490.77600000000001</v>
      </c>
      <c r="AA112" s="467">
        <v>48.594999999999999</v>
      </c>
      <c r="AB112" s="467">
        <v>-952.47299999999996</v>
      </c>
      <c r="AC112" s="467">
        <v>0</v>
      </c>
      <c r="AD112" s="467">
        <v>-574.19000000000005</v>
      </c>
      <c r="AE112" s="467">
        <v>7512.7289999999994</v>
      </c>
      <c r="AF112" s="467">
        <v>6938.5389999999989</v>
      </c>
      <c r="AG112" s="467">
        <f t="shared" si="6"/>
        <v>7512.7289999999994</v>
      </c>
      <c r="AH112" s="467">
        <f t="shared" si="7"/>
        <v>0</v>
      </c>
      <c r="AI112" s="467">
        <f t="shared" si="8"/>
        <v>-952.47299999999996</v>
      </c>
      <c r="AK112" s="466">
        <v>0.60416666666666696</v>
      </c>
      <c r="AL112" s="467">
        <v>3709.6990000000001</v>
      </c>
      <c r="AM112" s="467">
        <v>3536.4479999999999</v>
      </c>
      <c r="AN112" s="467">
        <v>78.361000000000004</v>
      </c>
      <c r="AO112" s="467">
        <v>453.74200000000002</v>
      </c>
      <c r="AP112" s="467">
        <v>218.05099999999999</v>
      </c>
      <c r="AQ112" s="467">
        <v>0</v>
      </c>
      <c r="AR112" s="467">
        <v>466.61099999999999</v>
      </c>
      <c r="AS112" s="467">
        <v>15.571999999999999</v>
      </c>
      <c r="AT112" s="467">
        <v>-1718.8050000000001</v>
      </c>
      <c r="AU112" s="467">
        <v>0</v>
      </c>
      <c r="AV112" s="467">
        <v>-590.17499999999995</v>
      </c>
      <c r="AW112" s="467">
        <v>6759.6790000000001</v>
      </c>
      <c r="AX112" s="467">
        <v>6169.5039999999999</v>
      </c>
      <c r="AY112" s="467">
        <f t="shared" si="9"/>
        <v>6759.6790000000001</v>
      </c>
      <c r="AZ112" s="467">
        <f t="shared" si="10"/>
        <v>0</v>
      </c>
      <c r="BA112" s="467">
        <f t="shared" si="11"/>
        <v>-1718.8050000000001</v>
      </c>
    </row>
    <row r="113" spans="1:53" s="464" customFormat="1">
      <c r="A113" s="466">
        <v>0.61458333333333304</v>
      </c>
      <c r="B113" s="467">
        <v>2602.9050000000002</v>
      </c>
      <c r="C113" s="467">
        <v>1937.1679999999999</v>
      </c>
      <c r="D113" s="467">
        <v>40.140999999999998</v>
      </c>
      <c r="E113" s="467">
        <v>403.07400000000001</v>
      </c>
      <c r="F113" s="467">
        <v>158.31899999999999</v>
      </c>
      <c r="G113" s="467">
        <v>0</v>
      </c>
      <c r="H113" s="467">
        <v>1331.1410000000001</v>
      </c>
      <c r="I113" s="467">
        <v>206.221</v>
      </c>
      <c r="J113" s="467">
        <v>962.37199999999996</v>
      </c>
      <c r="K113" s="467">
        <v>-481.44099999999997</v>
      </c>
      <c r="L113" s="467">
        <v>-369.03699999999998</v>
      </c>
      <c r="M113" s="467">
        <v>7159.9</v>
      </c>
      <c r="N113" s="467">
        <v>6790.8629999999994</v>
      </c>
      <c r="O113" s="467">
        <f t="shared" si="3"/>
        <v>7159.9</v>
      </c>
      <c r="P113" s="467">
        <f t="shared" si="4"/>
        <v>962.37199999999996</v>
      </c>
      <c r="Q113" s="467">
        <f t="shared" si="5"/>
        <v>0</v>
      </c>
      <c r="S113" s="466">
        <v>0.61458333333333304</v>
      </c>
      <c r="T113" s="467">
        <v>2847.643</v>
      </c>
      <c r="U113" s="467">
        <v>4343.4780000000001</v>
      </c>
      <c r="V113" s="467">
        <v>246.28200000000001</v>
      </c>
      <c r="W113" s="467">
        <v>433.37400000000002</v>
      </c>
      <c r="X113" s="467">
        <v>151.828</v>
      </c>
      <c r="Y113" s="467">
        <v>0</v>
      </c>
      <c r="Z113" s="467">
        <v>421.04500000000002</v>
      </c>
      <c r="AA113" s="467">
        <v>46.877000000000002</v>
      </c>
      <c r="AB113" s="467">
        <v>-1015.8390000000001</v>
      </c>
      <c r="AC113" s="467">
        <v>0</v>
      </c>
      <c r="AD113" s="467">
        <v>-574.64700000000005</v>
      </c>
      <c r="AE113" s="467">
        <v>7474.6880000000001</v>
      </c>
      <c r="AF113" s="467">
        <v>6900.0410000000002</v>
      </c>
      <c r="AG113" s="467">
        <f t="shared" si="6"/>
        <v>7474.6880000000001</v>
      </c>
      <c r="AH113" s="467">
        <f t="shared" si="7"/>
        <v>0</v>
      </c>
      <c r="AI113" s="467">
        <f t="shared" si="8"/>
        <v>-1015.8390000000001</v>
      </c>
      <c r="AK113" s="466">
        <v>0.61458333333333304</v>
      </c>
      <c r="AL113" s="467">
        <v>3710.607</v>
      </c>
      <c r="AM113" s="467">
        <v>3568.3560000000002</v>
      </c>
      <c r="AN113" s="467">
        <v>78.334000000000003</v>
      </c>
      <c r="AO113" s="467">
        <v>452.93</v>
      </c>
      <c r="AP113" s="467">
        <v>224.07599999999999</v>
      </c>
      <c r="AQ113" s="467">
        <v>0</v>
      </c>
      <c r="AR113" s="467">
        <v>337.529</v>
      </c>
      <c r="AS113" s="467">
        <v>18.173999999999999</v>
      </c>
      <c r="AT113" s="467">
        <v>-1709.61</v>
      </c>
      <c r="AU113" s="467">
        <v>0</v>
      </c>
      <c r="AV113" s="467">
        <v>-591.43899999999996</v>
      </c>
      <c r="AW113" s="467">
        <v>6680.3960000000015</v>
      </c>
      <c r="AX113" s="467">
        <v>6088.9570000000012</v>
      </c>
      <c r="AY113" s="467">
        <f t="shared" si="9"/>
        <v>6680.3960000000015</v>
      </c>
      <c r="AZ113" s="467">
        <f t="shared" si="10"/>
        <v>0</v>
      </c>
      <c r="BA113" s="467">
        <f t="shared" si="11"/>
        <v>-1709.61</v>
      </c>
    </row>
    <row r="114" spans="1:53" s="464" customFormat="1">
      <c r="A114" s="466">
        <v>0.625</v>
      </c>
      <c r="B114" s="467">
        <v>2600.3429999999998</v>
      </c>
      <c r="C114" s="467">
        <v>1978.0940000000001</v>
      </c>
      <c r="D114" s="467">
        <v>40.595999999999997</v>
      </c>
      <c r="E114" s="467">
        <v>403.78300000000002</v>
      </c>
      <c r="F114" s="467">
        <v>236.24799999999999</v>
      </c>
      <c r="G114" s="467">
        <v>0</v>
      </c>
      <c r="H114" s="467">
        <v>1229.7919999999999</v>
      </c>
      <c r="I114" s="467">
        <v>203.40199999999999</v>
      </c>
      <c r="J114" s="467">
        <v>939.64</v>
      </c>
      <c r="K114" s="467">
        <v>-480.77300000000002</v>
      </c>
      <c r="L114" s="467">
        <v>-372.64499999999998</v>
      </c>
      <c r="M114" s="467">
        <v>7151.125</v>
      </c>
      <c r="N114" s="467">
        <v>6778.48</v>
      </c>
      <c r="O114" s="467">
        <f t="shared" si="3"/>
        <v>7151.125</v>
      </c>
      <c r="P114" s="467">
        <f t="shared" si="4"/>
        <v>939.64</v>
      </c>
      <c r="Q114" s="467">
        <f t="shared" si="5"/>
        <v>0</v>
      </c>
      <c r="S114" s="466">
        <v>0.625</v>
      </c>
      <c r="T114" s="467">
        <v>2847.8040000000001</v>
      </c>
      <c r="U114" s="467">
        <v>4342.3680000000004</v>
      </c>
      <c r="V114" s="467">
        <v>323.44099999999997</v>
      </c>
      <c r="W114" s="467">
        <v>453.26400000000001</v>
      </c>
      <c r="X114" s="467">
        <v>163.655</v>
      </c>
      <c r="Y114" s="467">
        <v>0</v>
      </c>
      <c r="Z114" s="467">
        <v>356.524</v>
      </c>
      <c r="AA114" s="467">
        <v>51.86</v>
      </c>
      <c r="AB114" s="467">
        <v>-1093.51</v>
      </c>
      <c r="AC114" s="467">
        <v>0</v>
      </c>
      <c r="AD114" s="467">
        <v>-575.97400000000005</v>
      </c>
      <c r="AE114" s="467">
        <v>7445.4060000000009</v>
      </c>
      <c r="AF114" s="467">
        <v>6869.4320000000007</v>
      </c>
      <c r="AG114" s="467">
        <f t="shared" si="6"/>
        <v>7445.4060000000009</v>
      </c>
      <c r="AH114" s="467">
        <f t="shared" si="7"/>
        <v>0</v>
      </c>
      <c r="AI114" s="467">
        <f t="shared" si="8"/>
        <v>-1093.51</v>
      </c>
      <c r="AK114" s="466">
        <v>0.625</v>
      </c>
      <c r="AL114" s="467">
        <v>3712.9789999999998</v>
      </c>
      <c r="AM114" s="467">
        <v>3587.5</v>
      </c>
      <c r="AN114" s="467">
        <v>78.301000000000002</v>
      </c>
      <c r="AO114" s="467">
        <v>460.55599999999998</v>
      </c>
      <c r="AP114" s="467">
        <v>295.928</v>
      </c>
      <c r="AQ114" s="467">
        <v>0</v>
      </c>
      <c r="AR114" s="467">
        <v>234.27099999999999</v>
      </c>
      <c r="AS114" s="467">
        <v>18.899000000000001</v>
      </c>
      <c r="AT114" s="467">
        <v>-1679.5239999999999</v>
      </c>
      <c r="AU114" s="467">
        <v>0</v>
      </c>
      <c r="AV114" s="467">
        <v>-592.84900000000005</v>
      </c>
      <c r="AW114" s="467">
        <v>6708.91</v>
      </c>
      <c r="AX114" s="467">
        <v>6116.0609999999997</v>
      </c>
      <c r="AY114" s="467">
        <f t="shared" si="9"/>
        <v>6708.91</v>
      </c>
      <c r="AZ114" s="467">
        <f t="shared" si="10"/>
        <v>0</v>
      </c>
      <c r="BA114" s="467">
        <f t="shared" si="11"/>
        <v>-1679.5239999999999</v>
      </c>
    </row>
    <row r="115" spans="1:53" s="464" customFormat="1">
      <c r="A115" s="466">
        <v>0.63541666666666696</v>
      </c>
      <c r="B115" s="467">
        <v>2599.7739999999999</v>
      </c>
      <c r="C115" s="467">
        <v>1911.759</v>
      </c>
      <c r="D115" s="467">
        <v>40.220999999999997</v>
      </c>
      <c r="E115" s="467">
        <v>399.44099999999997</v>
      </c>
      <c r="F115" s="467">
        <v>245.56200000000001</v>
      </c>
      <c r="G115" s="467">
        <v>0</v>
      </c>
      <c r="H115" s="467">
        <v>1088.4839999999999</v>
      </c>
      <c r="I115" s="467">
        <v>206.43700000000001</v>
      </c>
      <c r="J115" s="467">
        <v>1047.0119999999999</v>
      </c>
      <c r="K115" s="467">
        <v>-479.298</v>
      </c>
      <c r="L115" s="467">
        <v>-364.80099999999999</v>
      </c>
      <c r="M115" s="467">
        <v>7059.391999999998</v>
      </c>
      <c r="N115" s="467">
        <v>6694.5909999999976</v>
      </c>
      <c r="O115" s="467">
        <f t="shared" si="3"/>
        <v>7059.391999999998</v>
      </c>
      <c r="P115" s="467">
        <f t="shared" si="4"/>
        <v>1047.0119999999999</v>
      </c>
      <c r="Q115" s="467">
        <f t="shared" si="5"/>
        <v>0</v>
      </c>
      <c r="S115" s="466">
        <v>0.63541666666666696</v>
      </c>
      <c r="T115" s="467">
        <v>2847.194</v>
      </c>
      <c r="U115" s="467">
        <v>4327.2280000000001</v>
      </c>
      <c r="V115" s="467">
        <v>591.62699999999995</v>
      </c>
      <c r="W115" s="467">
        <v>460.66199999999998</v>
      </c>
      <c r="X115" s="467">
        <v>164.40899999999999</v>
      </c>
      <c r="Y115" s="467">
        <v>0</v>
      </c>
      <c r="Z115" s="467">
        <v>278.33</v>
      </c>
      <c r="AA115" s="467">
        <v>53.13</v>
      </c>
      <c r="AB115" s="467">
        <v>-1301.0920000000001</v>
      </c>
      <c r="AC115" s="467">
        <v>0</v>
      </c>
      <c r="AD115" s="467">
        <v>-577.48500000000001</v>
      </c>
      <c r="AE115" s="467">
        <v>7421.4879999999994</v>
      </c>
      <c r="AF115" s="467">
        <v>6844.0029999999997</v>
      </c>
      <c r="AG115" s="467">
        <f t="shared" si="6"/>
        <v>7421.4879999999994</v>
      </c>
      <c r="AH115" s="467">
        <f t="shared" si="7"/>
        <v>0</v>
      </c>
      <c r="AI115" s="467">
        <f t="shared" si="8"/>
        <v>-1301.0920000000001</v>
      </c>
      <c r="AK115" s="466">
        <v>0.63541666666666696</v>
      </c>
      <c r="AL115" s="467">
        <v>3713.22</v>
      </c>
      <c r="AM115" s="467">
        <v>3585.1260000000002</v>
      </c>
      <c r="AN115" s="467">
        <v>78.28</v>
      </c>
      <c r="AO115" s="467">
        <v>464.74200000000002</v>
      </c>
      <c r="AP115" s="467">
        <v>305.47699999999998</v>
      </c>
      <c r="AQ115" s="467">
        <v>0</v>
      </c>
      <c r="AR115" s="467">
        <v>144.31299999999999</v>
      </c>
      <c r="AS115" s="467">
        <v>19.687000000000001</v>
      </c>
      <c r="AT115" s="467">
        <v>-1620.2760000000001</v>
      </c>
      <c r="AU115" s="467">
        <v>0</v>
      </c>
      <c r="AV115" s="467">
        <v>-591.6</v>
      </c>
      <c r="AW115" s="467">
        <v>6690.5689999999995</v>
      </c>
      <c r="AX115" s="467">
        <v>6098.9689999999991</v>
      </c>
      <c r="AY115" s="467">
        <f t="shared" si="9"/>
        <v>6690.5689999999995</v>
      </c>
      <c r="AZ115" s="467">
        <f t="shared" si="10"/>
        <v>0</v>
      </c>
      <c r="BA115" s="467">
        <f t="shared" si="11"/>
        <v>-1620.2760000000001</v>
      </c>
    </row>
    <row r="116" spans="1:53" s="464" customFormat="1">
      <c r="A116" s="466">
        <v>0.64583333333333304</v>
      </c>
      <c r="B116" s="467">
        <v>2599.9540000000002</v>
      </c>
      <c r="C116" s="467">
        <v>1906.059</v>
      </c>
      <c r="D116" s="467">
        <v>40.148000000000003</v>
      </c>
      <c r="E116" s="467">
        <v>400.41300000000001</v>
      </c>
      <c r="F116" s="467">
        <v>245.255</v>
      </c>
      <c r="G116" s="467">
        <v>0</v>
      </c>
      <c r="H116" s="467">
        <v>949.41200000000003</v>
      </c>
      <c r="I116" s="467">
        <v>211.48599999999999</v>
      </c>
      <c r="J116" s="467">
        <v>1104.0999999999999</v>
      </c>
      <c r="K116" s="467">
        <v>-477.81599999999997</v>
      </c>
      <c r="L116" s="467">
        <v>-363.22</v>
      </c>
      <c r="M116" s="467">
        <v>6979.0110000000013</v>
      </c>
      <c r="N116" s="467">
        <v>6615.7910000000011</v>
      </c>
      <c r="O116" s="467">
        <f t="shared" si="3"/>
        <v>6979.0110000000013</v>
      </c>
      <c r="P116" s="467">
        <f t="shared" si="4"/>
        <v>1104.0999999999999</v>
      </c>
      <c r="Q116" s="467">
        <f t="shared" si="5"/>
        <v>0</v>
      </c>
      <c r="S116" s="466">
        <v>0.64583333333333304</v>
      </c>
      <c r="T116" s="467">
        <v>2847.0160000000001</v>
      </c>
      <c r="U116" s="467">
        <v>4410.2240000000002</v>
      </c>
      <c r="V116" s="467">
        <v>764.12</v>
      </c>
      <c r="W116" s="467">
        <v>463.28100000000001</v>
      </c>
      <c r="X116" s="467">
        <v>164.28200000000001</v>
      </c>
      <c r="Y116" s="467">
        <v>166.28200000000001</v>
      </c>
      <c r="Z116" s="467">
        <v>203.29</v>
      </c>
      <c r="AA116" s="467">
        <v>55.463999999999999</v>
      </c>
      <c r="AB116" s="467">
        <v>-1724.63</v>
      </c>
      <c r="AC116" s="467">
        <v>0</v>
      </c>
      <c r="AD116" s="467">
        <v>-587.35799999999995</v>
      </c>
      <c r="AE116" s="467">
        <v>7349.3289999999988</v>
      </c>
      <c r="AF116" s="467">
        <v>6761.9709999999986</v>
      </c>
      <c r="AG116" s="467">
        <f t="shared" si="6"/>
        <v>7349.3289999999988</v>
      </c>
      <c r="AH116" s="467">
        <f t="shared" si="7"/>
        <v>0</v>
      </c>
      <c r="AI116" s="467">
        <f t="shared" si="8"/>
        <v>-1724.63</v>
      </c>
      <c r="AK116" s="466">
        <v>0.64583333333333304</v>
      </c>
      <c r="AL116" s="467">
        <v>3712.4110000000001</v>
      </c>
      <c r="AM116" s="467">
        <v>3599.98</v>
      </c>
      <c r="AN116" s="467">
        <v>78.346999999999994</v>
      </c>
      <c r="AO116" s="467">
        <v>467.14699999999999</v>
      </c>
      <c r="AP116" s="467">
        <v>305.858</v>
      </c>
      <c r="AQ116" s="467">
        <v>0</v>
      </c>
      <c r="AR116" s="467">
        <v>74.700999999999993</v>
      </c>
      <c r="AS116" s="467">
        <v>22.722000000000001</v>
      </c>
      <c r="AT116" s="467">
        <v>-1581.5630000000001</v>
      </c>
      <c r="AU116" s="467">
        <v>0</v>
      </c>
      <c r="AV116" s="467">
        <v>-592.13699999999994</v>
      </c>
      <c r="AW116" s="467">
        <v>6679.6029999999992</v>
      </c>
      <c r="AX116" s="467">
        <v>6087.4659999999994</v>
      </c>
      <c r="AY116" s="467">
        <f t="shared" si="9"/>
        <v>6679.6029999999992</v>
      </c>
      <c r="AZ116" s="467">
        <f t="shared" si="10"/>
        <v>0</v>
      </c>
      <c r="BA116" s="467">
        <f t="shared" si="11"/>
        <v>-1581.5630000000001</v>
      </c>
    </row>
    <row r="117" spans="1:53" s="464" customFormat="1">
      <c r="A117" s="466">
        <v>0.65625</v>
      </c>
      <c r="B117" s="467">
        <v>2600.0830000000001</v>
      </c>
      <c r="C117" s="467">
        <v>1911.16</v>
      </c>
      <c r="D117" s="467">
        <v>40.161000000000001</v>
      </c>
      <c r="E117" s="467">
        <v>398.375</v>
      </c>
      <c r="F117" s="467">
        <v>251.22499999999999</v>
      </c>
      <c r="G117" s="467">
        <v>0</v>
      </c>
      <c r="H117" s="467">
        <v>949.42899999999997</v>
      </c>
      <c r="I117" s="467">
        <v>208.46700000000001</v>
      </c>
      <c r="J117" s="467">
        <v>1045.5060000000001</v>
      </c>
      <c r="K117" s="467">
        <v>-442.86200000000002</v>
      </c>
      <c r="L117" s="467">
        <v>-363.61200000000002</v>
      </c>
      <c r="M117" s="467">
        <v>6961.5440000000008</v>
      </c>
      <c r="N117" s="467">
        <v>6597.9320000000007</v>
      </c>
      <c r="O117" s="467">
        <f t="shared" si="3"/>
        <v>6961.5440000000008</v>
      </c>
      <c r="P117" s="467">
        <f t="shared" si="4"/>
        <v>1045.5060000000001</v>
      </c>
      <c r="Q117" s="467">
        <f t="shared" si="5"/>
        <v>0</v>
      </c>
      <c r="S117" s="466">
        <v>0.65625</v>
      </c>
      <c r="T117" s="467">
        <v>2848.6550000000002</v>
      </c>
      <c r="U117" s="467">
        <v>4453.625</v>
      </c>
      <c r="V117" s="467">
        <v>820.14700000000005</v>
      </c>
      <c r="W117" s="467">
        <v>475.44299999999998</v>
      </c>
      <c r="X117" s="467">
        <v>182.179</v>
      </c>
      <c r="Y117" s="467">
        <v>135.65799999999999</v>
      </c>
      <c r="Z117" s="467">
        <v>141.07499999999999</v>
      </c>
      <c r="AA117" s="467">
        <v>61.408999999999999</v>
      </c>
      <c r="AB117" s="467">
        <v>-1763.405</v>
      </c>
      <c r="AC117" s="467">
        <v>0</v>
      </c>
      <c r="AD117" s="467">
        <v>-591.93600000000004</v>
      </c>
      <c r="AE117" s="467">
        <v>7354.786000000001</v>
      </c>
      <c r="AF117" s="467">
        <v>6762.8500000000013</v>
      </c>
      <c r="AG117" s="467">
        <f t="shared" si="6"/>
        <v>7354.786000000001</v>
      </c>
      <c r="AH117" s="467">
        <f t="shared" si="7"/>
        <v>0</v>
      </c>
      <c r="AI117" s="467">
        <f t="shared" si="8"/>
        <v>-1763.405</v>
      </c>
      <c r="AK117" s="466">
        <v>0.65625</v>
      </c>
      <c r="AL117" s="467">
        <v>3715.402</v>
      </c>
      <c r="AM117" s="467">
        <v>3636.5360000000001</v>
      </c>
      <c r="AN117" s="467">
        <v>78.313999999999993</v>
      </c>
      <c r="AO117" s="467">
        <v>470.48500000000001</v>
      </c>
      <c r="AP117" s="467">
        <v>306.91699999999997</v>
      </c>
      <c r="AQ117" s="467">
        <v>0</v>
      </c>
      <c r="AR117" s="467">
        <v>32.4</v>
      </c>
      <c r="AS117" s="467">
        <v>26.297999999999998</v>
      </c>
      <c r="AT117" s="467">
        <v>-1602.395</v>
      </c>
      <c r="AU117" s="467">
        <v>0</v>
      </c>
      <c r="AV117" s="467">
        <v>-595.47199999999998</v>
      </c>
      <c r="AW117" s="467">
        <v>6663.9570000000003</v>
      </c>
      <c r="AX117" s="467">
        <v>6068.4850000000006</v>
      </c>
      <c r="AY117" s="467">
        <f t="shared" si="9"/>
        <v>6663.9570000000003</v>
      </c>
      <c r="AZ117" s="467">
        <f t="shared" si="10"/>
        <v>0</v>
      </c>
      <c r="BA117" s="467">
        <f t="shared" si="11"/>
        <v>-1602.395</v>
      </c>
    </row>
    <row r="118" spans="1:53" s="464" customFormat="1">
      <c r="A118" s="466">
        <v>0.66666666666666696</v>
      </c>
      <c r="B118" s="467">
        <v>2603.0129999999999</v>
      </c>
      <c r="C118" s="467">
        <v>1903.4079999999999</v>
      </c>
      <c r="D118" s="467">
        <v>40.167999999999999</v>
      </c>
      <c r="E118" s="467">
        <v>395.53</v>
      </c>
      <c r="F118" s="467">
        <v>324.036</v>
      </c>
      <c r="G118" s="467">
        <v>0</v>
      </c>
      <c r="H118" s="467">
        <v>882.22199999999998</v>
      </c>
      <c r="I118" s="467">
        <v>206.47200000000001</v>
      </c>
      <c r="J118" s="467">
        <v>825.14099999999996</v>
      </c>
      <c r="K118" s="467">
        <v>-190.09</v>
      </c>
      <c r="L118" s="467">
        <v>-362.791</v>
      </c>
      <c r="M118" s="467">
        <v>6989.8999999999987</v>
      </c>
      <c r="N118" s="467">
        <v>6627.1089999999986</v>
      </c>
      <c r="O118" s="467">
        <f t="shared" si="3"/>
        <v>6989.8999999999987</v>
      </c>
      <c r="P118" s="467">
        <f t="shared" si="4"/>
        <v>825.14099999999996</v>
      </c>
      <c r="Q118" s="467">
        <f t="shared" si="5"/>
        <v>0</v>
      </c>
      <c r="S118" s="466">
        <v>0.66666666666666696</v>
      </c>
      <c r="T118" s="467">
        <v>2849.2069999999999</v>
      </c>
      <c r="U118" s="467">
        <v>4457.1580000000004</v>
      </c>
      <c r="V118" s="467">
        <v>841.45600000000002</v>
      </c>
      <c r="W118" s="467">
        <v>485.25700000000001</v>
      </c>
      <c r="X118" s="467">
        <v>429.45600000000002</v>
      </c>
      <c r="Y118" s="467">
        <v>201.71799999999999</v>
      </c>
      <c r="Z118" s="467">
        <v>86.316999999999993</v>
      </c>
      <c r="AA118" s="467">
        <v>63.04</v>
      </c>
      <c r="AB118" s="467">
        <v>-2069.5940000000001</v>
      </c>
      <c r="AC118" s="467">
        <v>0</v>
      </c>
      <c r="AD118" s="467">
        <v>-594.928</v>
      </c>
      <c r="AE118" s="467">
        <v>7344.0150000000003</v>
      </c>
      <c r="AF118" s="467">
        <v>6749.0870000000004</v>
      </c>
      <c r="AG118" s="467">
        <f t="shared" si="6"/>
        <v>7344.0150000000003</v>
      </c>
      <c r="AH118" s="467">
        <f t="shared" si="7"/>
        <v>0</v>
      </c>
      <c r="AI118" s="467">
        <f t="shared" si="8"/>
        <v>-2069.5940000000001</v>
      </c>
      <c r="AK118" s="466">
        <v>0.66666666666666696</v>
      </c>
      <c r="AL118" s="467">
        <v>3717.2649999999999</v>
      </c>
      <c r="AM118" s="467">
        <v>3592.116</v>
      </c>
      <c r="AN118" s="467">
        <v>78.367000000000004</v>
      </c>
      <c r="AO118" s="467">
        <v>469.52600000000001</v>
      </c>
      <c r="AP118" s="467">
        <v>321.71600000000001</v>
      </c>
      <c r="AQ118" s="467">
        <v>0</v>
      </c>
      <c r="AR118" s="467">
        <v>16.478000000000002</v>
      </c>
      <c r="AS118" s="467">
        <v>28.812999999999999</v>
      </c>
      <c r="AT118" s="467">
        <v>-1507.787</v>
      </c>
      <c r="AU118" s="467">
        <v>0</v>
      </c>
      <c r="AV118" s="467">
        <v>-591.096</v>
      </c>
      <c r="AW118" s="467">
        <v>6716.4939999999988</v>
      </c>
      <c r="AX118" s="467">
        <v>6125.3979999999992</v>
      </c>
      <c r="AY118" s="467">
        <f t="shared" si="9"/>
        <v>6716.4939999999988</v>
      </c>
      <c r="AZ118" s="467">
        <f t="shared" si="10"/>
        <v>0</v>
      </c>
      <c r="BA118" s="467">
        <f t="shared" si="11"/>
        <v>-1507.787</v>
      </c>
    </row>
    <row r="119" spans="1:53" s="464" customFormat="1">
      <c r="A119" s="466">
        <v>0.67708333333333304</v>
      </c>
      <c r="B119" s="467">
        <v>2604.39</v>
      </c>
      <c r="C119" s="467">
        <v>1971.26</v>
      </c>
      <c r="D119" s="467">
        <v>40.173999999999999</v>
      </c>
      <c r="E119" s="467">
        <v>399.81400000000002</v>
      </c>
      <c r="F119" s="467">
        <v>333.59</v>
      </c>
      <c r="G119" s="467">
        <v>0</v>
      </c>
      <c r="H119" s="467">
        <v>683.06700000000001</v>
      </c>
      <c r="I119" s="467">
        <v>204.84899999999999</v>
      </c>
      <c r="J119" s="467">
        <v>808.72799999999995</v>
      </c>
      <c r="K119" s="467">
        <v>-153.02699999999999</v>
      </c>
      <c r="L119" s="467">
        <v>-368.16500000000002</v>
      </c>
      <c r="M119" s="467">
        <v>6892.8450000000003</v>
      </c>
      <c r="N119" s="467">
        <v>6524.68</v>
      </c>
      <c r="O119" s="467">
        <f t="shared" ref="O119:O149" si="12">M119</f>
        <v>6892.8450000000003</v>
      </c>
      <c r="P119" s="467">
        <f t="shared" ref="P119:P149" si="13">IF(J119&lt;0,0,J119)</f>
        <v>808.72799999999995</v>
      </c>
      <c r="Q119" s="467">
        <f t="shared" ref="Q119:Q149" si="14">IF(J119&lt;0,J119,0)</f>
        <v>0</v>
      </c>
      <c r="S119" s="466">
        <v>0.67708333333333304</v>
      </c>
      <c r="T119" s="467">
        <v>2849.2539999999999</v>
      </c>
      <c r="U119" s="467">
        <v>4479.0169999999998</v>
      </c>
      <c r="V119" s="467">
        <v>845.12900000000002</v>
      </c>
      <c r="W119" s="467">
        <v>485.17200000000003</v>
      </c>
      <c r="X119" s="467">
        <v>456.072</v>
      </c>
      <c r="Y119" s="467">
        <v>199.84399999999999</v>
      </c>
      <c r="Z119" s="467">
        <v>51.831000000000003</v>
      </c>
      <c r="AA119" s="467">
        <v>62.747</v>
      </c>
      <c r="AB119" s="467">
        <v>-2014.222</v>
      </c>
      <c r="AC119" s="467">
        <v>0</v>
      </c>
      <c r="AD119" s="467">
        <v>-596.70799999999997</v>
      </c>
      <c r="AE119" s="467">
        <v>7414.8439999999991</v>
      </c>
      <c r="AF119" s="467">
        <v>6818.1359999999995</v>
      </c>
      <c r="AG119" s="467">
        <f t="shared" ref="AG119:AG149" si="15">AE119</f>
        <v>7414.8439999999991</v>
      </c>
      <c r="AH119" s="467">
        <f t="shared" ref="AH119:AH149" si="16">IF(AB119&lt;0,0,AB119)</f>
        <v>0</v>
      </c>
      <c r="AI119" s="467">
        <f t="shared" ref="AI119:AI149" si="17">IF(AB119&lt;0,AB119,0)</f>
        <v>-2014.222</v>
      </c>
      <c r="AK119" s="466">
        <v>0.67708333333333304</v>
      </c>
      <c r="AL119" s="467">
        <v>3718.0039999999999</v>
      </c>
      <c r="AM119" s="467">
        <v>3601.1469999999999</v>
      </c>
      <c r="AN119" s="467">
        <v>78.293999999999997</v>
      </c>
      <c r="AO119" s="467">
        <v>468.81299999999999</v>
      </c>
      <c r="AP119" s="467">
        <v>324.69</v>
      </c>
      <c r="AQ119" s="467">
        <v>0</v>
      </c>
      <c r="AR119" s="467">
        <v>14.013</v>
      </c>
      <c r="AS119" s="467">
        <v>27.64</v>
      </c>
      <c r="AT119" s="467">
        <v>-1340.1690000000001</v>
      </c>
      <c r="AU119" s="467">
        <v>0</v>
      </c>
      <c r="AV119" s="467">
        <v>-591.94799999999998</v>
      </c>
      <c r="AW119" s="467">
        <v>6892.4319999999989</v>
      </c>
      <c r="AX119" s="467">
        <v>6300.4839999999986</v>
      </c>
      <c r="AY119" s="467">
        <f t="shared" ref="AY119:AY149" si="18">AW119</f>
        <v>6892.4319999999989</v>
      </c>
      <c r="AZ119" s="467">
        <f t="shared" ref="AZ119:AZ149" si="19">IF(AT119&lt;0,0,AT119)</f>
        <v>0</v>
      </c>
      <c r="BA119" s="467">
        <f t="shared" ref="BA119:BA149" si="20">IF(AT119&lt;0,AT119,0)</f>
        <v>-1340.1690000000001</v>
      </c>
    </row>
    <row r="120" spans="1:53" s="464" customFormat="1">
      <c r="A120" s="466">
        <v>0.6875</v>
      </c>
      <c r="B120" s="467">
        <v>2604.4029999999998</v>
      </c>
      <c r="C120" s="467">
        <v>2009.222</v>
      </c>
      <c r="D120" s="467">
        <v>40.215000000000003</v>
      </c>
      <c r="E120" s="467">
        <v>404.233</v>
      </c>
      <c r="F120" s="467">
        <v>333.42</v>
      </c>
      <c r="G120" s="467">
        <v>0</v>
      </c>
      <c r="H120" s="467">
        <v>517.71199999999999</v>
      </c>
      <c r="I120" s="467">
        <v>201.703</v>
      </c>
      <c r="J120" s="467">
        <v>759.46500000000003</v>
      </c>
      <c r="K120" s="467">
        <v>-51.628999999999998</v>
      </c>
      <c r="L120" s="467">
        <v>-370.74200000000002</v>
      </c>
      <c r="M120" s="467">
        <v>6818.7440000000006</v>
      </c>
      <c r="N120" s="467">
        <v>6448.0020000000004</v>
      </c>
      <c r="O120" s="467">
        <f t="shared" si="12"/>
        <v>6818.7440000000006</v>
      </c>
      <c r="P120" s="467">
        <f t="shared" si="13"/>
        <v>759.46500000000003</v>
      </c>
      <c r="Q120" s="467">
        <f t="shared" si="14"/>
        <v>0</v>
      </c>
      <c r="S120" s="466">
        <v>0.6875</v>
      </c>
      <c r="T120" s="467">
        <v>2850.973</v>
      </c>
      <c r="U120" s="467">
        <v>4484.79</v>
      </c>
      <c r="V120" s="467">
        <v>846.01499999999999</v>
      </c>
      <c r="W120" s="467">
        <v>485.33600000000001</v>
      </c>
      <c r="X120" s="467">
        <v>456.17899999999997</v>
      </c>
      <c r="Y120" s="467">
        <v>199.68600000000001</v>
      </c>
      <c r="Z120" s="467">
        <v>35.204999999999998</v>
      </c>
      <c r="AA120" s="467">
        <v>68.704999999999998</v>
      </c>
      <c r="AB120" s="467">
        <v>-1967.3979999999999</v>
      </c>
      <c r="AC120" s="467">
        <v>0</v>
      </c>
      <c r="AD120" s="467">
        <v>-597.21299999999997</v>
      </c>
      <c r="AE120" s="467">
        <v>7459.4909999999991</v>
      </c>
      <c r="AF120" s="467">
        <v>6862.2779999999993</v>
      </c>
      <c r="AG120" s="467">
        <f t="shared" si="15"/>
        <v>7459.4909999999991</v>
      </c>
      <c r="AH120" s="467">
        <f t="shared" si="16"/>
        <v>0</v>
      </c>
      <c r="AI120" s="467">
        <f t="shared" si="17"/>
        <v>-1967.3979999999999</v>
      </c>
      <c r="AK120" s="466">
        <v>0.6875</v>
      </c>
      <c r="AL120" s="467">
        <v>3718.8809999999999</v>
      </c>
      <c r="AM120" s="467">
        <v>3597.5149999999999</v>
      </c>
      <c r="AN120" s="467">
        <v>78.433999999999997</v>
      </c>
      <c r="AO120" s="467">
        <v>469.46899999999999</v>
      </c>
      <c r="AP120" s="467">
        <v>324.77100000000002</v>
      </c>
      <c r="AQ120" s="467">
        <v>0</v>
      </c>
      <c r="AR120" s="467">
        <v>14.077999999999999</v>
      </c>
      <c r="AS120" s="467">
        <v>29.728999999999999</v>
      </c>
      <c r="AT120" s="467">
        <v>-1256.4949999999999</v>
      </c>
      <c r="AU120" s="467">
        <v>0</v>
      </c>
      <c r="AV120" s="467">
        <v>-591.70899999999995</v>
      </c>
      <c r="AW120" s="467">
        <v>6976.3819999999987</v>
      </c>
      <c r="AX120" s="467">
        <v>6384.6729999999989</v>
      </c>
      <c r="AY120" s="467">
        <f t="shared" si="18"/>
        <v>6976.3819999999987</v>
      </c>
      <c r="AZ120" s="467">
        <f t="shared" si="19"/>
        <v>0</v>
      </c>
      <c r="BA120" s="467">
        <f t="shared" si="20"/>
        <v>-1256.4949999999999</v>
      </c>
    </row>
    <row r="121" spans="1:53" s="464" customFormat="1">
      <c r="A121" s="466">
        <v>0.69791666666666696</v>
      </c>
      <c r="B121" s="467">
        <v>2605.2359999999999</v>
      </c>
      <c r="C121" s="467">
        <v>2064.5160000000001</v>
      </c>
      <c r="D121" s="467">
        <v>40.180999999999997</v>
      </c>
      <c r="E121" s="467">
        <v>410.37700000000001</v>
      </c>
      <c r="F121" s="467">
        <v>335.81200000000001</v>
      </c>
      <c r="G121" s="467">
        <v>0</v>
      </c>
      <c r="H121" s="467">
        <v>381.61</v>
      </c>
      <c r="I121" s="467">
        <v>186.749</v>
      </c>
      <c r="J121" s="467">
        <v>800.85</v>
      </c>
      <c r="K121" s="467">
        <v>-51.542000000000002</v>
      </c>
      <c r="L121" s="467">
        <v>-375.28399999999999</v>
      </c>
      <c r="M121" s="467">
        <v>6773.7889999999998</v>
      </c>
      <c r="N121" s="467">
        <v>6398.5050000000001</v>
      </c>
      <c r="O121" s="467">
        <f t="shared" si="12"/>
        <v>6773.7889999999998</v>
      </c>
      <c r="P121" s="467">
        <f t="shared" si="13"/>
        <v>800.85</v>
      </c>
      <c r="Q121" s="467">
        <f t="shared" si="14"/>
        <v>0</v>
      </c>
      <c r="S121" s="466">
        <v>0.69791666666666696</v>
      </c>
      <c r="T121" s="467">
        <v>2852.06</v>
      </c>
      <c r="U121" s="467">
        <v>4533.1689999999999</v>
      </c>
      <c r="V121" s="467">
        <v>843.43100000000004</v>
      </c>
      <c r="W121" s="467">
        <v>487.15899999999999</v>
      </c>
      <c r="X121" s="467">
        <v>461.34</v>
      </c>
      <c r="Y121" s="467">
        <v>202.161</v>
      </c>
      <c r="Z121" s="467">
        <v>32.439</v>
      </c>
      <c r="AA121" s="467">
        <v>69.31</v>
      </c>
      <c r="AB121" s="467">
        <v>-1909.9739999999999</v>
      </c>
      <c r="AC121" s="467">
        <v>0</v>
      </c>
      <c r="AD121" s="467">
        <v>-601.65899999999999</v>
      </c>
      <c r="AE121" s="467">
        <v>7571.0949999999993</v>
      </c>
      <c r="AF121" s="467">
        <v>6969.4359999999997</v>
      </c>
      <c r="AG121" s="467">
        <f t="shared" si="15"/>
        <v>7571.0949999999993</v>
      </c>
      <c r="AH121" s="467">
        <f t="shared" si="16"/>
        <v>0</v>
      </c>
      <c r="AI121" s="467">
        <f t="shared" si="17"/>
        <v>-1909.9739999999999</v>
      </c>
      <c r="AK121" s="466">
        <v>0.69791666666666696</v>
      </c>
      <c r="AL121" s="467">
        <v>3718.0920000000001</v>
      </c>
      <c r="AM121" s="467">
        <v>3617.94</v>
      </c>
      <c r="AN121" s="467">
        <v>78.353999999999999</v>
      </c>
      <c r="AO121" s="467">
        <v>470.67500000000001</v>
      </c>
      <c r="AP121" s="467">
        <v>325.56799999999998</v>
      </c>
      <c r="AQ121" s="467">
        <v>0</v>
      </c>
      <c r="AR121" s="467">
        <v>5.6779999999999999</v>
      </c>
      <c r="AS121" s="467">
        <v>31.899000000000001</v>
      </c>
      <c r="AT121" s="467">
        <v>-1260.184</v>
      </c>
      <c r="AU121" s="467">
        <v>0</v>
      </c>
      <c r="AV121" s="467">
        <v>-593.62599999999998</v>
      </c>
      <c r="AW121" s="467">
        <v>6988.0219999999999</v>
      </c>
      <c r="AX121" s="467">
        <v>6394.3959999999997</v>
      </c>
      <c r="AY121" s="467">
        <f t="shared" si="18"/>
        <v>6988.0219999999999</v>
      </c>
      <c r="AZ121" s="467">
        <f t="shared" si="19"/>
        <v>0</v>
      </c>
      <c r="BA121" s="467">
        <f t="shared" si="20"/>
        <v>-1260.184</v>
      </c>
    </row>
    <row r="122" spans="1:53" s="464" customFormat="1">
      <c r="A122" s="466">
        <v>0.70833333333333304</v>
      </c>
      <c r="B122" s="467">
        <v>2605.6889999999999</v>
      </c>
      <c r="C122" s="467">
        <v>2021.0119999999999</v>
      </c>
      <c r="D122" s="467">
        <v>40.188000000000002</v>
      </c>
      <c r="E122" s="467">
        <v>416.142</v>
      </c>
      <c r="F122" s="467">
        <v>370.73500000000001</v>
      </c>
      <c r="G122" s="467">
        <v>0</v>
      </c>
      <c r="H122" s="467">
        <v>239.96299999999999</v>
      </c>
      <c r="I122" s="467">
        <v>196.88399999999999</v>
      </c>
      <c r="J122" s="467">
        <v>978.51700000000005</v>
      </c>
      <c r="K122" s="467">
        <v>-51.621000000000002</v>
      </c>
      <c r="L122" s="467">
        <v>-370.6</v>
      </c>
      <c r="M122" s="467">
        <v>6817.5089999999991</v>
      </c>
      <c r="N122" s="467">
        <v>6446.9089999999987</v>
      </c>
      <c r="O122" s="467">
        <f t="shared" si="12"/>
        <v>6817.5089999999991</v>
      </c>
      <c r="P122" s="467">
        <f t="shared" si="13"/>
        <v>978.51700000000005</v>
      </c>
      <c r="Q122" s="467">
        <f t="shared" si="14"/>
        <v>0</v>
      </c>
      <c r="S122" s="466">
        <v>0.70833333333333304</v>
      </c>
      <c r="T122" s="467">
        <v>2853.45</v>
      </c>
      <c r="U122" s="467">
        <v>4506.5119999999997</v>
      </c>
      <c r="V122" s="467">
        <v>879.654</v>
      </c>
      <c r="W122" s="467">
        <v>504.73500000000001</v>
      </c>
      <c r="X122" s="467">
        <v>527.73</v>
      </c>
      <c r="Y122" s="467">
        <v>137.30500000000001</v>
      </c>
      <c r="Z122" s="467">
        <v>32.752000000000002</v>
      </c>
      <c r="AA122" s="467">
        <v>64.793000000000006</v>
      </c>
      <c r="AB122" s="467">
        <v>-1802.71</v>
      </c>
      <c r="AC122" s="467">
        <v>0</v>
      </c>
      <c r="AD122" s="467">
        <v>-600.84299999999996</v>
      </c>
      <c r="AE122" s="467">
        <v>7704.2210000000005</v>
      </c>
      <c r="AF122" s="467">
        <v>7103.3780000000006</v>
      </c>
      <c r="AG122" s="467">
        <f t="shared" si="15"/>
        <v>7704.2210000000005</v>
      </c>
      <c r="AH122" s="467">
        <f t="shared" si="16"/>
        <v>0</v>
      </c>
      <c r="AI122" s="467">
        <f t="shared" si="17"/>
        <v>-1802.71</v>
      </c>
      <c r="AK122" s="466">
        <v>0.70833333333333304</v>
      </c>
      <c r="AL122" s="467">
        <v>3718.1460000000002</v>
      </c>
      <c r="AM122" s="467">
        <v>3630.3330000000001</v>
      </c>
      <c r="AN122" s="467">
        <v>79.257999999999996</v>
      </c>
      <c r="AO122" s="467">
        <v>467.00099999999998</v>
      </c>
      <c r="AP122" s="467">
        <v>345.97199999999998</v>
      </c>
      <c r="AQ122" s="467">
        <v>101.533</v>
      </c>
      <c r="AR122" s="467">
        <v>0</v>
      </c>
      <c r="AS122" s="467">
        <v>31.239000000000001</v>
      </c>
      <c r="AT122" s="467">
        <v>-1310.3900000000001</v>
      </c>
      <c r="AU122" s="467">
        <v>0</v>
      </c>
      <c r="AV122" s="467">
        <v>-595.68299999999999</v>
      </c>
      <c r="AW122" s="467">
        <v>7063.0919999999996</v>
      </c>
      <c r="AX122" s="467">
        <v>6467.4089999999997</v>
      </c>
      <c r="AY122" s="467">
        <f t="shared" si="18"/>
        <v>7063.0919999999996</v>
      </c>
      <c r="AZ122" s="467">
        <f t="shared" si="19"/>
        <v>0</v>
      </c>
      <c r="BA122" s="467">
        <f t="shared" si="20"/>
        <v>-1310.3900000000001</v>
      </c>
    </row>
    <row r="123" spans="1:53" s="464" customFormat="1">
      <c r="A123" s="466">
        <v>0.71875</v>
      </c>
      <c r="B123" s="467">
        <v>2607.0529999999999</v>
      </c>
      <c r="C123" s="467">
        <v>1999.6030000000001</v>
      </c>
      <c r="D123" s="467">
        <v>40.234999999999999</v>
      </c>
      <c r="E123" s="467">
        <v>414.90800000000002</v>
      </c>
      <c r="F123" s="467">
        <v>430.56599999999997</v>
      </c>
      <c r="G123" s="467">
        <v>0</v>
      </c>
      <c r="H123" s="467">
        <v>135.25200000000001</v>
      </c>
      <c r="I123" s="467">
        <v>203.054</v>
      </c>
      <c r="J123" s="467">
        <v>986.81399999999996</v>
      </c>
      <c r="K123" s="467">
        <v>0</v>
      </c>
      <c r="L123" s="467">
        <v>-368.14800000000002</v>
      </c>
      <c r="M123" s="467">
        <v>6817.4850000000006</v>
      </c>
      <c r="N123" s="467">
        <v>6449.3370000000004</v>
      </c>
      <c r="O123" s="467">
        <f t="shared" si="12"/>
        <v>6817.4850000000006</v>
      </c>
      <c r="P123" s="467">
        <f t="shared" si="13"/>
        <v>986.81399999999996</v>
      </c>
      <c r="Q123" s="467">
        <f t="shared" si="14"/>
        <v>0</v>
      </c>
      <c r="S123" s="466">
        <v>0.71875</v>
      </c>
      <c r="T123" s="467">
        <v>2853.7260000000001</v>
      </c>
      <c r="U123" s="467">
        <v>4536.4570000000003</v>
      </c>
      <c r="V123" s="467">
        <v>871.23400000000004</v>
      </c>
      <c r="W123" s="467">
        <v>506.49200000000002</v>
      </c>
      <c r="X123" s="467">
        <v>536.36400000000003</v>
      </c>
      <c r="Y123" s="467">
        <v>133.006</v>
      </c>
      <c r="Z123" s="467">
        <v>6.71</v>
      </c>
      <c r="AA123" s="467">
        <v>66.186999999999998</v>
      </c>
      <c r="AB123" s="467">
        <v>-1861.9839999999999</v>
      </c>
      <c r="AC123" s="467">
        <v>0</v>
      </c>
      <c r="AD123" s="467">
        <v>-603.25099999999998</v>
      </c>
      <c r="AE123" s="467">
        <v>7648.1919999999991</v>
      </c>
      <c r="AF123" s="467">
        <v>7044.9409999999989</v>
      </c>
      <c r="AG123" s="467">
        <f t="shared" si="15"/>
        <v>7648.1919999999991</v>
      </c>
      <c r="AH123" s="467">
        <f t="shared" si="16"/>
        <v>0</v>
      </c>
      <c r="AI123" s="467">
        <f t="shared" si="17"/>
        <v>-1861.9839999999999</v>
      </c>
      <c r="AK123" s="466">
        <v>0.71875</v>
      </c>
      <c r="AL123" s="467">
        <v>3719.0250000000001</v>
      </c>
      <c r="AM123" s="467">
        <v>3631.4259999999999</v>
      </c>
      <c r="AN123" s="467">
        <v>79.284999999999997</v>
      </c>
      <c r="AO123" s="467">
        <v>468.20400000000001</v>
      </c>
      <c r="AP123" s="467">
        <v>349.63499999999999</v>
      </c>
      <c r="AQ123" s="467">
        <v>111.861</v>
      </c>
      <c r="AR123" s="467">
        <v>0</v>
      </c>
      <c r="AS123" s="467">
        <v>31.66</v>
      </c>
      <c r="AT123" s="467">
        <v>-1382.84</v>
      </c>
      <c r="AU123" s="467">
        <v>0</v>
      </c>
      <c r="AV123" s="467">
        <v>-596.03800000000001</v>
      </c>
      <c r="AW123" s="467">
        <v>7008.2559999999994</v>
      </c>
      <c r="AX123" s="467">
        <v>6412.2179999999989</v>
      </c>
      <c r="AY123" s="467">
        <f t="shared" si="18"/>
        <v>7008.2559999999994</v>
      </c>
      <c r="AZ123" s="467">
        <f t="shared" si="19"/>
        <v>0</v>
      </c>
      <c r="BA123" s="467">
        <f t="shared" si="20"/>
        <v>-1382.84</v>
      </c>
    </row>
    <row r="124" spans="1:53" s="464" customFormat="1">
      <c r="A124" s="466">
        <v>0.72916666666666696</v>
      </c>
      <c r="B124" s="467">
        <v>2608.2849999999999</v>
      </c>
      <c r="C124" s="467">
        <v>1998.405</v>
      </c>
      <c r="D124" s="467">
        <v>40.180999999999997</v>
      </c>
      <c r="E124" s="467">
        <v>414.411</v>
      </c>
      <c r="F124" s="467">
        <v>430.42</v>
      </c>
      <c r="G124" s="467">
        <v>0</v>
      </c>
      <c r="H124" s="467">
        <v>84.031000000000006</v>
      </c>
      <c r="I124" s="467">
        <v>199.11600000000001</v>
      </c>
      <c r="J124" s="467">
        <v>1034.2149999999999</v>
      </c>
      <c r="K124" s="467">
        <v>0</v>
      </c>
      <c r="L124" s="467">
        <v>-367.59800000000001</v>
      </c>
      <c r="M124" s="467">
        <v>6809.0639999999994</v>
      </c>
      <c r="N124" s="467">
        <v>6441.4659999999994</v>
      </c>
      <c r="O124" s="467">
        <f t="shared" si="12"/>
        <v>6809.0639999999994</v>
      </c>
      <c r="P124" s="467">
        <f t="shared" si="13"/>
        <v>1034.2149999999999</v>
      </c>
      <c r="Q124" s="467">
        <f t="shared" si="14"/>
        <v>0</v>
      </c>
      <c r="S124" s="466">
        <v>0.72916666666666696</v>
      </c>
      <c r="T124" s="467">
        <v>2856.299</v>
      </c>
      <c r="U124" s="467">
        <v>4577.6099999999997</v>
      </c>
      <c r="V124" s="467">
        <v>874.43499999999995</v>
      </c>
      <c r="W124" s="467">
        <v>505.94200000000001</v>
      </c>
      <c r="X124" s="467">
        <v>536.48699999999997</v>
      </c>
      <c r="Y124" s="467">
        <v>132.87899999999999</v>
      </c>
      <c r="Z124" s="467">
        <v>0</v>
      </c>
      <c r="AA124" s="467">
        <v>67.832999999999998</v>
      </c>
      <c r="AB124" s="467">
        <v>-1919.2139999999999</v>
      </c>
      <c r="AC124" s="467">
        <v>0</v>
      </c>
      <c r="AD124" s="467">
        <v>-606.995</v>
      </c>
      <c r="AE124" s="467">
        <v>7632.2710000000006</v>
      </c>
      <c r="AF124" s="467">
        <v>7025.2760000000007</v>
      </c>
      <c r="AG124" s="467">
        <f t="shared" si="15"/>
        <v>7632.2710000000006</v>
      </c>
      <c r="AH124" s="467">
        <f t="shared" si="16"/>
        <v>0</v>
      </c>
      <c r="AI124" s="467">
        <f t="shared" si="17"/>
        <v>-1919.2139999999999</v>
      </c>
      <c r="AK124" s="466">
        <v>0.72916666666666696</v>
      </c>
      <c r="AL124" s="467">
        <v>3718.9110000000001</v>
      </c>
      <c r="AM124" s="467">
        <v>3630.6990000000001</v>
      </c>
      <c r="AN124" s="467">
        <v>79.358000000000004</v>
      </c>
      <c r="AO124" s="467">
        <v>467.83</v>
      </c>
      <c r="AP124" s="467">
        <v>350.86900000000003</v>
      </c>
      <c r="AQ124" s="467">
        <v>206.82</v>
      </c>
      <c r="AR124" s="467">
        <v>0</v>
      </c>
      <c r="AS124" s="467">
        <v>35.015999999999998</v>
      </c>
      <c r="AT124" s="467">
        <v>-1465.655</v>
      </c>
      <c r="AU124" s="467">
        <v>0</v>
      </c>
      <c r="AV124" s="467">
        <v>-596.90499999999997</v>
      </c>
      <c r="AW124" s="467">
        <v>7023.8480000000009</v>
      </c>
      <c r="AX124" s="467">
        <v>6426.9430000000011</v>
      </c>
      <c r="AY124" s="467">
        <f t="shared" si="18"/>
        <v>7023.8480000000009</v>
      </c>
      <c r="AZ124" s="467">
        <f t="shared" si="19"/>
        <v>0</v>
      </c>
      <c r="BA124" s="467">
        <f t="shared" si="20"/>
        <v>-1465.655</v>
      </c>
    </row>
    <row r="125" spans="1:53" s="464" customFormat="1">
      <c r="A125" s="466">
        <v>0.73958333333333304</v>
      </c>
      <c r="B125" s="467">
        <v>2609.239</v>
      </c>
      <c r="C125" s="467">
        <v>2034.538</v>
      </c>
      <c r="D125" s="467">
        <v>40.207999999999998</v>
      </c>
      <c r="E125" s="467">
        <v>418.30399999999997</v>
      </c>
      <c r="F125" s="467">
        <v>463.065</v>
      </c>
      <c r="G125" s="467">
        <v>32.244</v>
      </c>
      <c r="H125" s="467">
        <v>56.817999999999998</v>
      </c>
      <c r="I125" s="467">
        <v>194.45</v>
      </c>
      <c r="J125" s="467">
        <v>1069.115</v>
      </c>
      <c r="K125" s="467">
        <v>0</v>
      </c>
      <c r="L125" s="467">
        <v>-371.69</v>
      </c>
      <c r="M125" s="467">
        <v>6917.9809999999989</v>
      </c>
      <c r="N125" s="467">
        <v>6546.2909999999993</v>
      </c>
      <c r="O125" s="467">
        <f t="shared" si="12"/>
        <v>6917.9809999999989</v>
      </c>
      <c r="P125" s="467">
        <f t="shared" si="13"/>
        <v>1069.115</v>
      </c>
      <c r="Q125" s="467">
        <f t="shared" si="14"/>
        <v>0</v>
      </c>
      <c r="S125" s="466">
        <v>0.73958333333333304</v>
      </c>
      <c r="T125" s="467">
        <v>2858.663</v>
      </c>
      <c r="U125" s="467">
        <v>4566.107</v>
      </c>
      <c r="V125" s="467">
        <v>855.94600000000003</v>
      </c>
      <c r="W125" s="467">
        <v>505.66300000000001</v>
      </c>
      <c r="X125" s="467">
        <v>536.745</v>
      </c>
      <c r="Y125" s="467">
        <v>135.03800000000001</v>
      </c>
      <c r="Z125" s="467">
        <v>0</v>
      </c>
      <c r="AA125" s="467">
        <v>65.06</v>
      </c>
      <c r="AB125" s="467">
        <v>-1936.2550000000001</v>
      </c>
      <c r="AC125" s="467">
        <v>0</v>
      </c>
      <c r="AD125" s="467">
        <v>-605.83600000000001</v>
      </c>
      <c r="AE125" s="467">
        <v>7586.9670000000015</v>
      </c>
      <c r="AF125" s="467">
        <v>6981.1310000000012</v>
      </c>
      <c r="AG125" s="467">
        <f t="shared" si="15"/>
        <v>7586.9670000000015</v>
      </c>
      <c r="AH125" s="467">
        <f t="shared" si="16"/>
        <v>0</v>
      </c>
      <c r="AI125" s="467">
        <f t="shared" si="17"/>
        <v>-1936.2550000000001</v>
      </c>
      <c r="AK125" s="466">
        <v>0.73958333333333304</v>
      </c>
      <c r="AL125" s="467">
        <v>3717.701</v>
      </c>
      <c r="AM125" s="467">
        <v>3618.3319999999999</v>
      </c>
      <c r="AN125" s="467">
        <v>79.305000000000007</v>
      </c>
      <c r="AO125" s="467">
        <v>467.072</v>
      </c>
      <c r="AP125" s="467">
        <v>356.78300000000002</v>
      </c>
      <c r="AQ125" s="467">
        <v>190.25899999999999</v>
      </c>
      <c r="AR125" s="467">
        <v>0</v>
      </c>
      <c r="AS125" s="467">
        <v>35.805</v>
      </c>
      <c r="AT125" s="467">
        <v>-1465.2070000000001</v>
      </c>
      <c r="AU125" s="467">
        <v>0</v>
      </c>
      <c r="AV125" s="467">
        <v>-595.48099999999999</v>
      </c>
      <c r="AW125" s="467">
        <v>7000.0499999999993</v>
      </c>
      <c r="AX125" s="467">
        <v>6404.5689999999995</v>
      </c>
      <c r="AY125" s="467">
        <f t="shared" si="18"/>
        <v>7000.0499999999993</v>
      </c>
      <c r="AZ125" s="467">
        <f t="shared" si="19"/>
        <v>0</v>
      </c>
      <c r="BA125" s="467">
        <f t="shared" si="20"/>
        <v>-1465.2070000000001</v>
      </c>
    </row>
    <row r="126" spans="1:53" s="464" customFormat="1">
      <c r="A126" s="466">
        <v>0.75</v>
      </c>
      <c r="B126" s="467">
        <v>2607.1959999999999</v>
      </c>
      <c r="C126" s="467">
        <v>2043.7139999999999</v>
      </c>
      <c r="D126" s="467">
        <v>41.098999999999997</v>
      </c>
      <c r="E126" s="467">
        <v>434.39400000000001</v>
      </c>
      <c r="F126" s="467">
        <v>351.79199999999997</v>
      </c>
      <c r="G126" s="467">
        <v>4.9379999999999997</v>
      </c>
      <c r="H126" s="467">
        <v>43.085999999999999</v>
      </c>
      <c r="I126" s="467">
        <v>193.631</v>
      </c>
      <c r="J126" s="467">
        <v>1295.7270000000001</v>
      </c>
      <c r="K126" s="467">
        <v>0</v>
      </c>
      <c r="L126" s="467">
        <v>-372.25799999999998</v>
      </c>
      <c r="M126" s="467">
        <v>7015.5770000000011</v>
      </c>
      <c r="N126" s="467">
        <v>6643.3190000000013</v>
      </c>
      <c r="O126" s="467">
        <f t="shared" si="12"/>
        <v>7015.5770000000011</v>
      </c>
      <c r="P126" s="467">
        <f t="shared" si="13"/>
        <v>1295.7270000000001</v>
      </c>
      <c r="Q126" s="467">
        <f t="shared" si="14"/>
        <v>0</v>
      </c>
      <c r="S126" s="466">
        <v>0.75</v>
      </c>
      <c r="T126" s="467">
        <v>2858.45</v>
      </c>
      <c r="U126" s="467">
        <v>4584.6949999999997</v>
      </c>
      <c r="V126" s="467">
        <v>907.83100000000002</v>
      </c>
      <c r="W126" s="467">
        <v>518.08000000000004</v>
      </c>
      <c r="X126" s="467">
        <v>542.20899999999995</v>
      </c>
      <c r="Y126" s="467">
        <v>140.02099999999999</v>
      </c>
      <c r="Z126" s="467">
        <v>0</v>
      </c>
      <c r="AA126" s="467">
        <v>67.141999999999996</v>
      </c>
      <c r="AB126" s="467">
        <v>-1978.2570000000001</v>
      </c>
      <c r="AC126" s="467">
        <v>0</v>
      </c>
      <c r="AD126" s="467">
        <v>-608.88599999999997</v>
      </c>
      <c r="AE126" s="467">
        <v>7640.1710000000003</v>
      </c>
      <c r="AF126" s="467">
        <v>7031.2849999999999</v>
      </c>
      <c r="AG126" s="467">
        <f t="shared" si="15"/>
        <v>7640.1710000000003</v>
      </c>
      <c r="AH126" s="467">
        <f t="shared" si="16"/>
        <v>0</v>
      </c>
      <c r="AI126" s="467">
        <f t="shared" si="17"/>
        <v>-1978.2570000000001</v>
      </c>
      <c r="AK126" s="466">
        <v>0.75</v>
      </c>
      <c r="AL126" s="467">
        <v>3718.904</v>
      </c>
      <c r="AM126" s="467">
        <v>3654.2339999999999</v>
      </c>
      <c r="AN126" s="467">
        <v>79.238</v>
      </c>
      <c r="AO126" s="467">
        <v>462.35399999999998</v>
      </c>
      <c r="AP126" s="467">
        <v>455.012</v>
      </c>
      <c r="AQ126" s="467">
        <v>220.845</v>
      </c>
      <c r="AR126" s="467">
        <v>0</v>
      </c>
      <c r="AS126" s="467">
        <v>33.792000000000002</v>
      </c>
      <c r="AT126" s="467">
        <v>-1550.9780000000001</v>
      </c>
      <c r="AU126" s="467">
        <v>0</v>
      </c>
      <c r="AV126" s="467">
        <v>-599.76499999999999</v>
      </c>
      <c r="AW126" s="467">
        <v>7073.4009999999989</v>
      </c>
      <c r="AX126" s="467">
        <v>6473.6359999999986</v>
      </c>
      <c r="AY126" s="467">
        <f t="shared" si="18"/>
        <v>7073.4009999999989</v>
      </c>
      <c r="AZ126" s="467">
        <f t="shared" si="19"/>
        <v>0</v>
      </c>
      <c r="BA126" s="467">
        <f t="shared" si="20"/>
        <v>-1550.9780000000001</v>
      </c>
    </row>
    <row r="127" spans="1:53" s="464" customFormat="1">
      <c r="A127" s="466">
        <v>0.76041666666666696</v>
      </c>
      <c r="B127" s="467">
        <v>2607.1460000000002</v>
      </c>
      <c r="C127" s="467">
        <v>2088.6869999999999</v>
      </c>
      <c r="D127" s="467">
        <v>41.179000000000002</v>
      </c>
      <c r="E127" s="467">
        <v>438.07299999999998</v>
      </c>
      <c r="F127" s="467">
        <v>336.39600000000002</v>
      </c>
      <c r="G127" s="467">
        <v>0</v>
      </c>
      <c r="H127" s="467">
        <v>39.731999999999999</v>
      </c>
      <c r="I127" s="467">
        <v>192.74700000000001</v>
      </c>
      <c r="J127" s="467">
        <v>1441.221</v>
      </c>
      <c r="K127" s="467">
        <v>0</v>
      </c>
      <c r="L127" s="467">
        <v>-376.67599999999999</v>
      </c>
      <c r="M127" s="467">
        <v>7185.1810000000005</v>
      </c>
      <c r="N127" s="467">
        <v>6808.5050000000001</v>
      </c>
      <c r="O127" s="467">
        <f t="shared" si="12"/>
        <v>7185.1810000000005</v>
      </c>
      <c r="P127" s="467">
        <f t="shared" si="13"/>
        <v>1441.221</v>
      </c>
      <c r="Q127" s="467">
        <f t="shared" si="14"/>
        <v>0</v>
      </c>
      <c r="S127" s="466">
        <v>0.76041666666666696</v>
      </c>
      <c r="T127" s="467">
        <v>2857.8780000000002</v>
      </c>
      <c r="U127" s="467">
        <v>4585.7259999999997</v>
      </c>
      <c r="V127" s="467">
        <v>895.27800000000002</v>
      </c>
      <c r="W127" s="467">
        <v>521.63</v>
      </c>
      <c r="X127" s="467">
        <v>552.928</v>
      </c>
      <c r="Y127" s="467">
        <v>173.44</v>
      </c>
      <c r="Z127" s="467">
        <v>0</v>
      </c>
      <c r="AA127" s="467">
        <v>75.203999999999994</v>
      </c>
      <c r="AB127" s="467">
        <v>-1941.3009999999999</v>
      </c>
      <c r="AC127" s="467">
        <v>-7.258</v>
      </c>
      <c r="AD127" s="467">
        <v>-609.37900000000002</v>
      </c>
      <c r="AE127" s="467">
        <v>7713.5249999999996</v>
      </c>
      <c r="AF127" s="467">
        <v>7104.1459999999997</v>
      </c>
      <c r="AG127" s="467">
        <f t="shared" si="15"/>
        <v>7713.5249999999996</v>
      </c>
      <c r="AH127" s="467">
        <f t="shared" si="16"/>
        <v>0</v>
      </c>
      <c r="AI127" s="467">
        <f t="shared" si="17"/>
        <v>-1941.3009999999999</v>
      </c>
      <c r="AK127" s="466">
        <v>0.76041666666666696</v>
      </c>
      <c r="AL127" s="467">
        <v>3717.1869999999999</v>
      </c>
      <c r="AM127" s="467">
        <v>3647.942</v>
      </c>
      <c r="AN127" s="467">
        <v>79.271000000000001</v>
      </c>
      <c r="AO127" s="467">
        <v>461.95699999999999</v>
      </c>
      <c r="AP127" s="467">
        <v>470.928</v>
      </c>
      <c r="AQ127" s="467">
        <v>209.9</v>
      </c>
      <c r="AR127" s="467">
        <v>0</v>
      </c>
      <c r="AS127" s="467">
        <v>31.768000000000001</v>
      </c>
      <c r="AT127" s="467">
        <v>-1520.787</v>
      </c>
      <c r="AU127" s="467">
        <v>0</v>
      </c>
      <c r="AV127" s="467">
        <v>-599.01900000000001</v>
      </c>
      <c r="AW127" s="467">
        <v>7098.1659999999993</v>
      </c>
      <c r="AX127" s="467">
        <v>6499.146999999999</v>
      </c>
      <c r="AY127" s="467">
        <f t="shared" si="18"/>
        <v>7098.1659999999993</v>
      </c>
      <c r="AZ127" s="467">
        <f t="shared" si="19"/>
        <v>0</v>
      </c>
      <c r="BA127" s="467">
        <f t="shared" si="20"/>
        <v>-1520.787</v>
      </c>
    </row>
    <row r="128" spans="1:53" s="464" customFormat="1">
      <c r="A128" s="466">
        <v>0.77083333333333304</v>
      </c>
      <c r="B128" s="467">
        <v>2607.6799999999998</v>
      </c>
      <c r="C128" s="467">
        <v>2181.7420000000002</v>
      </c>
      <c r="D128" s="467">
        <v>41.179000000000002</v>
      </c>
      <c r="E128" s="467">
        <v>448.5</v>
      </c>
      <c r="F128" s="467">
        <v>336.30200000000002</v>
      </c>
      <c r="G128" s="467">
        <v>0</v>
      </c>
      <c r="H128" s="467">
        <v>39.889000000000003</v>
      </c>
      <c r="I128" s="467">
        <v>197.542</v>
      </c>
      <c r="J128" s="467">
        <v>1496.126</v>
      </c>
      <c r="K128" s="467">
        <v>0</v>
      </c>
      <c r="L128" s="467">
        <v>-386.483</v>
      </c>
      <c r="M128" s="467">
        <v>7348.9600000000009</v>
      </c>
      <c r="N128" s="467">
        <v>6962.4770000000008</v>
      </c>
      <c r="O128" s="467">
        <f t="shared" si="12"/>
        <v>7348.9600000000009</v>
      </c>
      <c r="P128" s="467">
        <f t="shared" si="13"/>
        <v>1496.126</v>
      </c>
      <c r="Q128" s="467">
        <f t="shared" si="14"/>
        <v>0</v>
      </c>
      <c r="S128" s="466">
        <v>0.77083333333333304</v>
      </c>
      <c r="T128" s="467">
        <v>2854.933</v>
      </c>
      <c r="U128" s="467">
        <v>4587.9849999999997</v>
      </c>
      <c r="V128" s="467">
        <v>886.50400000000002</v>
      </c>
      <c r="W128" s="467">
        <v>516.20399999999995</v>
      </c>
      <c r="X128" s="467">
        <v>589.23800000000006</v>
      </c>
      <c r="Y128" s="467">
        <v>207.33</v>
      </c>
      <c r="Z128" s="467">
        <v>0</v>
      </c>
      <c r="AA128" s="467">
        <v>77.159000000000006</v>
      </c>
      <c r="AB128" s="467">
        <v>-1993.3440000000001</v>
      </c>
      <c r="AC128" s="467">
        <v>0</v>
      </c>
      <c r="AD128" s="467">
        <v>-609.56700000000001</v>
      </c>
      <c r="AE128" s="467">
        <v>7726.0089999999991</v>
      </c>
      <c r="AF128" s="467">
        <v>7116.4419999999991</v>
      </c>
      <c r="AG128" s="467">
        <f t="shared" si="15"/>
        <v>7726.0089999999991</v>
      </c>
      <c r="AH128" s="467">
        <f t="shared" si="16"/>
        <v>0</v>
      </c>
      <c r="AI128" s="467">
        <f t="shared" si="17"/>
        <v>-1993.3440000000001</v>
      </c>
      <c r="AK128" s="466">
        <v>0.77083333333333304</v>
      </c>
      <c r="AL128" s="467">
        <v>3714.4670000000001</v>
      </c>
      <c r="AM128" s="467">
        <v>3651.0590000000002</v>
      </c>
      <c r="AN128" s="467">
        <v>79.298000000000002</v>
      </c>
      <c r="AO128" s="467">
        <v>460.30799999999999</v>
      </c>
      <c r="AP128" s="467">
        <v>471.05599999999998</v>
      </c>
      <c r="AQ128" s="467">
        <v>224.26300000000001</v>
      </c>
      <c r="AR128" s="467">
        <v>0</v>
      </c>
      <c r="AS128" s="467">
        <v>29.72</v>
      </c>
      <c r="AT128" s="467">
        <v>-1537.2329999999999</v>
      </c>
      <c r="AU128" s="467">
        <v>0</v>
      </c>
      <c r="AV128" s="467">
        <v>-599.19299999999998</v>
      </c>
      <c r="AW128" s="467">
        <v>7092.9380000000001</v>
      </c>
      <c r="AX128" s="467">
        <v>6493.7449999999999</v>
      </c>
      <c r="AY128" s="467">
        <f t="shared" si="18"/>
        <v>7092.9380000000001</v>
      </c>
      <c r="AZ128" s="467">
        <f t="shared" si="19"/>
        <v>0</v>
      </c>
      <c r="BA128" s="467">
        <f t="shared" si="20"/>
        <v>-1537.2329999999999</v>
      </c>
    </row>
    <row r="129" spans="1:53" s="464" customFormat="1">
      <c r="A129" s="466">
        <v>0.78125</v>
      </c>
      <c r="B129" s="467">
        <v>2607.529</v>
      </c>
      <c r="C129" s="467">
        <v>2195.3270000000002</v>
      </c>
      <c r="D129" s="467">
        <v>41.225999999999999</v>
      </c>
      <c r="E129" s="467">
        <v>447.50400000000002</v>
      </c>
      <c r="F129" s="467">
        <v>341.09199999999998</v>
      </c>
      <c r="G129" s="467">
        <v>0</v>
      </c>
      <c r="H129" s="467">
        <v>26.648</v>
      </c>
      <c r="I129" s="467">
        <v>207.35300000000001</v>
      </c>
      <c r="J129" s="467">
        <v>1495.9010000000001</v>
      </c>
      <c r="K129" s="467">
        <v>0</v>
      </c>
      <c r="L129" s="467">
        <v>-387.78300000000002</v>
      </c>
      <c r="M129" s="467">
        <v>7362.579999999999</v>
      </c>
      <c r="N129" s="467">
        <v>6974.7969999999987</v>
      </c>
      <c r="O129" s="467">
        <f t="shared" si="12"/>
        <v>7362.579999999999</v>
      </c>
      <c r="P129" s="467">
        <f t="shared" si="13"/>
        <v>1495.9010000000001</v>
      </c>
      <c r="Q129" s="467">
        <f t="shared" si="14"/>
        <v>0</v>
      </c>
      <c r="S129" s="466">
        <v>0.78125</v>
      </c>
      <c r="T129" s="467">
        <v>2854.2249999999999</v>
      </c>
      <c r="U129" s="467">
        <v>4632.8270000000002</v>
      </c>
      <c r="V129" s="467">
        <v>880.52700000000004</v>
      </c>
      <c r="W129" s="467">
        <v>514.21199999999999</v>
      </c>
      <c r="X129" s="467">
        <v>580.43799999999999</v>
      </c>
      <c r="Y129" s="467">
        <v>199.715</v>
      </c>
      <c r="Z129" s="467">
        <v>0</v>
      </c>
      <c r="AA129" s="467">
        <v>69.254000000000005</v>
      </c>
      <c r="AB129" s="467">
        <v>-2124.0340000000001</v>
      </c>
      <c r="AC129" s="467">
        <v>0</v>
      </c>
      <c r="AD129" s="467">
        <v>-613.1</v>
      </c>
      <c r="AE129" s="467">
        <v>7607.1640000000007</v>
      </c>
      <c r="AF129" s="467">
        <v>6994.0640000000003</v>
      </c>
      <c r="AG129" s="467">
        <f t="shared" si="15"/>
        <v>7607.1640000000007</v>
      </c>
      <c r="AH129" s="467">
        <f t="shared" si="16"/>
        <v>0</v>
      </c>
      <c r="AI129" s="467">
        <f t="shared" si="17"/>
        <v>-2124.0340000000001</v>
      </c>
      <c r="AK129" s="466">
        <v>0.78125</v>
      </c>
      <c r="AL129" s="467">
        <v>3710.1329999999998</v>
      </c>
      <c r="AM129" s="467">
        <v>3658.5790000000002</v>
      </c>
      <c r="AN129" s="467">
        <v>79.325000000000003</v>
      </c>
      <c r="AO129" s="467">
        <v>460.36900000000003</v>
      </c>
      <c r="AP129" s="467">
        <v>470.786</v>
      </c>
      <c r="AQ129" s="467">
        <v>240.256</v>
      </c>
      <c r="AR129" s="467">
        <v>0</v>
      </c>
      <c r="AS129" s="467">
        <v>28.763999999999999</v>
      </c>
      <c r="AT129" s="467">
        <v>-1623.4090000000001</v>
      </c>
      <c r="AU129" s="467">
        <v>0</v>
      </c>
      <c r="AV129" s="467">
        <v>-599.82500000000005</v>
      </c>
      <c r="AW129" s="467">
        <v>7024.8029999999981</v>
      </c>
      <c r="AX129" s="467">
        <v>6424.9779999999982</v>
      </c>
      <c r="AY129" s="467">
        <f t="shared" si="18"/>
        <v>7024.8029999999981</v>
      </c>
      <c r="AZ129" s="467">
        <f t="shared" si="19"/>
        <v>0</v>
      </c>
      <c r="BA129" s="467">
        <f t="shared" si="20"/>
        <v>-1623.4090000000001</v>
      </c>
    </row>
    <row r="130" spans="1:53" s="464" customFormat="1">
      <c r="A130" s="466">
        <v>0.79166666666666696</v>
      </c>
      <c r="B130" s="467">
        <v>2608.0059999999999</v>
      </c>
      <c r="C130" s="467">
        <v>2228.4050000000002</v>
      </c>
      <c r="D130" s="467">
        <v>42.07</v>
      </c>
      <c r="E130" s="467">
        <v>449.63</v>
      </c>
      <c r="F130" s="467">
        <v>413.19200000000001</v>
      </c>
      <c r="G130" s="467">
        <v>0</v>
      </c>
      <c r="H130" s="467">
        <v>0</v>
      </c>
      <c r="I130" s="467">
        <v>209.36600000000001</v>
      </c>
      <c r="J130" s="467">
        <v>1401.874</v>
      </c>
      <c r="K130" s="467">
        <v>0</v>
      </c>
      <c r="L130" s="467">
        <v>-391.50700000000001</v>
      </c>
      <c r="M130" s="467">
        <v>7352.5429999999997</v>
      </c>
      <c r="N130" s="467">
        <v>6961.0360000000001</v>
      </c>
      <c r="O130" s="467">
        <f t="shared" si="12"/>
        <v>7352.5429999999997</v>
      </c>
      <c r="P130" s="467">
        <f t="shared" si="13"/>
        <v>1401.874</v>
      </c>
      <c r="Q130" s="467">
        <f t="shared" si="14"/>
        <v>0</v>
      </c>
      <c r="S130" s="466">
        <v>0.79166666666666696</v>
      </c>
      <c r="T130" s="467">
        <v>2856.6729999999998</v>
      </c>
      <c r="U130" s="467">
        <v>4645.74</v>
      </c>
      <c r="V130" s="467">
        <v>873.54100000000005</v>
      </c>
      <c r="W130" s="467">
        <v>517.61599999999999</v>
      </c>
      <c r="X130" s="467">
        <v>578.226</v>
      </c>
      <c r="Y130" s="467">
        <v>185.72200000000001</v>
      </c>
      <c r="Z130" s="467">
        <v>0</v>
      </c>
      <c r="AA130" s="467">
        <v>61.066000000000003</v>
      </c>
      <c r="AB130" s="467">
        <v>-2161.6790000000001</v>
      </c>
      <c r="AC130" s="467">
        <v>0</v>
      </c>
      <c r="AD130" s="467">
        <v>-614.25699999999995</v>
      </c>
      <c r="AE130" s="467">
        <v>7556.9050000000007</v>
      </c>
      <c r="AF130" s="467">
        <v>6942.648000000001</v>
      </c>
      <c r="AG130" s="467">
        <f t="shared" si="15"/>
        <v>7556.9050000000007</v>
      </c>
      <c r="AH130" s="467">
        <f t="shared" si="16"/>
        <v>0</v>
      </c>
      <c r="AI130" s="467">
        <f t="shared" si="17"/>
        <v>-2161.6790000000001</v>
      </c>
      <c r="AK130" s="466">
        <v>0.79166666666666696</v>
      </c>
      <c r="AL130" s="467">
        <v>3712.9769999999999</v>
      </c>
      <c r="AM130" s="467">
        <v>3636.2359999999999</v>
      </c>
      <c r="AN130" s="467">
        <v>79.284999999999997</v>
      </c>
      <c r="AO130" s="467">
        <v>460.00599999999997</v>
      </c>
      <c r="AP130" s="467">
        <v>469.58499999999998</v>
      </c>
      <c r="AQ130" s="467">
        <v>102.242</v>
      </c>
      <c r="AR130" s="467">
        <v>0</v>
      </c>
      <c r="AS130" s="467">
        <v>28.163</v>
      </c>
      <c r="AT130" s="467">
        <v>-1396.4369999999999</v>
      </c>
      <c r="AU130" s="467">
        <v>0</v>
      </c>
      <c r="AV130" s="467">
        <v>-596.44200000000001</v>
      </c>
      <c r="AW130" s="467">
        <v>7092.0570000000007</v>
      </c>
      <c r="AX130" s="467">
        <v>6495.6150000000007</v>
      </c>
      <c r="AY130" s="467">
        <f t="shared" si="18"/>
        <v>7092.0570000000007</v>
      </c>
      <c r="AZ130" s="467">
        <f t="shared" si="19"/>
        <v>0</v>
      </c>
      <c r="BA130" s="467">
        <f t="shared" si="20"/>
        <v>-1396.4369999999999</v>
      </c>
    </row>
    <row r="131" spans="1:53" s="464" customFormat="1">
      <c r="A131" s="466">
        <v>0.80208333333333304</v>
      </c>
      <c r="B131" s="467">
        <v>2607.8139999999999</v>
      </c>
      <c r="C131" s="467">
        <v>2212.6689999999999</v>
      </c>
      <c r="D131" s="467">
        <v>42.204000000000001</v>
      </c>
      <c r="E131" s="467">
        <v>453.48099999999999</v>
      </c>
      <c r="F131" s="467">
        <v>423.70600000000002</v>
      </c>
      <c r="G131" s="467">
        <v>0</v>
      </c>
      <c r="H131" s="467">
        <v>0</v>
      </c>
      <c r="I131" s="467">
        <v>202.09299999999999</v>
      </c>
      <c r="J131" s="467">
        <v>1356.856</v>
      </c>
      <c r="K131" s="467">
        <v>0</v>
      </c>
      <c r="L131" s="467">
        <v>-390.18299999999999</v>
      </c>
      <c r="M131" s="467">
        <v>7298.8229999999994</v>
      </c>
      <c r="N131" s="467">
        <v>6908.6399999999994</v>
      </c>
      <c r="O131" s="467">
        <f t="shared" si="12"/>
        <v>7298.8229999999994</v>
      </c>
      <c r="P131" s="467">
        <f t="shared" si="13"/>
        <v>1356.856</v>
      </c>
      <c r="Q131" s="467">
        <f t="shared" si="14"/>
        <v>0</v>
      </c>
      <c r="S131" s="466">
        <v>0.80208333333333304</v>
      </c>
      <c r="T131" s="467">
        <v>2857.5659999999998</v>
      </c>
      <c r="U131" s="467">
        <v>4649.9009999999998</v>
      </c>
      <c r="V131" s="467">
        <v>896.82100000000003</v>
      </c>
      <c r="W131" s="467">
        <v>516.30799999999999</v>
      </c>
      <c r="X131" s="467">
        <v>542.30899999999997</v>
      </c>
      <c r="Y131" s="467">
        <v>149.08500000000001</v>
      </c>
      <c r="Z131" s="467">
        <v>0</v>
      </c>
      <c r="AA131" s="467">
        <v>60.923999999999999</v>
      </c>
      <c r="AB131" s="467">
        <v>-2165.953</v>
      </c>
      <c r="AC131" s="467">
        <v>0</v>
      </c>
      <c r="AD131" s="467">
        <v>-614.36599999999999</v>
      </c>
      <c r="AE131" s="467">
        <v>7506.9610000000011</v>
      </c>
      <c r="AF131" s="467">
        <v>6892.5950000000012</v>
      </c>
      <c r="AG131" s="467">
        <f t="shared" si="15"/>
        <v>7506.9610000000011</v>
      </c>
      <c r="AH131" s="467">
        <f t="shared" si="16"/>
        <v>0</v>
      </c>
      <c r="AI131" s="467">
        <f t="shared" si="17"/>
        <v>-2165.953</v>
      </c>
      <c r="AK131" s="466">
        <v>0.80208333333333304</v>
      </c>
      <c r="AL131" s="467">
        <v>3713.2539999999999</v>
      </c>
      <c r="AM131" s="467">
        <v>3651.4630000000002</v>
      </c>
      <c r="AN131" s="467">
        <v>79.298000000000002</v>
      </c>
      <c r="AO131" s="467">
        <v>461.51299999999998</v>
      </c>
      <c r="AP131" s="467">
        <v>469.44499999999999</v>
      </c>
      <c r="AQ131" s="467">
        <v>0</v>
      </c>
      <c r="AR131" s="467">
        <v>0</v>
      </c>
      <c r="AS131" s="467">
        <v>27.667000000000002</v>
      </c>
      <c r="AT131" s="467">
        <v>-1332.7260000000001</v>
      </c>
      <c r="AU131" s="467">
        <v>0</v>
      </c>
      <c r="AV131" s="467">
        <v>-597.03300000000002</v>
      </c>
      <c r="AW131" s="467">
        <v>7069.9139999999989</v>
      </c>
      <c r="AX131" s="467">
        <v>6472.8809999999985</v>
      </c>
      <c r="AY131" s="467">
        <f t="shared" si="18"/>
        <v>7069.9139999999989</v>
      </c>
      <c r="AZ131" s="467">
        <f t="shared" si="19"/>
        <v>0</v>
      </c>
      <c r="BA131" s="467">
        <f t="shared" si="20"/>
        <v>-1332.7260000000001</v>
      </c>
    </row>
    <row r="132" spans="1:53" s="464" customFormat="1">
      <c r="A132" s="466">
        <v>0.8125</v>
      </c>
      <c r="B132" s="467">
        <v>2607.558</v>
      </c>
      <c r="C132" s="467">
        <v>2229.7379999999998</v>
      </c>
      <c r="D132" s="467">
        <v>42.177</v>
      </c>
      <c r="E132" s="467">
        <v>455.536</v>
      </c>
      <c r="F132" s="467">
        <v>423.95600000000002</v>
      </c>
      <c r="G132" s="467">
        <v>0</v>
      </c>
      <c r="H132" s="467">
        <v>0</v>
      </c>
      <c r="I132" s="467">
        <v>179.91300000000001</v>
      </c>
      <c r="J132" s="467">
        <v>1337.472</v>
      </c>
      <c r="K132" s="467">
        <v>0</v>
      </c>
      <c r="L132" s="467">
        <v>-391.70600000000002</v>
      </c>
      <c r="M132" s="467">
        <v>7276.35</v>
      </c>
      <c r="N132" s="467">
        <v>6884.6440000000002</v>
      </c>
      <c r="O132" s="467">
        <f t="shared" si="12"/>
        <v>7276.35</v>
      </c>
      <c r="P132" s="467">
        <f t="shared" si="13"/>
        <v>1337.472</v>
      </c>
      <c r="Q132" s="467">
        <f t="shared" si="14"/>
        <v>0</v>
      </c>
      <c r="S132" s="466">
        <v>0.8125</v>
      </c>
      <c r="T132" s="467">
        <v>2858.2539999999999</v>
      </c>
      <c r="U132" s="467">
        <v>4710.232</v>
      </c>
      <c r="V132" s="467">
        <v>911.14200000000005</v>
      </c>
      <c r="W132" s="467">
        <v>518.37800000000004</v>
      </c>
      <c r="X132" s="467">
        <v>537.50099999999998</v>
      </c>
      <c r="Y132" s="467">
        <v>147.422</v>
      </c>
      <c r="Z132" s="467">
        <v>0</v>
      </c>
      <c r="AA132" s="467">
        <v>68.7</v>
      </c>
      <c r="AB132" s="467">
        <v>-2255.3580000000002</v>
      </c>
      <c r="AC132" s="467">
        <v>0</v>
      </c>
      <c r="AD132" s="467">
        <v>-620.09400000000005</v>
      </c>
      <c r="AE132" s="467">
        <v>7496.2710000000025</v>
      </c>
      <c r="AF132" s="467">
        <v>6876.1770000000024</v>
      </c>
      <c r="AG132" s="467">
        <f t="shared" si="15"/>
        <v>7496.2710000000025</v>
      </c>
      <c r="AH132" s="467">
        <f t="shared" si="16"/>
        <v>0</v>
      </c>
      <c r="AI132" s="467">
        <f t="shared" si="17"/>
        <v>-2255.3580000000002</v>
      </c>
      <c r="AK132" s="466">
        <v>0.8125</v>
      </c>
      <c r="AL132" s="467">
        <v>3713.3020000000001</v>
      </c>
      <c r="AM132" s="467">
        <v>3667.0459999999998</v>
      </c>
      <c r="AN132" s="467">
        <v>79.337999999999994</v>
      </c>
      <c r="AO132" s="467">
        <v>460.27699999999999</v>
      </c>
      <c r="AP132" s="467">
        <v>469.43400000000003</v>
      </c>
      <c r="AQ132" s="467">
        <v>0</v>
      </c>
      <c r="AR132" s="467">
        <v>0</v>
      </c>
      <c r="AS132" s="467">
        <v>25.013000000000002</v>
      </c>
      <c r="AT132" s="467">
        <v>-1338.5840000000001</v>
      </c>
      <c r="AU132" s="467">
        <v>0</v>
      </c>
      <c r="AV132" s="467">
        <v>-598.45500000000004</v>
      </c>
      <c r="AW132" s="467">
        <v>7075.826</v>
      </c>
      <c r="AX132" s="467">
        <v>6477.3710000000001</v>
      </c>
      <c r="AY132" s="467">
        <f t="shared" si="18"/>
        <v>7075.826</v>
      </c>
      <c r="AZ132" s="467">
        <f t="shared" si="19"/>
        <v>0</v>
      </c>
      <c r="BA132" s="467">
        <f t="shared" si="20"/>
        <v>-1338.5840000000001</v>
      </c>
    </row>
    <row r="133" spans="1:53" s="464" customFormat="1">
      <c r="A133" s="466">
        <v>0.82291666666666696</v>
      </c>
      <c r="B133" s="467">
        <v>2607.6909999999998</v>
      </c>
      <c r="C133" s="467">
        <v>2163.3449999999998</v>
      </c>
      <c r="D133" s="467">
        <v>42.216999999999999</v>
      </c>
      <c r="E133" s="467">
        <v>452.10300000000001</v>
      </c>
      <c r="F133" s="467">
        <v>415.15699999999998</v>
      </c>
      <c r="G133" s="467">
        <v>0</v>
      </c>
      <c r="H133" s="467">
        <v>0</v>
      </c>
      <c r="I133" s="467">
        <v>180.31299999999999</v>
      </c>
      <c r="J133" s="467">
        <v>1402.019</v>
      </c>
      <c r="K133" s="467">
        <v>0</v>
      </c>
      <c r="L133" s="467">
        <v>-384.95800000000003</v>
      </c>
      <c r="M133" s="467">
        <v>7262.8450000000003</v>
      </c>
      <c r="N133" s="467">
        <v>6877.8870000000006</v>
      </c>
      <c r="O133" s="467">
        <f t="shared" si="12"/>
        <v>7262.8450000000003</v>
      </c>
      <c r="P133" s="467">
        <f t="shared" si="13"/>
        <v>1402.019</v>
      </c>
      <c r="Q133" s="467">
        <f t="shared" si="14"/>
        <v>0</v>
      </c>
      <c r="S133" s="466">
        <v>0.82291666666666696</v>
      </c>
      <c r="T133" s="467">
        <v>2858.2829999999999</v>
      </c>
      <c r="U133" s="467">
        <v>4734.1139999999996</v>
      </c>
      <c r="V133" s="467">
        <v>911.97500000000002</v>
      </c>
      <c r="W133" s="467">
        <v>519.90700000000004</v>
      </c>
      <c r="X133" s="467">
        <v>529.904</v>
      </c>
      <c r="Y133" s="467">
        <v>153.34100000000001</v>
      </c>
      <c r="Z133" s="467">
        <v>0</v>
      </c>
      <c r="AA133" s="467">
        <v>73.498999999999995</v>
      </c>
      <c r="AB133" s="467">
        <v>-2275.8820000000001</v>
      </c>
      <c r="AC133" s="467">
        <v>0</v>
      </c>
      <c r="AD133" s="467">
        <v>-622.34</v>
      </c>
      <c r="AE133" s="467">
        <v>7505.1409999999996</v>
      </c>
      <c r="AF133" s="467">
        <v>6882.8009999999995</v>
      </c>
      <c r="AG133" s="467">
        <f t="shared" si="15"/>
        <v>7505.1409999999996</v>
      </c>
      <c r="AH133" s="467">
        <f t="shared" si="16"/>
        <v>0</v>
      </c>
      <c r="AI133" s="467">
        <f t="shared" si="17"/>
        <v>-2275.8820000000001</v>
      </c>
      <c r="AK133" s="466">
        <v>0.82291666666666696</v>
      </c>
      <c r="AL133" s="467">
        <v>3714.529</v>
      </c>
      <c r="AM133" s="467">
        <v>3660.3510000000001</v>
      </c>
      <c r="AN133" s="467">
        <v>79.257999999999996</v>
      </c>
      <c r="AO133" s="467">
        <v>459.17099999999999</v>
      </c>
      <c r="AP133" s="467">
        <v>460.10399999999998</v>
      </c>
      <c r="AQ133" s="467">
        <v>0</v>
      </c>
      <c r="AR133" s="467">
        <v>0</v>
      </c>
      <c r="AS133" s="467">
        <v>25.068999999999999</v>
      </c>
      <c r="AT133" s="467">
        <v>-1282.3140000000001</v>
      </c>
      <c r="AU133" s="467">
        <v>0</v>
      </c>
      <c r="AV133" s="467">
        <v>-597.74199999999996</v>
      </c>
      <c r="AW133" s="467">
        <v>7116.1679999999997</v>
      </c>
      <c r="AX133" s="467">
        <v>6518.4259999999995</v>
      </c>
      <c r="AY133" s="467">
        <f t="shared" si="18"/>
        <v>7116.1679999999997</v>
      </c>
      <c r="AZ133" s="467">
        <f t="shared" si="19"/>
        <v>0</v>
      </c>
      <c r="BA133" s="467">
        <f t="shared" si="20"/>
        <v>-1282.3140000000001</v>
      </c>
    </row>
    <row r="134" spans="1:53" s="464" customFormat="1">
      <c r="A134" s="466">
        <v>0.83333333333333304</v>
      </c>
      <c r="B134" s="467">
        <v>2608.6610000000001</v>
      </c>
      <c r="C134" s="467">
        <v>2055.0309999999999</v>
      </c>
      <c r="D134" s="467">
        <v>42.103000000000002</v>
      </c>
      <c r="E134" s="467">
        <v>444.64800000000002</v>
      </c>
      <c r="F134" s="467">
        <v>288.74599999999998</v>
      </c>
      <c r="G134" s="467">
        <v>0</v>
      </c>
      <c r="H134" s="467">
        <v>0</v>
      </c>
      <c r="I134" s="467">
        <v>195.84800000000001</v>
      </c>
      <c r="J134" s="467">
        <v>1586.1379999999999</v>
      </c>
      <c r="K134" s="467">
        <v>0</v>
      </c>
      <c r="L134" s="467">
        <v>-373.23899999999998</v>
      </c>
      <c r="M134" s="467">
        <v>7221.1750000000002</v>
      </c>
      <c r="N134" s="467">
        <v>6847.9360000000006</v>
      </c>
      <c r="O134" s="467">
        <f t="shared" si="12"/>
        <v>7221.1750000000002</v>
      </c>
      <c r="P134" s="467">
        <f t="shared" si="13"/>
        <v>1586.1379999999999</v>
      </c>
      <c r="Q134" s="467">
        <f t="shared" si="14"/>
        <v>0</v>
      </c>
      <c r="S134" s="466">
        <v>0.83333333333333304</v>
      </c>
      <c r="T134" s="467">
        <v>2857.7109999999998</v>
      </c>
      <c r="U134" s="467">
        <v>4760.2479999999996</v>
      </c>
      <c r="V134" s="467">
        <v>911.76499999999999</v>
      </c>
      <c r="W134" s="467">
        <v>517.62599999999998</v>
      </c>
      <c r="X134" s="467">
        <v>447.33100000000002</v>
      </c>
      <c r="Y134" s="467">
        <v>164.47200000000001</v>
      </c>
      <c r="Z134" s="467">
        <v>0</v>
      </c>
      <c r="AA134" s="467">
        <v>80.843999999999994</v>
      </c>
      <c r="AB134" s="467">
        <v>-2289.5039999999999</v>
      </c>
      <c r="AC134" s="467">
        <v>0</v>
      </c>
      <c r="AD134" s="467">
        <v>-623.976</v>
      </c>
      <c r="AE134" s="467">
        <v>7450.4929999999977</v>
      </c>
      <c r="AF134" s="467">
        <v>6826.516999999998</v>
      </c>
      <c r="AG134" s="467">
        <f t="shared" si="15"/>
        <v>7450.4929999999977</v>
      </c>
      <c r="AH134" s="467">
        <f t="shared" si="16"/>
        <v>0</v>
      </c>
      <c r="AI134" s="467">
        <f t="shared" si="17"/>
        <v>-2289.5039999999999</v>
      </c>
      <c r="AK134" s="466">
        <v>0.83333333333333304</v>
      </c>
      <c r="AL134" s="467">
        <v>3713.2530000000002</v>
      </c>
      <c r="AM134" s="467">
        <v>3669.5309999999999</v>
      </c>
      <c r="AN134" s="467">
        <v>79.352000000000004</v>
      </c>
      <c r="AO134" s="467">
        <v>454.851</v>
      </c>
      <c r="AP134" s="467">
        <v>333.791</v>
      </c>
      <c r="AQ134" s="467">
        <v>0</v>
      </c>
      <c r="AR134" s="467">
        <v>0</v>
      </c>
      <c r="AS134" s="467">
        <v>27.684999999999999</v>
      </c>
      <c r="AT134" s="467">
        <v>-1196.0740000000001</v>
      </c>
      <c r="AU134" s="467">
        <v>0</v>
      </c>
      <c r="AV134" s="467">
        <v>-597.44399999999996</v>
      </c>
      <c r="AW134" s="467">
        <v>7082.3889999999974</v>
      </c>
      <c r="AX134" s="467">
        <v>6484.9449999999979</v>
      </c>
      <c r="AY134" s="467">
        <f t="shared" si="18"/>
        <v>7082.3889999999974</v>
      </c>
      <c r="AZ134" s="467">
        <f t="shared" si="19"/>
        <v>0</v>
      </c>
      <c r="BA134" s="467">
        <f t="shared" si="20"/>
        <v>-1196.0740000000001</v>
      </c>
    </row>
    <row r="135" spans="1:53" s="464" customFormat="1">
      <c r="A135" s="466">
        <v>0.84375</v>
      </c>
      <c r="B135" s="467">
        <v>2611.0059999999999</v>
      </c>
      <c r="C135" s="467">
        <v>2034.0930000000001</v>
      </c>
      <c r="D135" s="467">
        <v>42.19</v>
      </c>
      <c r="E135" s="467">
        <v>442.39400000000001</v>
      </c>
      <c r="F135" s="467">
        <v>273.82799999999997</v>
      </c>
      <c r="G135" s="467">
        <v>0</v>
      </c>
      <c r="H135" s="467">
        <v>0</v>
      </c>
      <c r="I135" s="467">
        <v>202.869</v>
      </c>
      <c r="J135" s="467">
        <v>1574.384</v>
      </c>
      <c r="K135" s="467">
        <v>0</v>
      </c>
      <c r="L135" s="467">
        <v>-371.15800000000002</v>
      </c>
      <c r="M135" s="467">
        <v>7180.7640000000001</v>
      </c>
      <c r="N135" s="467">
        <v>6809.6059999999998</v>
      </c>
      <c r="O135" s="467">
        <f t="shared" si="12"/>
        <v>7180.7640000000001</v>
      </c>
      <c r="P135" s="467">
        <f t="shared" si="13"/>
        <v>1574.384</v>
      </c>
      <c r="Q135" s="467">
        <f t="shared" si="14"/>
        <v>0</v>
      </c>
      <c r="S135" s="466">
        <v>0.84375</v>
      </c>
      <c r="T135" s="467">
        <v>2859.8040000000001</v>
      </c>
      <c r="U135" s="467">
        <v>4755.3509999999997</v>
      </c>
      <c r="V135" s="467">
        <v>913.77</v>
      </c>
      <c r="W135" s="467">
        <v>515.25300000000004</v>
      </c>
      <c r="X135" s="467">
        <v>440.62799999999999</v>
      </c>
      <c r="Y135" s="467">
        <v>172.84100000000001</v>
      </c>
      <c r="Z135" s="467">
        <v>0</v>
      </c>
      <c r="AA135" s="467">
        <v>75.393000000000001</v>
      </c>
      <c r="AB135" s="467">
        <v>-2331.7620000000002</v>
      </c>
      <c r="AC135" s="467">
        <v>0</v>
      </c>
      <c r="AD135" s="467">
        <v>-623.48500000000001</v>
      </c>
      <c r="AE135" s="467">
        <v>7401.2780000000002</v>
      </c>
      <c r="AF135" s="467">
        <v>6777.7930000000006</v>
      </c>
      <c r="AG135" s="467">
        <f t="shared" si="15"/>
        <v>7401.2780000000002</v>
      </c>
      <c r="AH135" s="467">
        <f t="shared" si="16"/>
        <v>0</v>
      </c>
      <c r="AI135" s="467">
        <f t="shared" si="17"/>
        <v>-2331.7620000000002</v>
      </c>
      <c r="AK135" s="466">
        <v>0.84375</v>
      </c>
      <c r="AL135" s="467">
        <v>3713.8049999999998</v>
      </c>
      <c r="AM135" s="467">
        <v>3662.6469999999999</v>
      </c>
      <c r="AN135" s="467">
        <v>79.364999999999995</v>
      </c>
      <c r="AO135" s="467">
        <v>456.65499999999997</v>
      </c>
      <c r="AP135" s="467">
        <v>321.084</v>
      </c>
      <c r="AQ135" s="467">
        <v>0</v>
      </c>
      <c r="AR135" s="467">
        <v>0</v>
      </c>
      <c r="AS135" s="467">
        <v>29.14</v>
      </c>
      <c r="AT135" s="467">
        <v>-1176.883</v>
      </c>
      <c r="AU135" s="467">
        <v>0</v>
      </c>
      <c r="AV135" s="467">
        <v>-596.83100000000002</v>
      </c>
      <c r="AW135" s="467">
        <v>7085.8129999999983</v>
      </c>
      <c r="AX135" s="467">
        <v>6488.9819999999982</v>
      </c>
      <c r="AY135" s="467">
        <f t="shared" si="18"/>
        <v>7085.8129999999983</v>
      </c>
      <c r="AZ135" s="467">
        <f t="shared" si="19"/>
        <v>0</v>
      </c>
      <c r="BA135" s="467">
        <f t="shared" si="20"/>
        <v>-1176.883</v>
      </c>
    </row>
    <row r="136" spans="1:53" s="464" customFormat="1">
      <c r="A136" s="466">
        <v>0.85416666666666696</v>
      </c>
      <c r="B136" s="467">
        <v>2611.14</v>
      </c>
      <c r="C136" s="467">
        <v>2019.7470000000001</v>
      </c>
      <c r="D136" s="467">
        <v>42.237000000000002</v>
      </c>
      <c r="E136" s="467">
        <v>440.839</v>
      </c>
      <c r="F136" s="467">
        <v>274.06</v>
      </c>
      <c r="G136" s="467">
        <v>0</v>
      </c>
      <c r="H136" s="467">
        <v>0</v>
      </c>
      <c r="I136" s="467">
        <v>189.208</v>
      </c>
      <c r="J136" s="467">
        <v>1479.5429999999999</v>
      </c>
      <c r="K136" s="467">
        <v>0</v>
      </c>
      <c r="L136" s="467">
        <v>-369.51400000000001</v>
      </c>
      <c r="M136" s="467">
        <v>7056.7739999999994</v>
      </c>
      <c r="N136" s="467">
        <v>6687.2599999999993</v>
      </c>
      <c r="O136" s="467">
        <f t="shared" si="12"/>
        <v>7056.7739999999994</v>
      </c>
      <c r="P136" s="467">
        <f t="shared" si="13"/>
        <v>1479.5429999999999</v>
      </c>
      <c r="Q136" s="467">
        <f t="shared" si="14"/>
        <v>0</v>
      </c>
      <c r="S136" s="466">
        <v>0.85416666666666696</v>
      </c>
      <c r="T136" s="467">
        <v>2862.2930000000001</v>
      </c>
      <c r="U136" s="467">
        <v>4735.4920000000002</v>
      </c>
      <c r="V136" s="467">
        <v>913.721</v>
      </c>
      <c r="W136" s="467">
        <v>515.077</v>
      </c>
      <c r="X136" s="467">
        <v>437.80399999999997</v>
      </c>
      <c r="Y136" s="467">
        <v>170.6</v>
      </c>
      <c r="Z136" s="467">
        <v>0</v>
      </c>
      <c r="AA136" s="467">
        <v>72.799000000000007</v>
      </c>
      <c r="AB136" s="467">
        <v>-2427.7040000000002</v>
      </c>
      <c r="AC136" s="467">
        <v>0</v>
      </c>
      <c r="AD136" s="467">
        <v>-621.78</v>
      </c>
      <c r="AE136" s="467">
        <v>7280.0820000000003</v>
      </c>
      <c r="AF136" s="467">
        <v>6658.3020000000006</v>
      </c>
      <c r="AG136" s="467">
        <f t="shared" si="15"/>
        <v>7280.0820000000003</v>
      </c>
      <c r="AH136" s="467">
        <f t="shared" si="16"/>
        <v>0</v>
      </c>
      <c r="AI136" s="467">
        <f t="shared" si="17"/>
        <v>-2427.7040000000002</v>
      </c>
      <c r="AK136" s="466">
        <v>0.85416666666666696</v>
      </c>
      <c r="AL136" s="467">
        <v>3716.123</v>
      </c>
      <c r="AM136" s="467">
        <v>3668.2220000000002</v>
      </c>
      <c r="AN136" s="467">
        <v>79.265000000000001</v>
      </c>
      <c r="AO136" s="467">
        <v>457.197</v>
      </c>
      <c r="AP136" s="467">
        <v>320.971</v>
      </c>
      <c r="AQ136" s="467">
        <v>0</v>
      </c>
      <c r="AR136" s="467">
        <v>0</v>
      </c>
      <c r="AS136" s="467">
        <v>27.082999999999998</v>
      </c>
      <c r="AT136" s="467">
        <v>-1243.81</v>
      </c>
      <c r="AU136" s="467">
        <v>0</v>
      </c>
      <c r="AV136" s="467">
        <v>-597.50800000000004</v>
      </c>
      <c r="AW136" s="467">
        <v>7025.0510000000013</v>
      </c>
      <c r="AX136" s="467">
        <v>6427.5430000000015</v>
      </c>
      <c r="AY136" s="467">
        <f t="shared" si="18"/>
        <v>7025.0510000000013</v>
      </c>
      <c r="AZ136" s="467">
        <f t="shared" si="19"/>
        <v>0</v>
      </c>
      <c r="BA136" s="467">
        <f t="shared" si="20"/>
        <v>-1243.81</v>
      </c>
    </row>
    <row r="137" spans="1:53" s="464" customFormat="1">
      <c r="A137" s="466">
        <v>0.86458333333333304</v>
      </c>
      <c r="B137" s="467">
        <v>2612.3090000000002</v>
      </c>
      <c r="C137" s="467">
        <v>2018.258</v>
      </c>
      <c r="D137" s="467">
        <v>42.143000000000001</v>
      </c>
      <c r="E137" s="467">
        <v>438.42399999999998</v>
      </c>
      <c r="F137" s="467">
        <v>271.74900000000002</v>
      </c>
      <c r="G137" s="467">
        <v>0</v>
      </c>
      <c r="H137" s="467">
        <v>0</v>
      </c>
      <c r="I137" s="467">
        <v>185.95599999999999</v>
      </c>
      <c r="J137" s="467">
        <v>1369.116</v>
      </c>
      <c r="K137" s="467">
        <v>0</v>
      </c>
      <c r="L137" s="467">
        <v>-369.23200000000003</v>
      </c>
      <c r="M137" s="467">
        <v>6937.9549999999999</v>
      </c>
      <c r="N137" s="467">
        <v>6568.723</v>
      </c>
      <c r="O137" s="467">
        <f t="shared" si="12"/>
        <v>6937.9549999999999</v>
      </c>
      <c r="P137" s="467">
        <f t="shared" si="13"/>
        <v>1369.116</v>
      </c>
      <c r="Q137" s="467">
        <f t="shared" si="14"/>
        <v>0</v>
      </c>
      <c r="S137" s="466">
        <v>0.86458333333333304</v>
      </c>
      <c r="T137" s="467">
        <v>2863.3389999999999</v>
      </c>
      <c r="U137" s="467">
        <v>4727.4009999999998</v>
      </c>
      <c r="V137" s="467">
        <v>915.64599999999996</v>
      </c>
      <c r="W137" s="467">
        <v>515.19899999999996</v>
      </c>
      <c r="X137" s="467">
        <v>427.51499999999999</v>
      </c>
      <c r="Y137" s="467">
        <v>187.09899999999999</v>
      </c>
      <c r="Z137" s="467">
        <v>0</v>
      </c>
      <c r="AA137" s="467">
        <v>70.433999999999997</v>
      </c>
      <c r="AB137" s="467">
        <v>-2524.136</v>
      </c>
      <c r="AC137" s="467">
        <v>0</v>
      </c>
      <c r="AD137" s="467">
        <v>-621.13900000000001</v>
      </c>
      <c r="AE137" s="467">
        <v>7182.4969999999994</v>
      </c>
      <c r="AF137" s="467">
        <v>6561.3579999999993</v>
      </c>
      <c r="AG137" s="467">
        <f t="shared" si="15"/>
        <v>7182.4969999999994</v>
      </c>
      <c r="AH137" s="467">
        <f t="shared" si="16"/>
        <v>0</v>
      </c>
      <c r="AI137" s="467">
        <f t="shared" si="17"/>
        <v>-2524.136</v>
      </c>
      <c r="AK137" s="466">
        <v>0.86458333333333304</v>
      </c>
      <c r="AL137" s="467">
        <v>3717.9369999999999</v>
      </c>
      <c r="AM137" s="467">
        <v>3655.5680000000002</v>
      </c>
      <c r="AN137" s="467">
        <v>79.265000000000001</v>
      </c>
      <c r="AO137" s="467">
        <v>455.85399999999998</v>
      </c>
      <c r="AP137" s="467">
        <v>314.93</v>
      </c>
      <c r="AQ137" s="467">
        <v>0</v>
      </c>
      <c r="AR137" s="467">
        <v>0</v>
      </c>
      <c r="AS137" s="467">
        <v>27.44</v>
      </c>
      <c r="AT137" s="467">
        <v>-1303.9000000000001</v>
      </c>
      <c r="AU137" s="467">
        <v>0</v>
      </c>
      <c r="AV137" s="467">
        <v>-596.26400000000001</v>
      </c>
      <c r="AW137" s="467">
        <v>6947.094000000001</v>
      </c>
      <c r="AX137" s="467">
        <v>6350.8300000000008</v>
      </c>
      <c r="AY137" s="467">
        <f t="shared" si="18"/>
        <v>6947.094000000001</v>
      </c>
      <c r="AZ137" s="467">
        <f t="shared" si="19"/>
        <v>0</v>
      </c>
      <c r="BA137" s="467">
        <f t="shared" si="20"/>
        <v>-1303.9000000000001</v>
      </c>
    </row>
    <row r="138" spans="1:53" s="464" customFormat="1">
      <c r="A138" s="466">
        <v>0.875</v>
      </c>
      <c r="B138" s="467">
        <v>2611.6930000000002</v>
      </c>
      <c r="C138" s="467">
        <v>2030.931</v>
      </c>
      <c r="D138" s="467">
        <v>41.286000000000001</v>
      </c>
      <c r="E138" s="467">
        <v>431.69099999999997</v>
      </c>
      <c r="F138" s="467">
        <v>236.11799999999999</v>
      </c>
      <c r="G138" s="467">
        <v>0</v>
      </c>
      <c r="H138" s="467">
        <v>0</v>
      </c>
      <c r="I138" s="467">
        <v>178.78899999999999</v>
      </c>
      <c r="J138" s="467">
        <v>1294.6600000000001</v>
      </c>
      <c r="K138" s="467">
        <v>0</v>
      </c>
      <c r="L138" s="467">
        <v>-369.68200000000002</v>
      </c>
      <c r="M138" s="467">
        <v>6825.1679999999997</v>
      </c>
      <c r="N138" s="467">
        <v>6455.4859999999999</v>
      </c>
      <c r="O138" s="467">
        <f t="shared" si="12"/>
        <v>6825.1679999999997</v>
      </c>
      <c r="P138" s="467">
        <f t="shared" si="13"/>
        <v>1294.6600000000001</v>
      </c>
      <c r="Q138" s="467">
        <f t="shared" si="14"/>
        <v>0</v>
      </c>
      <c r="S138" s="466">
        <v>0.875</v>
      </c>
      <c r="T138" s="467">
        <v>2863.5219999999999</v>
      </c>
      <c r="U138" s="467">
        <v>4753.3940000000002</v>
      </c>
      <c r="V138" s="467">
        <v>915.52800000000002</v>
      </c>
      <c r="W138" s="467">
        <v>498.86700000000002</v>
      </c>
      <c r="X138" s="467">
        <v>274.80200000000002</v>
      </c>
      <c r="Y138" s="467">
        <v>200.464</v>
      </c>
      <c r="Z138" s="467">
        <v>0</v>
      </c>
      <c r="AA138" s="467">
        <v>65.760999999999996</v>
      </c>
      <c r="AB138" s="467">
        <v>-2479.1179999999999</v>
      </c>
      <c r="AC138" s="467">
        <v>0</v>
      </c>
      <c r="AD138" s="467">
        <v>-621.34199999999998</v>
      </c>
      <c r="AE138" s="467">
        <v>7093.2199999999993</v>
      </c>
      <c r="AF138" s="467">
        <v>6471.8779999999997</v>
      </c>
      <c r="AG138" s="467">
        <f t="shared" si="15"/>
        <v>7093.2199999999993</v>
      </c>
      <c r="AH138" s="467">
        <f t="shared" si="16"/>
        <v>0</v>
      </c>
      <c r="AI138" s="467">
        <f t="shared" si="17"/>
        <v>-2479.1179999999999</v>
      </c>
      <c r="AK138" s="466">
        <v>0.875</v>
      </c>
      <c r="AL138" s="467">
        <v>3717.1239999999998</v>
      </c>
      <c r="AM138" s="467">
        <v>3672.2139999999999</v>
      </c>
      <c r="AN138" s="467">
        <v>78.454999999999998</v>
      </c>
      <c r="AO138" s="467">
        <v>452.53300000000002</v>
      </c>
      <c r="AP138" s="467">
        <v>229.023</v>
      </c>
      <c r="AQ138" s="467">
        <v>0</v>
      </c>
      <c r="AR138" s="467">
        <v>0</v>
      </c>
      <c r="AS138" s="467">
        <v>30.081</v>
      </c>
      <c r="AT138" s="467">
        <v>-1310.1500000000001</v>
      </c>
      <c r="AU138" s="467">
        <v>0</v>
      </c>
      <c r="AV138" s="467">
        <v>-597.05200000000002</v>
      </c>
      <c r="AW138" s="467">
        <v>6869.2800000000007</v>
      </c>
      <c r="AX138" s="467">
        <v>6272.228000000001</v>
      </c>
      <c r="AY138" s="467">
        <f t="shared" si="18"/>
        <v>6869.2800000000007</v>
      </c>
      <c r="AZ138" s="467">
        <f t="shared" si="19"/>
        <v>0</v>
      </c>
      <c r="BA138" s="467">
        <f t="shared" si="20"/>
        <v>-1310.1500000000001</v>
      </c>
    </row>
    <row r="139" spans="1:53" s="464" customFormat="1">
      <c r="A139" s="466">
        <v>0.88541666666666696</v>
      </c>
      <c r="B139" s="467">
        <v>2610.9749999999999</v>
      </c>
      <c r="C139" s="467">
        <v>1988.9549999999999</v>
      </c>
      <c r="D139" s="467">
        <v>41.186</v>
      </c>
      <c r="E139" s="467">
        <v>432.28100000000001</v>
      </c>
      <c r="F139" s="467">
        <v>232.566</v>
      </c>
      <c r="G139" s="467">
        <v>0</v>
      </c>
      <c r="H139" s="467">
        <v>0</v>
      </c>
      <c r="I139" s="467">
        <v>178.625</v>
      </c>
      <c r="J139" s="467">
        <v>1262.134</v>
      </c>
      <c r="K139" s="467">
        <v>0</v>
      </c>
      <c r="L139" s="467">
        <v>-365.54500000000002</v>
      </c>
      <c r="M139" s="467">
        <v>6746.7219999999998</v>
      </c>
      <c r="N139" s="467">
        <v>6381.1769999999997</v>
      </c>
      <c r="O139" s="467">
        <f t="shared" si="12"/>
        <v>6746.7219999999998</v>
      </c>
      <c r="P139" s="467">
        <f t="shared" si="13"/>
        <v>1262.134</v>
      </c>
      <c r="Q139" s="467">
        <f t="shared" si="14"/>
        <v>0</v>
      </c>
      <c r="S139" s="466">
        <v>0.88541666666666696</v>
      </c>
      <c r="T139" s="467">
        <v>2864.0590000000002</v>
      </c>
      <c r="U139" s="467">
        <v>4737.1930000000002</v>
      </c>
      <c r="V139" s="467">
        <v>915.83699999999999</v>
      </c>
      <c r="W139" s="467">
        <v>495.92899999999997</v>
      </c>
      <c r="X139" s="467">
        <v>258.51499999999999</v>
      </c>
      <c r="Y139" s="467">
        <v>201.39500000000001</v>
      </c>
      <c r="Z139" s="467">
        <v>0</v>
      </c>
      <c r="AA139" s="467">
        <v>63.692999999999998</v>
      </c>
      <c r="AB139" s="467">
        <v>-2482.152</v>
      </c>
      <c r="AC139" s="467">
        <v>0</v>
      </c>
      <c r="AD139" s="467">
        <v>-619.62699999999995</v>
      </c>
      <c r="AE139" s="467">
        <v>7054.4689999999991</v>
      </c>
      <c r="AF139" s="467">
        <v>6434.8419999999987</v>
      </c>
      <c r="AG139" s="467">
        <f t="shared" si="15"/>
        <v>7054.4689999999991</v>
      </c>
      <c r="AH139" s="467">
        <f t="shared" si="16"/>
        <v>0</v>
      </c>
      <c r="AI139" s="467">
        <f t="shared" si="17"/>
        <v>-2482.152</v>
      </c>
      <c r="AK139" s="466">
        <v>0.88541666666666696</v>
      </c>
      <c r="AL139" s="467">
        <v>3715.8870000000002</v>
      </c>
      <c r="AM139" s="467">
        <v>3651.1559999999999</v>
      </c>
      <c r="AN139" s="467">
        <v>78.266999999999996</v>
      </c>
      <c r="AO139" s="467">
        <v>453.024</v>
      </c>
      <c r="AP139" s="467">
        <v>225.404</v>
      </c>
      <c r="AQ139" s="467">
        <v>0</v>
      </c>
      <c r="AR139" s="467">
        <v>0</v>
      </c>
      <c r="AS139" s="467">
        <v>29.356000000000002</v>
      </c>
      <c r="AT139" s="467">
        <v>-1308.44</v>
      </c>
      <c r="AU139" s="467">
        <v>0</v>
      </c>
      <c r="AV139" s="467">
        <v>-594.91899999999998</v>
      </c>
      <c r="AW139" s="467">
        <v>6844.6539999999986</v>
      </c>
      <c r="AX139" s="467">
        <v>6249.7349999999988</v>
      </c>
      <c r="AY139" s="467">
        <f t="shared" si="18"/>
        <v>6844.6539999999986</v>
      </c>
      <c r="AZ139" s="467">
        <f t="shared" si="19"/>
        <v>0</v>
      </c>
      <c r="BA139" s="467">
        <f t="shared" si="20"/>
        <v>-1308.44</v>
      </c>
    </row>
    <row r="140" spans="1:53" s="464" customFormat="1">
      <c r="A140" s="466">
        <v>0.89583333333333304</v>
      </c>
      <c r="B140" s="467">
        <v>2610.8679999999999</v>
      </c>
      <c r="C140" s="467">
        <v>1999.56</v>
      </c>
      <c r="D140" s="467">
        <v>41.152000000000001</v>
      </c>
      <c r="E140" s="467">
        <v>429.57100000000003</v>
      </c>
      <c r="F140" s="467">
        <v>232.38900000000001</v>
      </c>
      <c r="G140" s="467">
        <v>0</v>
      </c>
      <c r="H140" s="467">
        <v>0</v>
      </c>
      <c r="I140" s="467">
        <v>182.43199999999999</v>
      </c>
      <c r="J140" s="467">
        <v>1159.2750000000001</v>
      </c>
      <c r="K140" s="467">
        <v>0</v>
      </c>
      <c r="L140" s="467">
        <v>-366.45699999999999</v>
      </c>
      <c r="M140" s="467">
        <v>6655.2469999999994</v>
      </c>
      <c r="N140" s="467">
        <v>6288.7899999999991</v>
      </c>
      <c r="O140" s="467">
        <f t="shared" si="12"/>
        <v>6655.2469999999994</v>
      </c>
      <c r="P140" s="467">
        <f t="shared" si="13"/>
        <v>1159.2750000000001</v>
      </c>
      <c r="Q140" s="467">
        <f t="shared" si="14"/>
        <v>0</v>
      </c>
      <c r="S140" s="466">
        <v>0.89583333333333304</v>
      </c>
      <c r="T140" s="467">
        <v>2864.3989999999999</v>
      </c>
      <c r="U140" s="467">
        <v>4723.4719999999998</v>
      </c>
      <c r="V140" s="467">
        <v>915.71400000000006</v>
      </c>
      <c r="W140" s="467">
        <v>499.86</v>
      </c>
      <c r="X140" s="467">
        <v>258.37599999999998</v>
      </c>
      <c r="Y140" s="467">
        <v>0</v>
      </c>
      <c r="Z140" s="467">
        <v>0</v>
      </c>
      <c r="AA140" s="467">
        <v>67.632000000000005</v>
      </c>
      <c r="AB140" s="467">
        <v>-2337.0610000000001</v>
      </c>
      <c r="AC140" s="467">
        <v>0</v>
      </c>
      <c r="AD140" s="467">
        <v>-617.40200000000004</v>
      </c>
      <c r="AE140" s="467">
        <v>6992.3919999999998</v>
      </c>
      <c r="AF140" s="467">
        <v>6374.99</v>
      </c>
      <c r="AG140" s="467">
        <f t="shared" si="15"/>
        <v>6992.3919999999998</v>
      </c>
      <c r="AH140" s="467">
        <f t="shared" si="16"/>
        <v>0</v>
      </c>
      <c r="AI140" s="467">
        <f t="shared" si="17"/>
        <v>-2337.0610000000001</v>
      </c>
      <c r="AK140" s="466">
        <v>0.89583333333333304</v>
      </c>
      <c r="AL140" s="467">
        <v>3715.415</v>
      </c>
      <c r="AM140" s="467">
        <v>3662.607</v>
      </c>
      <c r="AN140" s="467">
        <v>78.313999999999993</v>
      </c>
      <c r="AO140" s="467">
        <v>453.30599999999998</v>
      </c>
      <c r="AP140" s="467">
        <v>225.38300000000001</v>
      </c>
      <c r="AQ140" s="467">
        <v>0</v>
      </c>
      <c r="AR140" s="467">
        <v>0</v>
      </c>
      <c r="AS140" s="467">
        <v>27.693999999999999</v>
      </c>
      <c r="AT140" s="467">
        <v>-1364.1859999999999</v>
      </c>
      <c r="AU140" s="467">
        <v>0</v>
      </c>
      <c r="AV140" s="467">
        <v>-596.00400000000002</v>
      </c>
      <c r="AW140" s="467">
        <v>6798.5330000000004</v>
      </c>
      <c r="AX140" s="467">
        <v>6202.5290000000005</v>
      </c>
      <c r="AY140" s="467">
        <f t="shared" si="18"/>
        <v>6798.5330000000004</v>
      </c>
      <c r="AZ140" s="467">
        <f t="shared" si="19"/>
        <v>0</v>
      </c>
      <c r="BA140" s="467">
        <f t="shared" si="20"/>
        <v>-1364.1859999999999</v>
      </c>
    </row>
    <row r="141" spans="1:53" s="464" customFormat="1">
      <c r="A141" s="466">
        <v>0.90625</v>
      </c>
      <c r="B141" s="467">
        <v>2612.038</v>
      </c>
      <c r="C141" s="467">
        <v>2031.345</v>
      </c>
      <c r="D141" s="467">
        <v>41.165999999999997</v>
      </c>
      <c r="E141" s="467">
        <v>428.24599999999998</v>
      </c>
      <c r="F141" s="467">
        <v>240.477</v>
      </c>
      <c r="G141" s="467">
        <v>0</v>
      </c>
      <c r="H141" s="467">
        <v>0</v>
      </c>
      <c r="I141" s="467">
        <v>183.458</v>
      </c>
      <c r="J141" s="467">
        <v>1102.1690000000001</v>
      </c>
      <c r="K141" s="467">
        <v>0</v>
      </c>
      <c r="L141" s="467">
        <v>-369.61900000000003</v>
      </c>
      <c r="M141" s="467">
        <v>6638.8989999999994</v>
      </c>
      <c r="N141" s="467">
        <v>6269.28</v>
      </c>
      <c r="O141" s="467">
        <f t="shared" si="12"/>
        <v>6638.8989999999994</v>
      </c>
      <c r="P141" s="467">
        <f t="shared" si="13"/>
        <v>1102.1690000000001</v>
      </c>
      <c r="Q141" s="467">
        <f t="shared" si="14"/>
        <v>0</v>
      </c>
      <c r="S141" s="466">
        <v>0.90625</v>
      </c>
      <c r="T141" s="467">
        <v>2866.1019999999999</v>
      </c>
      <c r="U141" s="467">
        <v>4741.0439999999999</v>
      </c>
      <c r="V141" s="467">
        <v>915.46900000000005</v>
      </c>
      <c r="W141" s="467">
        <v>501.88799999999998</v>
      </c>
      <c r="X141" s="467">
        <v>252.23599999999999</v>
      </c>
      <c r="Y141" s="467">
        <v>0</v>
      </c>
      <c r="Z141" s="467">
        <v>0</v>
      </c>
      <c r="AA141" s="467">
        <v>72.930000000000007</v>
      </c>
      <c r="AB141" s="467">
        <v>-2408.5329999999999</v>
      </c>
      <c r="AC141" s="467">
        <v>0</v>
      </c>
      <c r="AD141" s="467">
        <v>-619.17399999999998</v>
      </c>
      <c r="AE141" s="467">
        <v>6941.1360000000022</v>
      </c>
      <c r="AF141" s="467">
        <v>6321.9620000000023</v>
      </c>
      <c r="AG141" s="467">
        <f t="shared" si="15"/>
        <v>6941.1360000000022</v>
      </c>
      <c r="AH141" s="467">
        <f t="shared" si="16"/>
        <v>0</v>
      </c>
      <c r="AI141" s="467">
        <f t="shared" si="17"/>
        <v>-2408.5329999999999</v>
      </c>
      <c r="AK141" s="466">
        <v>0.90625</v>
      </c>
      <c r="AL141" s="467">
        <v>3715.3130000000001</v>
      </c>
      <c r="AM141" s="467">
        <v>3647.2179999999998</v>
      </c>
      <c r="AN141" s="467">
        <v>77.108999999999995</v>
      </c>
      <c r="AO141" s="467">
        <v>450.00400000000002</v>
      </c>
      <c r="AP141" s="467">
        <v>225.315</v>
      </c>
      <c r="AQ141" s="467">
        <v>0</v>
      </c>
      <c r="AR141" s="467">
        <v>0</v>
      </c>
      <c r="AS141" s="467">
        <v>28.224</v>
      </c>
      <c r="AT141" s="467">
        <v>-1394.59</v>
      </c>
      <c r="AU141" s="467">
        <v>0</v>
      </c>
      <c r="AV141" s="467">
        <v>-594.29999999999995</v>
      </c>
      <c r="AW141" s="467">
        <v>6748.5929999999998</v>
      </c>
      <c r="AX141" s="467">
        <v>6154.2929999999997</v>
      </c>
      <c r="AY141" s="467">
        <f t="shared" si="18"/>
        <v>6748.5929999999998</v>
      </c>
      <c r="AZ141" s="467">
        <f t="shared" si="19"/>
        <v>0</v>
      </c>
      <c r="BA141" s="467">
        <f t="shared" si="20"/>
        <v>-1394.59</v>
      </c>
    </row>
    <row r="142" spans="1:53" s="464" customFormat="1">
      <c r="A142" s="466">
        <v>0.91666666666666696</v>
      </c>
      <c r="B142" s="467">
        <v>2613.0839999999998</v>
      </c>
      <c r="C142" s="467">
        <v>2126.0169999999998</v>
      </c>
      <c r="D142" s="467">
        <v>40.341999999999999</v>
      </c>
      <c r="E142" s="467">
        <v>397.41500000000002</v>
      </c>
      <c r="F142" s="467">
        <v>393.69600000000003</v>
      </c>
      <c r="G142" s="467">
        <v>41.914000000000001</v>
      </c>
      <c r="H142" s="467">
        <v>0</v>
      </c>
      <c r="I142" s="467">
        <v>187.744</v>
      </c>
      <c r="J142" s="467">
        <v>912.98699999999997</v>
      </c>
      <c r="K142" s="467">
        <v>0</v>
      </c>
      <c r="L142" s="467">
        <v>-378.64400000000001</v>
      </c>
      <c r="M142" s="467">
        <v>6713.1989999999987</v>
      </c>
      <c r="N142" s="467">
        <v>6334.5549999999985</v>
      </c>
      <c r="O142" s="467">
        <f t="shared" si="12"/>
        <v>6713.1989999999987</v>
      </c>
      <c r="P142" s="467">
        <f t="shared" si="13"/>
        <v>912.98699999999997</v>
      </c>
      <c r="Q142" s="467">
        <f t="shared" si="14"/>
        <v>0</v>
      </c>
      <c r="S142" s="466">
        <v>0.91666666666666696</v>
      </c>
      <c r="T142" s="467">
        <v>2868.2080000000001</v>
      </c>
      <c r="U142" s="467">
        <v>4710.1760000000004</v>
      </c>
      <c r="V142" s="467">
        <v>894.06600000000003</v>
      </c>
      <c r="W142" s="467">
        <v>434.33699999999999</v>
      </c>
      <c r="X142" s="467">
        <v>169.018</v>
      </c>
      <c r="Y142" s="467">
        <v>0</v>
      </c>
      <c r="Z142" s="467">
        <v>0</v>
      </c>
      <c r="AA142" s="467">
        <v>70.682000000000002</v>
      </c>
      <c r="AB142" s="467">
        <v>-2262.181</v>
      </c>
      <c r="AC142" s="467">
        <v>0</v>
      </c>
      <c r="AD142" s="467">
        <v>-612.01800000000003</v>
      </c>
      <c r="AE142" s="467">
        <v>6884.3060000000005</v>
      </c>
      <c r="AF142" s="467">
        <v>6272.2880000000005</v>
      </c>
      <c r="AG142" s="467">
        <f t="shared" si="15"/>
        <v>6884.3060000000005</v>
      </c>
      <c r="AH142" s="467">
        <f t="shared" si="16"/>
        <v>0</v>
      </c>
      <c r="AI142" s="467">
        <f t="shared" si="17"/>
        <v>-2262.181</v>
      </c>
      <c r="AK142" s="466">
        <v>0.91666666666666696</v>
      </c>
      <c r="AL142" s="467">
        <v>3717.683</v>
      </c>
      <c r="AM142" s="467">
        <v>3646.384</v>
      </c>
      <c r="AN142" s="467">
        <v>60.444000000000003</v>
      </c>
      <c r="AO142" s="467">
        <v>408.20499999999998</v>
      </c>
      <c r="AP142" s="467">
        <v>218.67</v>
      </c>
      <c r="AQ142" s="467">
        <v>0</v>
      </c>
      <c r="AR142" s="467">
        <v>0</v>
      </c>
      <c r="AS142" s="467">
        <v>27.103999999999999</v>
      </c>
      <c r="AT142" s="467">
        <v>-1340.434</v>
      </c>
      <c r="AU142" s="467">
        <v>0</v>
      </c>
      <c r="AV142" s="467">
        <v>-591.67100000000005</v>
      </c>
      <c r="AW142" s="467">
        <v>6738.0560000000005</v>
      </c>
      <c r="AX142" s="467">
        <v>6146.3850000000002</v>
      </c>
      <c r="AY142" s="467">
        <f t="shared" si="18"/>
        <v>6738.0560000000005</v>
      </c>
      <c r="AZ142" s="467">
        <f t="shared" si="19"/>
        <v>0</v>
      </c>
      <c r="BA142" s="467">
        <f t="shared" si="20"/>
        <v>-1340.434</v>
      </c>
    </row>
    <row r="143" spans="1:53" s="464" customFormat="1">
      <c r="A143" s="466">
        <v>0.92708333333333304</v>
      </c>
      <c r="B143" s="467">
        <v>2614.0189999999998</v>
      </c>
      <c r="C143" s="467">
        <v>2089.703</v>
      </c>
      <c r="D143" s="467">
        <v>40.201000000000001</v>
      </c>
      <c r="E143" s="467">
        <v>390.82400000000001</v>
      </c>
      <c r="F143" s="467">
        <v>399.36</v>
      </c>
      <c r="G143" s="467">
        <v>35.457999999999998</v>
      </c>
      <c r="H143" s="467">
        <v>0</v>
      </c>
      <c r="I143" s="467">
        <v>188.03399999999999</v>
      </c>
      <c r="J143" s="467">
        <v>894.07600000000002</v>
      </c>
      <c r="K143" s="467">
        <v>0</v>
      </c>
      <c r="L143" s="467">
        <v>-374.72800000000001</v>
      </c>
      <c r="M143" s="467">
        <v>6651.6749999999984</v>
      </c>
      <c r="N143" s="467">
        <v>6276.9469999999983</v>
      </c>
      <c r="O143" s="467">
        <f t="shared" si="12"/>
        <v>6651.6749999999984</v>
      </c>
      <c r="P143" s="467">
        <f t="shared" si="13"/>
        <v>894.07600000000002</v>
      </c>
      <c r="Q143" s="467">
        <f t="shared" si="14"/>
        <v>0</v>
      </c>
      <c r="S143" s="466">
        <v>0.92708333333333304</v>
      </c>
      <c r="T143" s="467">
        <v>2870.489</v>
      </c>
      <c r="U143" s="467">
        <v>4709.7889999999998</v>
      </c>
      <c r="V143" s="467">
        <v>673.03700000000003</v>
      </c>
      <c r="W143" s="467">
        <v>432.36200000000002</v>
      </c>
      <c r="X143" s="467">
        <v>200.69399999999999</v>
      </c>
      <c r="Y143" s="467">
        <v>33.189</v>
      </c>
      <c r="Z143" s="467">
        <v>0</v>
      </c>
      <c r="AA143" s="467">
        <v>66.665999999999997</v>
      </c>
      <c r="AB143" s="467">
        <v>-2157.6950000000002</v>
      </c>
      <c r="AC143" s="467">
        <v>0</v>
      </c>
      <c r="AD143" s="467">
        <v>-609.62099999999998</v>
      </c>
      <c r="AE143" s="467">
        <v>6828.530999999999</v>
      </c>
      <c r="AF143" s="467">
        <v>6218.9099999999989</v>
      </c>
      <c r="AG143" s="467">
        <f t="shared" si="15"/>
        <v>6828.530999999999</v>
      </c>
      <c r="AH143" s="467">
        <f t="shared" si="16"/>
        <v>0</v>
      </c>
      <c r="AI143" s="467">
        <f t="shared" si="17"/>
        <v>-2157.6950000000002</v>
      </c>
      <c r="AK143" s="466">
        <v>0.92708333333333304</v>
      </c>
      <c r="AL143" s="467">
        <v>3719.431</v>
      </c>
      <c r="AM143" s="467">
        <v>3640.3670000000002</v>
      </c>
      <c r="AN143" s="467">
        <v>58.215000000000003</v>
      </c>
      <c r="AO143" s="467">
        <v>402.68700000000001</v>
      </c>
      <c r="AP143" s="467">
        <v>218.15600000000001</v>
      </c>
      <c r="AQ143" s="467">
        <v>0</v>
      </c>
      <c r="AR143" s="467">
        <v>0</v>
      </c>
      <c r="AS143" s="467">
        <v>25.55</v>
      </c>
      <c r="AT143" s="467">
        <v>-1372.8150000000001</v>
      </c>
      <c r="AU143" s="467">
        <v>0</v>
      </c>
      <c r="AV143" s="467">
        <v>-590.81600000000003</v>
      </c>
      <c r="AW143" s="467">
        <v>6691.5910000000003</v>
      </c>
      <c r="AX143" s="467">
        <v>6100.7750000000005</v>
      </c>
      <c r="AY143" s="467">
        <f t="shared" si="18"/>
        <v>6691.5910000000003</v>
      </c>
      <c r="AZ143" s="467">
        <f t="shared" si="19"/>
        <v>0</v>
      </c>
      <c r="BA143" s="467">
        <f t="shared" si="20"/>
        <v>-1372.8150000000001</v>
      </c>
    </row>
    <row r="144" spans="1:53" s="464" customFormat="1">
      <c r="A144" s="466">
        <v>0.9375</v>
      </c>
      <c r="B144" s="467">
        <v>2614.0700000000002</v>
      </c>
      <c r="C144" s="467">
        <v>2092.5459999999998</v>
      </c>
      <c r="D144" s="467">
        <v>40.140999999999998</v>
      </c>
      <c r="E144" s="467">
        <v>390.23599999999999</v>
      </c>
      <c r="F144" s="467">
        <v>357.67899999999997</v>
      </c>
      <c r="G144" s="467">
        <v>0.76600000000000001</v>
      </c>
      <c r="H144" s="467">
        <v>0</v>
      </c>
      <c r="I144" s="467">
        <v>186.417</v>
      </c>
      <c r="J144" s="467">
        <v>886.50199999999995</v>
      </c>
      <c r="K144" s="467">
        <v>0</v>
      </c>
      <c r="L144" s="467">
        <v>-374.31299999999999</v>
      </c>
      <c r="M144" s="467">
        <v>6568.357</v>
      </c>
      <c r="N144" s="467">
        <v>6194.0439999999999</v>
      </c>
      <c r="O144" s="467">
        <f t="shared" si="12"/>
        <v>6568.357</v>
      </c>
      <c r="P144" s="467">
        <f t="shared" si="13"/>
        <v>886.50199999999995</v>
      </c>
      <c r="Q144" s="467">
        <f t="shared" si="14"/>
        <v>0</v>
      </c>
      <c r="S144" s="466">
        <v>0.9375</v>
      </c>
      <c r="T144" s="467">
        <v>2869.2759999999998</v>
      </c>
      <c r="U144" s="467">
        <v>4737.8999999999996</v>
      </c>
      <c r="V144" s="467">
        <v>499.31099999999998</v>
      </c>
      <c r="W144" s="467">
        <v>431.45600000000002</v>
      </c>
      <c r="X144" s="467">
        <v>214.09399999999999</v>
      </c>
      <c r="Y144" s="467">
        <v>45.601999999999997</v>
      </c>
      <c r="Z144" s="467">
        <v>0</v>
      </c>
      <c r="AA144" s="467">
        <v>60.732999999999997</v>
      </c>
      <c r="AB144" s="467">
        <v>-2058.308</v>
      </c>
      <c r="AC144" s="467">
        <v>0</v>
      </c>
      <c r="AD144" s="467">
        <v>-609.90700000000004</v>
      </c>
      <c r="AE144" s="467">
        <v>6800.0639999999994</v>
      </c>
      <c r="AF144" s="467">
        <v>6190.1569999999992</v>
      </c>
      <c r="AG144" s="467">
        <f t="shared" si="15"/>
        <v>6800.0639999999994</v>
      </c>
      <c r="AH144" s="467">
        <f t="shared" si="16"/>
        <v>0</v>
      </c>
      <c r="AI144" s="467">
        <f t="shared" si="17"/>
        <v>-2058.308</v>
      </c>
      <c r="AK144" s="466">
        <v>0.9375</v>
      </c>
      <c r="AL144" s="467">
        <v>3719.0990000000002</v>
      </c>
      <c r="AM144" s="467">
        <v>3678.7429999999999</v>
      </c>
      <c r="AN144" s="467">
        <v>58.247999999999998</v>
      </c>
      <c r="AO144" s="467">
        <v>403.36399999999998</v>
      </c>
      <c r="AP144" s="467">
        <v>218.143</v>
      </c>
      <c r="AQ144" s="467">
        <v>0</v>
      </c>
      <c r="AR144" s="467">
        <v>0</v>
      </c>
      <c r="AS144" s="467">
        <v>26.062999999999999</v>
      </c>
      <c r="AT144" s="467">
        <v>-1443.991</v>
      </c>
      <c r="AU144" s="467">
        <v>0</v>
      </c>
      <c r="AV144" s="467">
        <v>-594.58000000000004</v>
      </c>
      <c r="AW144" s="467">
        <v>6659.6689999999999</v>
      </c>
      <c r="AX144" s="467">
        <v>6065.0889999999999</v>
      </c>
      <c r="AY144" s="467">
        <f t="shared" si="18"/>
        <v>6659.6689999999999</v>
      </c>
      <c r="AZ144" s="467">
        <f t="shared" si="19"/>
        <v>0</v>
      </c>
      <c r="BA144" s="467">
        <f t="shared" si="20"/>
        <v>-1443.991</v>
      </c>
    </row>
    <row r="145" spans="1:53" s="464" customFormat="1">
      <c r="A145" s="466">
        <v>0.94791666666666696</v>
      </c>
      <c r="B145" s="467">
        <v>2613.8539999999998</v>
      </c>
      <c r="C145" s="467">
        <v>2075.9340000000002</v>
      </c>
      <c r="D145" s="467">
        <v>40.247999999999998</v>
      </c>
      <c r="E145" s="467">
        <v>390.46800000000002</v>
      </c>
      <c r="F145" s="467">
        <v>351.01</v>
      </c>
      <c r="G145" s="467">
        <v>0</v>
      </c>
      <c r="H145" s="467">
        <v>0</v>
      </c>
      <c r="I145" s="467">
        <v>177</v>
      </c>
      <c r="J145" s="467">
        <v>855.78</v>
      </c>
      <c r="K145" s="467">
        <v>0</v>
      </c>
      <c r="L145" s="467">
        <v>-372.529</v>
      </c>
      <c r="M145" s="467">
        <v>6504.2939999999999</v>
      </c>
      <c r="N145" s="467">
        <v>6131.7649999999994</v>
      </c>
      <c r="O145" s="467">
        <f t="shared" si="12"/>
        <v>6504.2939999999999</v>
      </c>
      <c r="P145" s="467">
        <f t="shared" si="13"/>
        <v>855.78</v>
      </c>
      <c r="Q145" s="467">
        <f t="shared" si="14"/>
        <v>0</v>
      </c>
      <c r="S145" s="466">
        <v>0.94791666666666696</v>
      </c>
      <c r="T145" s="467">
        <v>2868.4059999999999</v>
      </c>
      <c r="U145" s="467">
        <v>4764.9949999999999</v>
      </c>
      <c r="V145" s="467">
        <v>105.38500000000001</v>
      </c>
      <c r="W145" s="467">
        <v>431.45</v>
      </c>
      <c r="X145" s="467">
        <v>212.74299999999999</v>
      </c>
      <c r="Y145" s="467">
        <v>45.433999999999997</v>
      </c>
      <c r="Z145" s="467">
        <v>0</v>
      </c>
      <c r="AA145" s="467">
        <v>56.697000000000003</v>
      </c>
      <c r="AB145" s="467">
        <v>-1711.778</v>
      </c>
      <c r="AC145" s="467">
        <v>0</v>
      </c>
      <c r="AD145" s="467">
        <v>-607.19000000000005</v>
      </c>
      <c r="AE145" s="467">
        <v>6773.3319999999985</v>
      </c>
      <c r="AF145" s="467">
        <v>6166.141999999998</v>
      </c>
      <c r="AG145" s="467">
        <f t="shared" si="15"/>
        <v>6773.3319999999985</v>
      </c>
      <c r="AH145" s="467">
        <f t="shared" si="16"/>
        <v>0</v>
      </c>
      <c r="AI145" s="467">
        <f t="shared" si="17"/>
        <v>-1711.778</v>
      </c>
      <c r="AK145" s="466">
        <v>0.94791666666666696</v>
      </c>
      <c r="AL145" s="467">
        <v>3719.8690000000001</v>
      </c>
      <c r="AM145" s="467">
        <v>3673.7249999999999</v>
      </c>
      <c r="AN145" s="467">
        <v>58.268000000000001</v>
      </c>
      <c r="AO145" s="467">
        <v>402.47</v>
      </c>
      <c r="AP145" s="467">
        <v>218.09899999999999</v>
      </c>
      <c r="AQ145" s="467">
        <v>0</v>
      </c>
      <c r="AR145" s="467">
        <v>0</v>
      </c>
      <c r="AS145" s="467">
        <v>26.404</v>
      </c>
      <c r="AT145" s="467">
        <v>-1445.674</v>
      </c>
      <c r="AU145" s="467">
        <v>0</v>
      </c>
      <c r="AV145" s="467">
        <v>-594.09</v>
      </c>
      <c r="AW145" s="467">
        <v>6653.161000000001</v>
      </c>
      <c r="AX145" s="467">
        <v>6059.0710000000008</v>
      </c>
      <c r="AY145" s="467">
        <f t="shared" si="18"/>
        <v>6653.161000000001</v>
      </c>
      <c r="AZ145" s="467">
        <f t="shared" si="19"/>
        <v>0</v>
      </c>
      <c r="BA145" s="467">
        <f t="shared" si="20"/>
        <v>-1445.674</v>
      </c>
    </row>
    <row r="146" spans="1:53" s="464" customFormat="1">
      <c r="A146" s="466">
        <v>0.95833333333333304</v>
      </c>
      <c r="B146" s="467">
        <v>2612.2510000000002</v>
      </c>
      <c r="C146" s="467">
        <v>2096.9009999999998</v>
      </c>
      <c r="D146" s="467">
        <v>40.188000000000002</v>
      </c>
      <c r="E146" s="467">
        <v>388.68299999999999</v>
      </c>
      <c r="F146" s="467">
        <v>272.22500000000002</v>
      </c>
      <c r="G146" s="467">
        <v>0</v>
      </c>
      <c r="H146" s="467">
        <v>0</v>
      </c>
      <c r="I146" s="467">
        <v>168.71799999999999</v>
      </c>
      <c r="J146" s="467">
        <v>828.86500000000001</v>
      </c>
      <c r="K146" s="467">
        <v>0</v>
      </c>
      <c r="L146" s="467">
        <v>-373.72</v>
      </c>
      <c r="M146" s="467">
        <v>6407.8310000000001</v>
      </c>
      <c r="N146" s="467">
        <v>6034.1109999999999</v>
      </c>
      <c r="O146" s="467">
        <f t="shared" si="12"/>
        <v>6407.8310000000001</v>
      </c>
      <c r="P146" s="467">
        <f t="shared" si="13"/>
        <v>828.86500000000001</v>
      </c>
      <c r="Q146" s="467">
        <f t="shared" si="14"/>
        <v>0</v>
      </c>
      <c r="S146" s="466">
        <v>0.95833333333333304</v>
      </c>
      <c r="T146" s="467">
        <v>2867.8319999999999</v>
      </c>
      <c r="U146" s="467">
        <v>4776.6409999999996</v>
      </c>
      <c r="V146" s="467">
        <v>50.152000000000001</v>
      </c>
      <c r="W146" s="467">
        <v>425.07600000000002</v>
      </c>
      <c r="X146" s="467">
        <v>201.327</v>
      </c>
      <c r="Y146" s="467">
        <v>45.271999999999998</v>
      </c>
      <c r="Z146" s="467">
        <v>0</v>
      </c>
      <c r="AA146" s="467">
        <v>56.741</v>
      </c>
      <c r="AB146" s="467">
        <v>-1727.2460000000001</v>
      </c>
      <c r="AC146" s="467">
        <v>0</v>
      </c>
      <c r="AD146" s="467">
        <v>-607.05899999999997</v>
      </c>
      <c r="AE146" s="467">
        <v>6695.795000000001</v>
      </c>
      <c r="AF146" s="467">
        <v>6088.7360000000008</v>
      </c>
      <c r="AG146" s="467">
        <f t="shared" si="15"/>
        <v>6695.795000000001</v>
      </c>
      <c r="AH146" s="467">
        <f t="shared" si="16"/>
        <v>0</v>
      </c>
      <c r="AI146" s="467">
        <f t="shared" si="17"/>
        <v>-1727.2460000000001</v>
      </c>
      <c r="AK146" s="466">
        <v>0.95833333333333304</v>
      </c>
      <c r="AL146" s="467">
        <v>3717.6559999999999</v>
      </c>
      <c r="AM146" s="467">
        <v>3670.5160000000001</v>
      </c>
      <c r="AN146" s="467">
        <v>58.234999999999999</v>
      </c>
      <c r="AO146" s="467">
        <v>398.02600000000001</v>
      </c>
      <c r="AP146" s="467">
        <v>216.36</v>
      </c>
      <c r="AQ146" s="467">
        <v>0</v>
      </c>
      <c r="AR146" s="467">
        <v>0</v>
      </c>
      <c r="AS146" s="467">
        <v>25.908999999999999</v>
      </c>
      <c r="AT146" s="467">
        <v>-1473.8240000000001</v>
      </c>
      <c r="AU146" s="467">
        <v>0</v>
      </c>
      <c r="AV146" s="467">
        <v>-593.38599999999997</v>
      </c>
      <c r="AW146" s="467">
        <v>6612.8779999999988</v>
      </c>
      <c r="AX146" s="467">
        <v>6019.4919999999984</v>
      </c>
      <c r="AY146" s="467">
        <f t="shared" si="18"/>
        <v>6612.8779999999988</v>
      </c>
      <c r="AZ146" s="467">
        <f t="shared" si="19"/>
        <v>0</v>
      </c>
      <c r="BA146" s="467">
        <f t="shared" si="20"/>
        <v>-1473.8240000000001</v>
      </c>
    </row>
    <row r="147" spans="1:53" s="464" customFormat="1">
      <c r="A147" s="466">
        <v>0.96875</v>
      </c>
      <c r="B147" s="467">
        <v>2613.9769999999999</v>
      </c>
      <c r="C147" s="467">
        <v>2092.0659999999998</v>
      </c>
      <c r="D147" s="467">
        <v>40.173999999999999</v>
      </c>
      <c r="E147" s="467">
        <v>388.04700000000003</v>
      </c>
      <c r="F147" s="467">
        <v>262.09800000000001</v>
      </c>
      <c r="G147" s="467">
        <v>0</v>
      </c>
      <c r="H147" s="467">
        <v>0</v>
      </c>
      <c r="I147" s="467">
        <v>166.07400000000001</v>
      </c>
      <c r="J147" s="467">
        <v>750.98400000000004</v>
      </c>
      <c r="K147" s="467">
        <v>0</v>
      </c>
      <c r="L147" s="467">
        <v>-373.19900000000001</v>
      </c>
      <c r="M147" s="467">
        <v>6313.4199999999992</v>
      </c>
      <c r="N147" s="467">
        <v>5940.2209999999995</v>
      </c>
      <c r="O147" s="467">
        <f t="shared" si="12"/>
        <v>6313.4199999999992</v>
      </c>
      <c r="P147" s="467">
        <f t="shared" si="13"/>
        <v>750.98400000000004</v>
      </c>
      <c r="Q147" s="467">
        <f t="shared" si="14"/>
        <v>0</v>
      </c>
      <c r="S147" s="466">
        <v>0.96875</v>
      </c>
      <c r="T147" s="467">
        <v>2868.799</v>
      </c>
      <c r="U147" s="467">
        <v>4766.3890000000001</v>
      </c>
      <c r="V147" s="467">
        <v>50.158999999999999</v>
      </c>
      <c r="W147" s="467">
        <v>424.964</v>
      </c>
      <c r="X147" s="467">
        <v>201.08799999999999</v>
      </c>
      <c r="Y147" s="467">
        <v>45.137</v>
      </c>
      <c r="Z147" s="467">
        <v>0</v>
      </c>
      <c r="AA147" s="467">
        <v>56.293999999999997</v>
      </c>
      <c r="AB147" s="467">
        <v>-1832.788</v>
      </c>
      <c r="AC147" s="467">
        <v>0</v>
      </c>
      <c r="AD147" s="467">
        <v>-606.18899999999996</v>
      </c>
      <c r="AE147" s="467">
        <v>6580.0419999999995</v>
      </c>
      <c r="AF147" s="467">
        <v>5973.8529999999992</v>
      </c>
      <c r="AG147" s="467">
        <f t="shared" si="15"/>
        <v>6580.0419999999995</v>
      </c>
      <c r="AH147" s="467">
        <f t="shared" si="16"/>
        <v>0</v>
      </c>
      <c r="AI147" s="467">
        <f t="shared" si="17"/>
        <v>-1832.788</v>
      </c>
      <c r="AK147" s="466">
        <v>0.96875</v>
      </c>
      <c r="AL147" s="467">
        <v>3719.239</v>
      </c>
      <c r="AM147" s="467">
        <v>3637.4459999999999</v>
      </c>
      <c r="AN147" s="467">
        <v>58.207999999999998</v>
      </c>
      <c r="AO147" s="467">
        <v>398.87099999999998</v>
      </c>
      <c r="AP147" s="467">
        <v>215.815</v>
      </c>
      <c r="AQ147" s="467">
        <v>0</v>
      </c>
      <c r="AR147" s="467">
        <v>0</v>
      </c>
      <c r="AS147" s="467">
        <v>25.651</v>
      </c>
      <c r="AT147" s="467">
        <v>-1565.2370000000001</v>
      </c>
      <c r="AU147" s="467">
        <v>0</v>
      </c>
      <c r="AV147" s="467">
        <v>-590.29200000000003</v>
      </c>
      <c r="AW147" s="467">
        <v>6489.9929999999986</v>
      </c>
      <c r="AX147" s="467">
        <v>5899.7009999999982</v>
      </c>
      <c r="AY147" s="467">
        <f t="shared" si="18"/>
        <v>6489.9929999999986</v>
      </c>
      <c r="AZ147" s="467">
        <f t="shared" si="19"/>
        <v>0</v>
      </c>
      <c r="BA147" s="467">
        <f t="shared" si="20"/>
        <v>-1565.2370000000001</v>
      </c>
    </row>
    <row r="148" spans="1:53" s="464" customFormat="1">
      <c r="A148" s="466">
        <v>0.97916666666666696</v>
      </c>
      <c r="B148" s="467">
        <v>2615.5479999999998</v>
      </c>
      <c r="C148" s="467">
        <v>2105.4720000000002</v>
      </c>
      <c r="D148" s="467">
        <v>40.173999999999999</v>
      </c>
      <c r="E148" s="467">
        <v>388.36700000000002</v>
      </c>
      <c r="F148" s="467">
        <v>262.154</v>
      </c>
      <c r="G148" s="467">
        <v>0</v>
      </c>
      <c r="H148" s="467">
        <v>0</v>
      </c>
      <c r="I148" s="467">
        <v>162.74100000000001</v>
      </c>
      <c r="J148" s="467">
        <v>647.97299999999996</v>
      </c>
      <c r="K148" s="467">
        <v>0</v>
      </c>
      <c r="L148" s="467">
        <v>-374.57600000000002</v>
      </c>
      <c r="M148" s="467">
        <v>6222.4290000000001</v>
      </c>
      <c r="N148" s="467">
        <v>5847.8530000000001</v>
      </c>
      <c r="O148" s="467">
        <f t="shared" si="12"/>
        <v>6222.4290000000001</v>
      </c>
      <c r="P148" s="467">
        <f t="shared" si="13"/>
        <v>647.97299999999996</v>
      </c>
      <c r="Q148" s="467">
        <f t="shared" si="14"/>
        <v>0</v>
      </c>
      <c r="S148" s="466">
        <v>0.97916666666666696</v>
      </c>
      <c r="T148" s="467">
        <v>2869.7060000000001</v>
      </c>
      <c r="U148" s="467">
        <v>4754.6469999999999</v>
      </c>
      <c r="V148" s="467">
        <v>50.152000000000001</v>
      </c>
      <c r="W148" s="467">
        <v>428.07799999999997</v>
      </c>
      <c r="X148" s="467">
        <v>200.74600000000001</v>
      </c>
      <c r="Y148" s="467">
        <v>45.024999999999999</v>
      </c>
      <c r="Z148" s="467">
        <v>0</v>
      </c>
      <c r="AA148" s="467">
        <v>55.146000000000001</v>
      </c>
      <c r="AB148" s="467">
        <v>-1931.463</v>
      </c>
      <c r="AC148" s="467">
        <v>0</v>
      </c>
      <c r="AD148" s="467">
        <v>-605.34199999999998</v>
      </c>
      <c r="AE148" s="467">
        <v>6472.0370000000003</v>
      </c>
      <c r="AF148" s="467">
        <v>5866.6950000000006</v>
      </c>
      <c r="AG148" s="467">
        <f t="shared" si="15"/>
        <v>6472.0370000000003</v>
      </c>
      <c r="AH148" s="467">
        <f t="shared" si="16"/>
        <v>0</v>
      </c>
      <c r="AI148" s="467">
        <f t="shared" si="17"/>
        <v>-1931.463</v>
      </c>
      <c r="AK148" s="466">
        <v>0.97916666666666696</v>
      </c>
      <c r="AL148" s="467">
        <v>3720.8159999999998</v>
      </c>
      <c r="AM148" s="467">
        <v>3638.52</v>
      </c>
      <c r="AN148" s="467">
        <v>58.215000000000003</v>
      </c>
      <c r="AO148" s="467">
        <v>398.988</v>
      </c>
      <c r="AP148" s="467">
        <v>215.495</v>
      </c>
      <c r="AQ148" s="467">
        <v>0</v>
      </c>
      <c r="AR148" s="467">
        <v>0</v>
      </c>
      <c r="AS148" s="467">
        <v>27.521999999999998</v>
      </c>
      <c r="AT148" s="467">
        <v>-1679.6210000000001</v>
      </c>
      <c r="AU148" s="467">
        <v>0</v>
      </c>
      <c r="AV148" s="467">
        <v>-590.51300000000003</v>
      </c>
      <c r="AW148" s="467">
        <v>6379.9349999999995</v>
      </c>
      <c r="AX148" s="467">
        <v>5789.4219999999996</v>
      </c>
      <c r="AY148" s="467">
        <f t="shared" si="18"/>
        <v>6379.9349999999995</v>
      </c>
      <c r="AZ148" s="467">
        <f t="shared" si="19"/>
        <v>0</v>
      </c>
      <c r="BA148" s="467">
        <f t="shared" si="20"/>
        <v>-1679.6210000000001</v>
      </c>
    </row>
    <row r="149" spans="1:53" s="464" customFormat="1">
      <c r="A149" s="466">
        <v>0.98958333333333304</v>
      </c>
      <c r="B149" s="467">
        <v>2615.9499999999998</v>
      </c>
      <c r="C149" s="467">
        <v>2110.9110000000001</v>
      </c>
      <c r="D149" s="467">
        <v>41.48</v>
      </c>
      <c r="E149" s="467">
        <v>389.887</v>
      </c>
      <c r="F149" s="467">
        <v>266.64800000000002</v>
      </c>
      <c r="G149" s="467">
        <v>0</v>
      </c>
      <c r="H149" s="467">
        <v>0</v>
      </c>
      <c r="I149" s="467">
        <v>158.99799999999999</v>
      </c>
      <c r="J149" s="467">
        <v>505.08600000000001</v>
      </c>
      <c r="K149" s="467">
        <v>0</v>
      </c>
      <c r="L149" s="467">
        <v>-375.22899999999998</v>
      </c>
      <c r="M149" s="467">
        <v>6088.9599999999991</v>
      </c>
      <c r="N149" s="467">
        <v>5713.7309999999989</v>
      </c>
      <c r="O149" s="467">
        <f t="shared" si="12"/>
        <v>6088.9599999999991</v>
      </c>
      <c r="P149" s="467">
        <f t="shared" si="13"/>
        <v>505.08600000000001</v>
      </c>
      <c r="Q149" s="467">
        <f t="shared" si="14"/>
        <v>0</v>
      </c>
      <c r="S149" s="466">
        <v>0.98958333333333304</v>
      </c>
      <c r="T149" s="467">
        <v>2871.1460000000002</v>
      </c>
      <c r="U149" s="467">
        <v>4710.1909999999998</v>
      </c>
      <c r="V149" s="467">
        <v>50.146000000000001</v>
      </c>
      <c r="W149" s="467">
        <v>427.423</v>
      </c>
      <c r="X149" s="467">
        <v>200.399</v>
      </c>
      <c r="Y149" s="467">
        <v>44.878999999999998</v>
      </c>
      <c r="Z149" s="467">
        <v>0</v>
      </c>
      <c r="AA149" s="467">
        <v>54.966000000000001</v>
      </c>
      <c r="AB149" s="467">
        <v>-1997.076</v>
      </c>
      <c r="AC149" s="467">
        <v>0</v>
      </c>
      <c r="AD149" s="467">
        <v>-601.43799999999999</v>
      </c>
      <c r="AE149" s="467">
        <v>6362.0739999999996</v>
      </c>
      <c r="AF149" s="467">
        <v>5760.6359999999995</v>
      </c>
      <c r="AG149" s="467">
        <f t="shared" si="15"/>
        <v>6362.0739999999996</v>
      </c>
      <c r="AH149" s="467">
        <f t="shared" si="16"/>
        <v>0</v>
      </c>
      <c r="AI149" s="467">
        <f t="shared" si="17"/>
        <v>-1997.076</v>
      </c>
      <c r="AK149" s="466">
        <v>0.98958333333333304</v>
      </c>
      <c r="AL149" s="467">
        <v>3721.4929999999999</v>
      </c>
      <c r="AM149" s="467">
        <v>3621.1080000000002</v>
      </c>
      <c r="AN149" s="467">
        <v>58.241999999999997</v>
      </c>
      <c r="AO149" s="467">
        <v>398.44099999999997</v>
      </c>
      <c r="AP149" s="467">
        <v>215.47</v>
      </c>
      <c r="AQ149" s="467">
        <v>0</v>
      </c>
      <c r="AR149" s="467">
        <v>0</v>
      </c>
      <c r="AS149" s="467">
        <v>25.497</v>
      </c>
      <c r="AT149" s="467">
        <v>-1744.6990000000001</v>
      </c>
      <c r="AU149" s="467">
        <v>0</v>
      </c>
      <c r="AV149" s="467">
        <v>-588.80100000000004</v>
      </c>
      <c r="AW149" s="467">
        <v>6295.5520000000015</v>
      </c>
      <c r="AX149" s="467">
        <v>5706.7510000000011</v>
      </c>
      <c r="AY149" s="467">
        <f t="shared" si="18"/>
        <v>6295.5520000000015</v>
      </c>
      <c r="AZ149" s="467">
        <f t="shared" si="19"/>
        <v>0</v>
      </c>
      <c r="BA149" s="467">
        <f t="shared" si="20"/>
        <v>-1744.6990000000001</v>
      </c>
    </row>
    <row r="150" spans="1:53" s="464" customFormat="1"/>
    <row r="151" spans="1:53" s="464" customFormat="1"/>
    <row r="152" spans="1:53" s="464" customFormat="1"/>
    <row r="153" spans="1:53" s="464" customFormat="1"/>
    <row r="154" spans="1:53" s="464" customFormat="1"/>
    <row r="155" spans="1:53" s="464" customFormat="1"/>
  </sheetData>
  <mergeCells count="33"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5:D25"/>
    <mergeCell ref="A11:D11"/>
    <mergeCell ref="A12:D12"/>
    <mergeCell ref="A13:D13"/>
    <mergeCell ref="A14:D14"/>
  </mergeCells>
  <conditionalFormatting sqref="S54:AG149">
    <cfRule type="expression" dxfId="4" priority="6">
      <formula>$AE54=MIN($AE$54:$AE$149)</formula>
    </cfRule>
  </conditionalFormatting>
  <conditionalFormatting sqref="AK54:AK149">
    <cfRule type="expression" dxfId="3" priority="5">
      <formula>$AW54=MIN($AW$54:$AW$149)</formula>
    </cfRule>
  </conditionalFormatting>
  <conditionalFormatting sqref="A54:O149">
    <cfRule type="expression" dxfId="2" priority="4">
      <formula>$M54=MIN($M$52:$M$149)</formula>
    </cfRule>
  </conditionalFormatting>
  <conditionalFormatting sqref="AK54:AX149">
    <cfRule type="expression" dxfId="1" priority="2">
      <formula>$AW54=MIN($AW$54:$AW$149)</formula>
    </cfRule>
  </conditionalFormatting>
  <conditionalFormatting sqref="AY54:AY149">
    <cfRule type="expression" dxfId="0" priority="1">
      <formula>$AW54=MIN($AW$54:$AW$149)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/>
  <cols>
    <col min="1" max="33" width="4.28515625" style="26" customWidth="1"/>
    <col min="34" max="34" width="2.7109375" style="26" customWidth="1"/>
    <col min="35" max="35" width="9.140625" style="26"/>
    <col min="36" max="36" width="9.140625" style="26" customWidth="1"/>
    <col min="37" max="16384" width="9.140625" style="26"/>
  </cols>
  <sheetData>
    <row r="1" spans="1:34" ht="20.25">
      <c r="A1" s="368" t="s">
        <v>407</v>
      </c>
      <c r="T1" s="129"/>
      <c r="U1" s="53"/>
      <c r="V1" s="53"/>
      <c r="W1" s="53"/>
      <c r="Y1" s="54"/>
      <c r="Z1" s="53"/>
      <c r="AC1" s="130"/>
      <c r="AF1" s="131"/>
      <c r="AG1" s="186"/>
      <c r="AH1" s="209" t="str">
        <f>'3.1'!N1</f>
        <v>IV. čtvrtletí 2024</v>
      </c>
    </row>
    <row r="2" spans="1:34" ht="6" customHeight="1"/>
    <row r="3" spans="1:34" ht="12" customHeight="1">
      <c r="F3" s="132"/>
      <c r="U3" s="132"/>
    </row>
    <row r="4" spans="1:34" ht="12" customHeight="1"/>
    <row r="5" spans="1:34" s="25" customFormat="1" ht="12" customHeight="1">
      <c r="A5" s="616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30"/>
      <c r="P5" s="616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</row>
    <row r="6" spans="1:34" s="25" customFormat="1" ht="12" customHeight="1">
      <c r="A6" s="616"/>
      <c r="B6" s="617"/>
      <c r="C6" s="617"/>
      <c r="D6" s="617"/>
      <c r="E6" s="617"/>
      <c r="F6" s="617"/>
      <c r="G6" s="617"/>
      <c r="H6" s="617"/>
      <c r="I6" s="617"/>
      <c r="J6" s="617"/>
      <c r="K6" s="617"/>
      <c r="L6" s="617"/>
      <c r="M6" s="617"/>
      <c r="N6" s="126"/>
      <c r="O6" s="30"/>
      <c r="P6" s="616"/>
      <c r="Q6" s="618"/>
      <c r="R6" s="618"/>
      <c r="S6" s="618"/>
      <c r="T6" s="618"/>
      <c r="U6" s="618"/>
      <c r="V6" s="618"/>
      <c r="W6" s="618"/>
      <c r="X6" s="618"/>
      <c r="Y6" s="618"/>
      <c r="Z6" s="618"/>
      <c r="AA6" s="618"/>
      <c r="AB6" s="618"/>
      <c r="AC6" s="126"/>
    </row>
    <row r="7" spans="1:34" ht="12" customHeight="1">
      <c r="A7" s="112"/>
      <c r="B7" s="64" t="s">
        <v>7</v>
      </c>
      <c r="C7" s="64" t="s">
        <v>20</v>
      </c>
      <c r="D7" s="64" t="s">
        <v>21</v>
      </c>
      <c r="E7" s="64" t="s">
        <v>22</v>
      </c>
      <c r="F7" s="23"/>
      <c r="G7" s="23"/>
      <c r="H7" s="23"/>
      <c r="I7" s="23"/>
      <c r="J7" s="23"/>
      <c r="K7" s="23"/>
      <c r="L7" s="23"/>
      <c r="M7" s="23"/>
      <c r="N7" s="23"/>
      <c r="O7" s="22"/>
      <c r="P7" s="62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</row>
    <row r="8" spans="1:34" ht="12" customHeight="1">
      <c r="A8" s="113" t="s">
        <v>150</v>
      </c>
      <c r="C8" s="64">
        <f>SUM('4.1'!B11:D11)</f>
        <v>674.57811900000002</v>
      </c>
      <c r="D8" s="64">
        <f>SUM('4.2'!B8:D8)</f>
        <v>0</v>
      </c>
      <c r="E8" s="64">
        <f>SUM('4.2'!B22:D22)</f>
        <v>0.47367700000000001</v>
      </c>
      <c r="F8" s="23"/>
      <c r="G8" s="23"/>
      <c r="H8" s="23"/>
      <c r="I8" s="23"/>
      <c r="J8" s="23"/>
      <c r="K8" s="23"/>
      <c r="L8" s="23"/>
      <c r="M8" s="23"/>
      <c r="N8" s="23"/>
      <c r="O8" s="22"/>
      <c r="P8" s="62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</row>
    <row r="9" spans="1:34" ht="12" customHeight="1">
      <c r="A9" s="113" t="s">
        <v>149</v>
      </c>
      <c r="B9" s="64"/>
      <c r="C9" s="64">
        <f>SUM('4.1'!B12:D12)</f>
        <v>2.2527290000000004</v>
      </c>
      <c r="D9" s="64">
        <f>SUM('4.2'!B9:D9)</f>
        <v>0</v>
      </c>
      <c r="E9" s="64">
        <f>SUM('4.2'!B23:D23)</f>
        <v>651.48194200000012</v>
      </c>
      <c r="F9" s="23"/>
      <c r="G9" s="23"/>
      <c r="H9" s="23"/>
      <c r="I9" s="23"/>
      <c r="J9" s="23"/>
      <c r="K9" s="23"/>
      <c r="L9" s="23"/>
      <c r="M9" s="23"/>
      <c r="N9" s="23"/>
      <c r="O9" s="22"/>
      <c r="P9" s="62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</row>
    <row r="10" spans="1:34" ht="12" customHeight="1">
      <c r="A10" s="113" t="s">
        <v>148</v>
      </c>
      <c r="B10" s="64"/>
      <c r="C10" s="64">
        <f>SUM('4.1'!B13:D13)</f>
        <v>583.47518900000011</v>
      </c>
      <c r="D10" s="64">
        <f>SUM('4.2'!B10:D10)</f>
        <v>0</v>
      </c>
      <c r="E10" s="64">
        <f>SUM('4.2'!B24:D24)</f>
        <v>0</v>
      </c>
      <c r="F10" s="23"/>
      <c r="G10" s="23"/>
      <c r="H10" s="23"/>
      <c r="I10" s="23"/>
      <c r="J10" s="23"/>
      <c r="K10" s="23"/>
      <c r="L10" s="23"/>
      <c r="M10" s="23"/>
      <c r="N10" s="23"/>
      <c r="O10" s="22"/>
      <c r="P10" s="62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  <c r="AC10" s="64"/>
    </row>
    <row r="11" spans="1:34" ht="12" customHeight="1">
      <c r="A11" s="113" t="s">
        <v>147</v>
      </c>
      <c r="B11" s="64"/>
      <c r="C11" s="64">
        <f>SUM('4.1'!B14:D14)</f>
        <v>7828.8571519999987</v>
      </c>
      <c r="D11" s="64">
        <f>SUM('4.2'!B11:D11)</f>
        <v>0.33698000000000006</v>
      </c>
      <c r="E11" s="64">
        <f>SUM('4.2'!B25:D25)</f>
        <v>0</v>
      </c>
      <c r="F11" s="23"/>
      <c r="G11" s="23"/>
      <c r="H11" s="23"/>
      <c r="I11" s="23"/>
      <c r="J11" s="23"/>
      <c r="K11" s="23"/>
      <c r="L11" s="23"/>
      <c r="M11" s="23"/>
      <c r="N11" s="23"/>
      <c r="O11" s="22"/>
      <c r="P11" s="62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</row>
    <row r="12" spans="1:34" ht="12" customHeight="1">
      <c r="A12" s="113" t="s">
        <v>146</v>
      </c>
      <c r="B12" s="64"/>
      <c r="C12" s="64">
        <f>SUM('4.1'!B15:D15)</f>
        <v>0</v>
      </c>
      <c r="D12" s="64">
        <f>SUM('4.2'!B12:D12)</f>
        <v>0</v>
      </c>
      <c r="E12" s="64">
        <f>SUM('4.2'!B26:D26)</f>
        <v>0</v>
      </c>
      <c r="F12" s="23"/>
      <c r="G12" s="23"/>
      <c r="H12" s="23"/>
      <c r="I12" s="23"/>
      <c r="J12" s="23"/>
      <c r="K12" s="23"/>
      <c r="L12" s="23"/>
      <c r="M12" s="23"/>
      <c r="N12" s="23"/>
      <c r="O12" s="22"/>
      <c r="P12" s="62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</row>
    <row r="13" spans="1:34" ht="12" customHeight="1">
      <c r="A13" s="113" t="s">
        <v>145</v>
      </c>
      <c r="B13" s="64"/>
      <c r="C13" s="64">
        <f>SUM('4.1'!B16:D16)</f>
        <v>12.349181999999999</v>
      </c>
      <c r="D13" s="64">
        <f>SUM('4.2'!B13:D13)</f>
        <v>0</v>
      </c>
      <c r="E13" s="64">
        <f>SUM('4.2'!B27:D27)</f>
        <v>0</v>
      </c>
      <c r="F13" s="23"/>
      <c r="G13" s="23"/>
      <c r="H13" s="23"/>
      <c r="I13" s="23"/>
      <c r="J13" s="23"/>
      <c r="K13" s="23"/>
      <c r="L13" s="23"/>
      <c r="M13" s="23"/>
      <c r="N13" s="23"/>
      <c r="O13" s="22"/>
      <c r="P13" s="62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</row>
    <row r="14" spans="1:34" ht="12" customHeight="1">
      <c r="A14" s="113" t="s">
        <v>144</v>
      </c>
      <c r="B14" s="64"/>
      <c r="C14" s="64">
        <f>SUM('4.1'!B17:D17)</f>
        <v>5.3620940000000008</v>
      </c>
      <c r="D14" s="64">
        <f>SUM('4.2'!B14:D14)</f>
        <v>0</v>
      </c>
      <c r="E14" s="64">
        <f>SUM('4.2'!B28:D28)</f>
        <v>0.19698599999999999</v>
      </c>
      <c r="F14" s="23"/>
      <c r="G14" s="23"/>
      <c r="H14" s="23"/>
      <c r="I14" s="23"/>
      <c r="J14" s="23"/>
      <c r="K14" s="23"/>
      <c r="L14" s="23"/>
      <c r="M14" s="23"/>
      <c r="N14" s="23"/>
      <c r="O14" s="22"/>
      <c r="P14" s="62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</row>
    <row r="15" spans="1:34" ht="12" customHeight="1">
      <c r="A15" s="113" t="s">
        <v>143</v>
      </c>
      <c r="B15" s="64"/>
      <c r="C15" s="64">
        <f>SUM('4.1'!B18:D18)</f>
        <v>78.155870999999991</v>
      </c>
      <c r="D15" s="64">
        <f>SUM('4.2'!B15:D15)</f>
        <v>0</v>
      </c>
      <c r="E15" s="64">
        <f>SUM('4.2'!B29:D29)</f>
        <v>0</v>
      </c>
      <c r="F15" s="23"/>
      <c r="G15" s="23"/>
      <c r="H15" s="23"/>
      <c r="I15" s="23"/>
      <c r="J15" s="23"/>
      <c r="K15" s="23"/>
      <c r="L15" s="23"/>
      <c r="M15" s="23"/>
      <c r="N15" s="23"/>
      <c r="O15" s="22"/>
      <c r="P15" s="62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  <c r="AC15" s="64"/>
    </row>
    <row r="16" spans="1:34" ht="12" customHeight="1">
      <c r="A16" s="113" t="s">
        <v>142</v>
      </c>
      <c r="B16" s="64"/>
      <c r="C16" s="64">
        <f>SUM('4.1'!B19:D19)</f>
        <v>99.169815999999997</v>
      </c>
      <c r="D16" s="64">
        <f>SUM('4.2'!B16:D16)</f>
        <v>0</v>
      </c>
      <c r="E16" s="64">
        <f>SUM('4.2'!B30:D30)</f>
        <v>62.572483000000005</v>
      </c>
      <c r="F16" s="23"/>
      <c r="G16" s="23"/>
      <c r="H16" s="23"/>
      <c r="I16" s="23"/>
      <c r="J16" s="23"/>
      <c r="K16" s="23"/>
      <c r="L16" s="23"/>
      <c r="M16" s="23"/>
      <c r="N16" s="23"/>
      <c r="O16" s="22"/>
      <c r="P16" s="62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  <c r="AC16" s="64"/>
    </row>
    <row r="17" spans="1:29" ht="12" customHeight="1">
      <c r="A17" s="113" t="s">
        <v>14</v>
      </c>
      <c r="C17" s="64">
        <f>SUM('4.1'!B20:D20)</f>
        <v>0</v>
      </c>
      <c r="D17" s="64">
        <f>SUM('4.2'!B17:D17)</f>
        <v>0</v>
      </c>
      <c r="E17" s="64">
        <f>SUM('4.2'!B31:D31)</f>
        <v>5.1700000000000003E-2</v>
      </c>
      <c r="F17" s="23"/>
      <c r="G17" s="23"/>
      <c r="H17" s="23"/>
      <c r="I17" s="23"/>
      <c r="J17" s="23"/>
      <c r="K17" s="23"/>
      <c r="L17" s="23"/>
      <c r="M17" s="23"/>
      <c r="N17" s="23"/>
      <c r="O17" s="22"/>
      <c r="P17" s="62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</row>
    <row r="18" spans="1:29" ht="12" customHeight="1">
      <c r="A18" s="113" t="s">
        <v>141</v>
      </c>
      <c r="B18" s="64"/>
      <c r="C18" s="64">
        <f>SUM('4.1'!B21:D21)</f>
        <v>5.2497750000000014</v>
      </c>
      <c r="D18" s="64">
        <f>SUM('4.2'!B18:D18)</f>
        <v>0</v>
      </c>
      <c r="E18" s="64">
        <f>SUM('4.2'!B32:D32)</f>
        <v>1.7638200000000004</v>
      </c>
      <c r="F18" s="23"/>
      <c r="G18" s="23"/>
      <c r="H18" s="23"/>
      <c r="I18" s="23"/>
      <c r="J18" s="23"/>
      <c r="K18" s="23"/>
      <c r="L18" s="23"/>
      <c r="M18" s="23"/>
      <c r="N18" s="23"/>
      <c r="O18" s="22"/>
      <c r="P18" s="62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</row>
    <row r="19" spans="1:29" ht="12" customHeight="1">
      <c r="A19" s="113" t="s">
        <v>140</v>
      </c>
      <c r="B19" s="64"/>
      <c r="C19" s="64">
        <f>SUM('4.1'!B22:D22)</f>
        <v>162.68739800000003</v>
      </c>
      <c r="D19" s="64">
        <f>SUM('4.2'!B19:D19)</f>
        <v>827.17151899999999</v>
      </c>
      <c r="E19" s="64">
        <f>SUM('4.2'!B33:D33)</f>
        <v>326.06424799999996</v>
      </c>
      <c r="F19" s="23"/>
      <c r="G19" s="23"/>
      <c r="H19" s="23"/>
      <c r="I19" s="23"/>
      <c r="J19" s="23"/>
      <c r="K19" s="23"/>
      <c r="L19" s="23"/>
      <c r="M19" s="23"/>
      <c r="N19" s="23"/>
      <c r="O19" s="22"/>
      <c r="P19" s="62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  <c r="AC19" s="64"/>
    </row>
    <row r="20" spans="1:29" ht="12" customHeight="1">
      <c r="A20" s="113" t="s">
        <v>203</v>
      </c>
      <c r="B20" s="64">
        <f>SUM('4.1'!B8:D8)</f>
        <v>7399.9695000000002</v>
      </c>
      <c r="C20" s="64"/>
      <c r="D20" s="64"/>
      <c r="E20" s="64"/>
      <c r="F20" s="23"/>
      <c r="G20" s="23"/>
      <c r="H20" s="23"/>
      <c r="I20" s="23"/>
      <c r="J20" s="23"/>
      <c r="K20" s="23"/>
      <c r="L20" s="23"/>
      <c r="M20" s="23"/>
      <c r="N20" s="23"/>
      <c r="O20" s="22"/>
      <c r="P20" s="62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  <c r="AC20" s="64"/>
    </row>
    <row r="21" spans="1:29" ht="12" customHeight="1">
      <c r="F21" s="23"/>
      <c r="G21" s="23"/>
      <c r="H21" s="23"/>
      <c r="I21" s="23"/>
      <c r="J21" s="23"/>
      <c r="K21" s="23"/>
      <c r="L21" s="23"/>
      <c r="M21" s="23"/>
      <c r="N21" s="23"/>
      <c r="O21" s="22"/>
      <c r="P21" s="62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</row>
    <row r="22" spans="1:29" ht="12" customHeight="1">
      <c r="A22" s="62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2"/>
      <c r="P22" s="62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</row>
    <row r="23" spans="1:29" ht="12" customHeight="1">
      <c r="A23" s="62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2"/>
      <c r="P23" s="62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  <c r="AC23" s="64"/>
    </row>
    <row r="24" spans="1:29" ht="12" customHeight="1">
      <c r="A24" s="62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2"/>
      <c r="P24" s="62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  <c r="AC24" s="64"/>
    </row>
    <row r="25" spans="1:29" ht="12" customHeight="1">
      <c r="A25" s="62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2"/>
      <c r="P25" s="62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</row>
    <row r="26" spans="1:29" ht="12" customHeight="1">
      <c r="A26" s="6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2"/>
      <c r="P26" s="62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</row>
    <row r="27" spans="1:29" ht="12" customHeight="1">
      <c r="A27" s="62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2"/>
      <c r="P27" s="62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  <c r="AC27" s="64"/>
    </row>
    <row r="28" spans="1:29" ht="12" customHeight="1">
      <c r="A28" s="62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2"/>
      <c r="P28" s="62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  <c r="AC28" s="64"/>
    </row>
    <row r="29" spans="1:29" ht="12" customHeight="1">
      <c r="A29" s="62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2"/>
      <c r="P29" s="62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</row>
    <row r="30" spans="1:29" ht="12" customHeight="1">
      <c r="A30" s="62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2"/>
      <c r="P30" s="62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</row>
    <row r="31" spans="1:29" ht="12" customHeight="1">
      <c r="A31" s="62"/>
      <c r="B31" s="22"/>
      <c r="C31" s="22"/>
      <c r="D31" s="22"/>
      <c r="E31" s="22"/>
      <c r="F31" s="22"/>
      <c r="G31" s="22"/>
      <c r="H31" s="22"/>
      <c r="I31" s="22"/>
      <c r="J31" s="22"/>
      <c r="K31" s="22"/>
      <c r="L31" s="22"/>
      <c r="M31" s="22"/>
      <c r="N31" s="16"/>
      <c r="O31" s="22"/>
      <c r="P31" s="22"/>
      <c r="AC31" s="128"/>
    </row>
    <row r="32" spans="1:29" ht="12" customHeight="1">
      <c r="A32" s="22"/>
      <c r="B32" s="22"/>
      <c r="C32" s="22"/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</row>
    <row r="33" spans="1:16" ht="12" customHeight="1">
      <c r="A33" s="22"/>
      <c r="B33" s="22"/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</row>
    <row r="34" spans="1:16" ht="12" customHeight="1">
      <c r="A34" s="614"/>
      <c r="B34" s="615"/>
      <c r="C34" s="615"/>
      <c r="D34" s="615"/>
      <c r="E34" s="134"/>
      <c r="F34" s="134"/>
      <c r="G34" s="614"/>
      <c r="H34" s="615"/>
      <c r="I34" s="615"/>
      <c r="J34" s="615"/>
      <c r="K34" s="134"/>
      <c r="L34" s="134"/>
      <c r="M34" s="22"/>
      <c r="N34" s="22"/>
      <c r="O34" s="22"/>
      <c r="P34" s="22"/>
    </row>
    <row r="35" spans="1:16" ht="12" customHeight="1">
      <c r="A35" s="613"/>
      <c r="B35" s="613"/>
      <c r="C35" s="613"/>
      <c r="D35" s="613"/>
      <c r="E35" s="64"/>
      <c r="F35" s="31"/>
      <c r="G35" s="613"/>
      <c r="H35" s="613"/>
      <c r="I35" s="613"/>
      <c r="J35" s="613"/>
      <c r="K35" s="64"/>
      <c r="L35" s="31"/>
    </row>
    <row r="36" spans="1:16" ht="12" customHeight="1">
      <c r="A36" s="613"/>
      <c r="B36" s="613"/>
      <c r="C36" s="613"/>
      <c r="D36" s="613"/>
      <c r="E36" s="64"/>
      <c r="F36" s="31"/>
      <c r="G36" s="613"/>
      <c r="H36" s="613"/>
      <c r="I36" s="613"/>
      <c r="J36" s="613"/>
      <c r="K36" s="64"/>
      <c r="L36" s="31"/>
    </row>
    <row r="37" spans="1:16" ht="12" customHeight="1">
      <c r="A37" s="613"/>
      <c r="B37" s="613"/>
      <c r="C37" s="613"/>
      <c r="D37" s="613"/>
      <c r="E37" s="64"/>
      <c r="F37" s="31"/>
      <c r="G37" s="613"/>
      <c r="H37" s="613"/>
      <c r="I37" s="613"/>
      <c r="J37" s="613"/>
      <c r="K37" s="64"/>
      <c r="L37" s="31"/>
    </row>
    <row r="38" spans="1:16" ht="12" customHeight="1">
      <c r="A38" s="613"/>
      <c r="B38" s="613"/>
      <c r="C38" s="613"/>
      <c r="D38" s="613"/>
      <c r="E38" s="64"/>
      <c r="F38" s="31"/>
      <c r="G38" s="613"/>
      <c r="H38" s="613"/>
      <c r="I38" s="613"/>
      <c r="J38" s="613"/>
      <c r="K38" s="64"/>
      <c r="L38" s="31"/>
    </row>
    <row r="39" spans="1:16" ht="12" customHeight="1">
      <c r="A39" s="613"/>
      <c r="B39" s="613"/>
      <c r="C39" s="613"/>
      <c r="D39" s="613"/>
      <c r="E39" s="64"/>
      <c r="F39" s="31"/>
      <c r="G39" s="613"/>
      <c r="H39" s="613"/>
      <c r="I39" s="613"/>
      <c r="J39" s="613"/>
      <c r="K39" s="64"/>
      <c r="L39" s="31"/>
    </row>
    <row r="40" spans="1:16" ht="12" customHeight="1">
      <c r="A40" s="613"/>
      <c r="B40" s="613"/>
      <c r="C40" s="613"/>
      <c r="D40" s="613"/>
      <c r="E40" s="64"/>
      <c r="F40" s="31"/>
      <c r="G40" s="613"/>
      <c r="H40" s="613"/>
      <c r="I40" s="613"/>
      <c r="J40" s="613"/>
      <c r="K40" s="64"/>
      <c r="L40" s="31"/>
    </row>
    <row r="41" spans="1:16" ht="12" customHeight="1">
      <c r="A41" s="613"/>
      <c r="B41" s="613"/>
      <c r="C41" s="613"/>
      <c r="D41" s="613"/>
      <c r="E41" s="64"/>
      <c r="F41" s="31"/>
      <c r="G41" s="613"/>
      <c r="H41" s="613"/>
      <c r="I41" s="613"/>
      <c r="J41" s="613"/>
      <c r="K41" s="64"/>
      <c r="L41" s="31"/>
    </row>
    <row r="42" spans="1:16" ht="12" customHeight="1">
      <c r="A42" s="613"/>
      <c r="B42" s="613"/>
      <c r="C42" s="613"/>
      <c r="D42" s="613"/>
      <c r="E42" s="64"/>
      <c r="F42" s="31"/>
      <c r="G42" s="613"/>
      <c r="H42" s="613"/>
      <c r="I42" s="613"/>
      <c r="J42" s="613"/>
      <c r="K42" s="64"/>
      <c r="L42" s="31"/>
    </row>
    <row r="43" spans="1:16" ht="12" customHeight="1">
      <c r="A43" s="613"/>
      <c r="B43" s="613"/>
      <c r="C43" s="613"/>
      <c r="D43" s="613"/>
      <c r="E43" s="64"/>
      <c r="F43" s="31"/>
      <c r="G43" s="613"/>
      <c r="H43" s="613"/>
      <c r="I43" s="613"/>
      <c r="J43" s="613"/>
      <c r="K43" s="64"/>
      <c r="L43" s="31"/>
    </row>
    <row r="44" spans="1:16" ht="12" customHeight="1">
      <c r="A44" s="613"/>
      <c r="B44" s="613"/>
      <c r="C44" s="613"/>
      <c r="D44" s="613"/>
      <c r="E44" s="64"/>
      <c r="F44" s="31"/>
      <c r="G44" s="613"/>
      <c r="H44" s="613"/>
      <c r="I44" s="613"/>
      <c r="J44" s="613"/>
      <c r="K44" s="64"/>
      <c r="L44" s="31"/>
    </row>
    <row r="45" spans="1:16" ht="12" customHeight="1">
      <c r="A45" s="613"/>
      <c r="B45" s="613"/>
      <c r="C45" s="613"/>
      <c r="D45" s="613"/>
      <c r="E45" s="64"/>
      <c r="F45" s="31"/>
      <c r="G45" s="613"/>
      <c r="H45" s="613"/>
      <c r="I45" s="613"/>
      <c r="J45" s="613"/>
      <c r="K45" s="64"/>
      <c r="L45" s="31"/>
    </row>
    <row r="46" spans="1:16" ht="12" customHeight="1">
      <c r="F46" s="128"/>
      <c r="L46" s="128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127"/>
      <c r="B115" s="127"/>
    </row>
    <row r="116" spans="1:2">
      <c r="A116" s="127"/>
      <c r="B116" s="127"/>
    </row>
    <row r="137" spans="1:2">
      <c r="A137" s="127"/>
      <c r="B137" s="127"/>
    </row>
    <row r="138" spans="1:2" ht="12" customHeight="1">
      <c r="A138" s="135"/>
      <c r="B138" s="135"/>
    </row>
    <row r="139" spans="1:2">
      <c r="A139" s="135"/>
      <c r="B139" s="135"/>
    </row>
    <row r="140" spans="1:2" ht="12.75" customHeight="1">
      <c r="B140" s="135"/>
    </row>
    <row r="141" spans="1:2" ht="12.75" customHeight="1">
      <c r="B141" s="135"/>
    </row>
    <row r="142" spans="1:2">
      <c r="B142" s="135"/>
    </row>
    <row r="143" spans="1:2">
      <c r="B143" s="135"/>
    </row>
    <row r="144" spans="1:2">
      <c r="B144" s="135"/>
    </row>
    <row r="145" spans="1:2">
      <c r="B145" s="135"/>
    </row>
    <row r="146" spans="1:2">
      <c r="B146" s="135"/>
    </row>
    <row r="147" spans="1:2">
      <c r="B147" s="135"/>
    </row>
    <row r="148" spans="1:2">
      <c r="B148" s="135"/>
    </row>
    <row r="149" spans="1:2">
      <c r="B149" s="135"/>
    </row>
    <row r="150" spans="1:2">
      <c r="B150" s="135"/>
    </row>
    <row r="151" spans="1:2">
      <c r="B151" s="135"/>
    </row>
    <row r="152" spans="1:2">
      <c r="B152" s="135"/>
    </row>
    <row r="153" spans="1:2">
      <c r="B153" s="135"/>
    </row>
    <row r="154" spans="1:2">
      <c r="B154" s="135"/>
    </row>
    <row r="155" spans="1:2">
      <c r="B155" s="135"/>
    </row>
    <row r="156" spans="1:2">
      <c r="B156" s="135"/>
    </row>
    <row r="157" spans="1:2">
      <c r="B157" s="135"/>
    </row>
    <row r="158" spans="1:2">
      <c r="B158" s="127"/>
    </row>
    <row r="159" spans="1:2">
      <c r="B159" s="127"/>
    </row>
    <row r="160" spans="1:2" ht="12" customHeight="1">
      <c r="A160" s="135"/>
      <c r="B160" s="127"/>
    </row>
    <row r="161" spans="1:2">
      <c r="A161" s="135"/>
      <c r="B161" s="127"/>
    </row>
    <row r="162" spans="1:2">
      <c r="A162" s="135"/>
      <c r="B162" s="127"/>
    </row>
    <row r="163" spans="1:2" ht="90" customHeight="1">
      <c r="B163" s="127"/>
    </row>
    <row r="164" spans="1:2">
      <c r="B164" s="127"/>
    </row>
    <row r="165" spans="1:2">
      <c r="B165" s="127"/>
    </row>
    <row r="166" spans="1:2">
      <c r="B166" s="127"/>
    </row>
    <row r="167" spans="1:2">
      <c r="B167" s="127"/>
    </row>
    <row r="168" spans="1:2">
      <c r="B168" s="127"/>
    </row>
    <row r="169" spans="1:2">
      <c r="B169" s="127"/>
    </row>
    <row r="170" spans="1:2">
      <c r="B170" s="127"/>
    </row>
    <row r="171" spans="1:2">
      <c r="B171" s="127"/>
    </row>
    <row r="172" spans="1:2">
      <c r="B172" s="127"/>
    </row>
    <row r="173" spans="1:2">
      <c r="B173" s="127"/>
    </row>
    <row r="174" spans="1:2">
      <c r="B174" s="127"/>
    </row>
    <row r="175" spans="1:2">
      <c r="B175" s="127"/>
    </row>
    <row r="176" spans="1:2">
      <c r="A176" s="135"/>
      <c r="B176" s="127"/>
    </row>
    <row r="177" spans="1:2">
      <c r="A177" s="135"/>
      <c r="B177" s="127"/>
    </row>
    <row r="178" spans="1:2">
      <c r="A178" s="135"/>
      <c r="B178" s="127"/>
    </row>
    <row r="179" spans="1:2">
      <c r="A179" s="127"/>
      <c r="B179" s="127"/>
    </row>
    <row r="180" spans="1:2">
      <c r="A180" s="127"/>
      <c r="B180" s="127"/>
    </row>
    <row r="181" spans="1:2">
      <c r="A181" s="127"/>
      <c r="B181" s="127"/>
    </row>
    <row r="182" spans="1:2">
      <c r="B182" s="127"/>
    </row>
    <row r="183" spans="1:2">
      <c r="B183" s="127"/>
    </row>
    <row r="184" spans="1:2">
      <c r="B184" s="127"/>
    </row>
    <row r="185" spans="1:2">
      <c r="B185" s="127"/>
    </row>
    <row r="186" spans="1:2">
      <c r="B186" s="127"/>
    </row>
    <row r="187" spans="1:2">
      <c r="B187" s="127"/>
    </row>
    <row r="188" spans="1:2">
      <c r="B188" s="127"/>
    </row>
    <row r="189" spans="1:2">
      <c r="B189" s="127"/>
    </row>
    <row r="190" spans="1:2">
      <c r="B190" s="127"/>
    </row>
    <row r="191" spans="1:2">
      <c r="B191" s="127"/>
    </row>
    <row r="192" spans="1:2">
      <c r="B192" s="127"/>
    </row>
    <row r="193" spans="1:2">
      <c r="B193" s="127"/>
    </row>
    <row r="194" spans="1:2">
      <c r="B194" s="127"/>
    </row>
    <row r="195" spans="1:2">
      <c r="B195" s="127"/>
    </row>
    <row r="196" spans="1:2">
      <c r="B196" s="127"/>
    </row>
    <row r="197" spans="1:2">
      <c r="B197" s="127"/>
    </row>
    <row r="198" spans="1:2">
      <c r="B198" s="127"/>
    </row>
    <row r="199" spans="1:2">
      <c r="B199" s="127"/>
    </row>
    <row r="200" spans="1:2">
      <c r="B200" s="127"/>
    </row>
    <row r="201" spans="1:2">
      <c r="A201" s="127"/>
      <c r="B201" s="127"/>
    </row>
    <row r="202" spans="1:2">
      <c r="A202" s="127"/>
      <c r="B202" s="127"/>
    </row>
    <row r="203" spans="1:2" ht="12.75" customHeight="1">
      <c r="B203" s="127"/>
    </row>
    <row r="204" spans="1:2" ht="12" customHeight="1">
      <c r="B204" s="127"/>
    </row>
    <row r="205" spans="1:2">
      <c r="B205" s="127"/>
    </row>
    <row r="206" spans="1:2">
      <c r="B206" s="127"/>
    </row>
    <row r="207" spans="1:2">
      <c r="B207" s="127"/>
    </row>
    <row r="208" spans="1:2">
      <c r="B208" s="127"/>
    </row>
    <row r="209" spans="1:2">
      <c r="B209" s="127"/>
    </row>
    <row r="210" spans="1:2">
      <c r="B210" s="127"/>
    </row>
    <row r="211" spans="1:2">
      <c r="B211" s="127"/>
    </row>
    <row r="212" spans="1:2">
      <c r="B212" s="127"/>
    </row>
    <row r="213" spans="1:2">
      <c r="B213" s="127"/>
    </row>
    <row r="214" spans="1:2">
      <c r="B214" s="127"/>
    </row>
    <row r="215" spans="1:2">
      <c r="B215" s="127"/>
    </row>
    <row r="216" spans="1:2">
      <c r="B216" s="127"/>
    </row>
    <row r="217" spans="1:2">
      <c r="B217" s="127"/>
    </row>
    <row r="218" spans="1:2">
      <c r="B218" s="127"/>
    </row>
    <row r="219" spans="1:2">
      <c r="B219" s="127"/>
    </row>
    <row r="220" spans="1:2">
      <c r="B220" s="127"/>
    </row>
    <row r="221" spans="1:2">
      <c r="B221" s="127"/>
    </row>
    <row r="222" spans="1:2">
      <c r="A222" s="135"/>
      <c r="B222" s="127"/>
    </row>
    <row r="223" spans="1:2">
      <c r="A223" s="135"/>
      <c r="B223" s="127"/>
    </row>
    <row r="224" spans="1:2">
      <c r="A224" s="135"/>
      <c r="B224" s="127"/>
    </row>
    <row r="225" spans="1:2">
      <c r="A225" s="135"/>
      <c r="B225" s="127"/>
    </row>
    <row r="226" spans="1:2">
      <c r="A226" s="135"/>
      <c r="B226" s="127"/>
    </row>
    <row r="227" spans="1:2">
      <c r="A227" s="135"/>
      <c r="B227" s="127"/>
    </row>
    <row r="228" spans="1:2">
      <c r="A228" s="135"/>
      <c r="B228" s="127"/>
    </row>
    <row r="229" spans="1:2">
      <c r="A229" s="127"/>
      <c r="B229" s="127"/>
    </row>
  </sheetData>
  <mergeCells count="28">
    <mergeCell ref="A5:A6"/>
    <mergeCell ref="P5:P6"/>
    <mergeCell ref="B6:M6"/>
    <mergeCell ref="Q6:AB6"/>
    <mergeCell ref="A34:D34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G41:J41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25:F50"/>
  <sheetViews>
    <sheetView showGridLines="0" zoomScaleNormal="100" workbookViewId="0"/>
  </sheetViews>
  <sheetFormatPr defaultRowHeight="12.75"/>
  <cols>
    <col min="1" max="16384" width="9.140625" style="408"/>
  </cols>
  <sheetData>
    <row r="25" spans="6:6">
      <c r="F25" s="407"/>
    </row>
    <row r="26" spans="6:6">
      <c r="F26" s="407"/>
    </row>
    <row r="27" spans="6:6">
      <c r="F27" s="407"/>
    </row>
    <row r="28" spans="6:6">
      <c r="F28" s="407"/>
    </row>
    <row r="47" spans="1:3" ht="15">
      <c r="A47" s="409" t="s">
        <v>408</v>
      </c>
    </row>
    <row r="48" spans="1:3" ht="14.25">
      <c r="A48" s="410" t="s">
        <v>427</v>
      </c>
      <c r="B48" s="411"/>
      <c r="C48" s="411"/>
    </row>
    <row r="50" spans="1:2" ht="14.25">
      <c r="A50" s="438" t="s">
        <v>416</v>
      </c>
      <c r="B50" s="439">
        <f ca="1">TODAY()</f>
        <v>45695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L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2" s="40" customFormat="1" ht="20.25">
      <c r="A1" s="208" t="s">
        <v>373</v>
      </c>
    </row>
    <row r="2" spans="1:12" s="41" customFormat="1" ht="6" customHeight="1"/>
    <row r="3" spans="1:12" s="41" customFormat="1" ht="24.75" customHeight="1">
      <c r="A3" s="124" t="s">
        <v>172</v>
      </c>
      <c r="B3" s="49" t="s">
        <v>173</v>
      </c>
      <c r="D3" s="122"/>
      <c r="E3" s="122"/>
      <c r="F3" s="122"/>
      <c r="G3" s="123"/>
      <c r="H3" s="123"/>
      <c r="I3" s="123"/>
    </row>
    <row r="4" spans="1:12" s="41" customFormat="1" ht="24.75" customHeight="1">
      <c r="A4" s="124" t="s">
        <v>104</v>
      </c>
      <c r="B4" s="49" t="s">
        <v>105</v>
      </c>
      <c r="D4" s="123"/>
      <c r="E4" s="123"/>
      <c r="F4" s="123"/>
      <c r="G4" s="123"/>
      <c r="H4" s="123"/>
      <c r="I4" s="123"/>
      <c r="J4" s="42"/>
    </row>
    <row r="5" spans="1:12" s="41" customFormat="1" ht="24.75" customHeight="1">
      <c r="A5" s="124" t="s">
        <v>46</v>
      </c>
      <c r="B5" s="49" t="s">
        <v>116</v>
      </c>
      <c r="D5" s="123"/>
      <c r="E5" s="123"/>
      <c r="F5" s="123"/>
      <c r="G5" s="123"/>
      <c r="H5" s="123"/>
      <c r="I5" s="123"/>
      <c r="J5" s="42"/>
    </row>
    <row r="6" spans="1:12" s="41" customFormat="1" ht="24.75" customHeight="1">
      <c r="A6" s="124" t="s">
        <v>7</v>
      </c>
      <c r="B6" s="49" t="s">
        <v>113</v>
      </c>
      <c r="D6" s="123"/>
      <c r="E6" s="123"/>
      <c r="F6" s="123"/>
      <c r="G6" s="123"/>
      <c r="H6" s="123"/>
      <c r="I6" s="123"/>
      <c r="J6" s="42"/>
    </row>
    <row r="7" spans="1:12" s="41" customFormat="1" ht="24.75" customHeight="1">
      <c r="A7" s="124" t="s">
        <v>118</v>
      </c>
      <c r="B7" s="49" t="s">
        <v>119</v>
      </c>
      <c r="D7" s="123"/>
      <c r="E7" s="123"/>
      <c r="F7" s="123"/>
      <c r="G7" s="123"/>
      <c r="H7" s="123"/>
      <c r="I7" s="123"/>
      <c r="J7" s="42"/>
      <c r="K7" s="43"/>
    </row>
    <row r="8" spans="1:12" s="41" customFormat="1" ht="24.75" customHeight="1">
      <c r="A8" s="124" t="s">
        <v>126</v>
      </c>
      <c r="B8" s="49" t="s">
        <v>127</v>
      </c>
      <c r="D8" s="123"/>
      <c r="E8" s="123"/>
      <c r="F8" s="123"/>
      <c r="G8" s="123"/>
      <c r="H8" s="123"/>
      <c r="I8" s="123"/>
      <c r="J8" s="44"/>
    </row>
    <row r="9" spans="1:12" s="41" customFormat="1" ht="24.75" customHeight="1">
      <c r="A9" s="124" t="s">
        <v>130</v>
      </c>
      <c r="B9" s="49" t="s">
        <v>131</v>
      </c>
      <c r="D9" s="123"/>
      <c r="E9" s="123"/>
      <c r="F9" s="123"/>
      <c r="G9" s="123"/>
      <c r="H9" s="123"/>
      <c r="I9" s="123"/>
    </row>
    <row r="10" spans="1:12" s="41" customFormat="1" ht="24.75" customHeight="1">
      <c r="A10" s="124" t="s">
        <v>132</v>
      </c>
      <c r="B10" s="49" t="s">
        <v>133</v>
      </c>
      <c r="D10" s="123"/>
      <c r="E10" s="123"/>
      <c r="F10" s="123"/>
      <c r="G10" s="123"/>
      <c r="H10" s="123"/>
      <c r="I10" s="123"/>
    </row>
    <row r="11" spans="1:12" s="41" customFormat="1" ht="24.75" customHeight="1">
      <c r="A11" s="124" t="s">
        <v>162</v>
      </c>
      <c r="B11" s="49" t="s">
        <v>163</v>
      </c>
      <c r="D11" s="123"/>
      <c r="E11" s="123"/>
      <c r="F11" s="123"/>
      <c r="G11" s="123"/>
      <c r="H11" s="123"/>
      <c r="I11" s="123"/>
    </row>
    <row r="12" spans="1:12" s="41" customFormat="1" ht="24.75" customHeight="1">
      <c r="A12" s="124" t="s">
        <v>106</v>
      </c>
      <c r="B12" s="49" t="s">
        <v>107</v>
      </c>
      <c r="D12" s="123"/>
      <c r="E12" s="123"/>
      <c r="F12" s="123"/>
      <c r="G12" s="123"/>
      <c r="H12" s="123"/>
      <c r="I12" s="123"/>
    </row>
    <row r="13" spans="1:12" s="41" customFormat="1" ht="24.75" customHeight="1">
      <c r="A13" s="124" t="s">
        <v>108</v>
      </c>
      <c r="B13" s="49" t="s">
        <v>109</v>
      </c>
      <c r="D13" s="123"/>
      <c r="E13" s="123"/>
      <c r="F13" s="123"/>
      <c r="G13" s="123"/>
      <c r="H13" s="123"/>
      <c r="I13" s="123"/>
    </row>
    <row r="14" spans="1:12" s="41" customFormat="1" ht="24.75" customHeight="1">
      <c r="A14" s="124" t="s">
        <v>122</v>
      </c>
      <c r="B14" s="49" t="s">
        <v>123</v>
      </c>
      <c r="D14" s="123"/>
      <c r="E14" s="123"/>
      <c r="F14" s="123"/>
      <c r="G14" s="123"/>
      <c r="H14" s="123"/>
      <c r="I14" s="123"/>
    </row>
    <row r="15" spans="1:12" s="41" customFormat="1" ht="24.75" customHeight="1">
      <c r="A15" s="124" t="s">
        <v>120</v>
      </c>
      <c r="B15" s="49" t="s">
        <v>121</v>
      </c>
      <c r="D15" s="123"/>
      <c r="E15" s="123"/>
      <c r="F15" s="123"/>
      <c r="G15" s="123"/>
      <c r="H15" s="123"/>
      <c r="I15" s="123"/>
      <c r="K15" s="44"/>
      <c r="L15" s="44"/>
    </row>
    <row r="16" spans="1:12" s="41" customFormat="1" ht="24.75" customHeight="1">
      <c r="A16" s="124" t="s">
        <v>22</v>
      </c>
      <c r="B16" s="49" t="s">
        <v>110</v>
      </c>
      <c r="D16" s="123"/>
      <c r="E16" s="123"/>
      <c r="F16" s="123"/>
      <c r="G16" s="123"/>
      <c r="H16" s="123"/>
      <c r="I16" s="123"/>
      <c r="K16" s="44"/>
      <c r="L16" s="44"/>
    </row>
    <row r="17" spans="1:12" s="41" customFormat="1" ht="24.75" customHeight="1">
      <c r="A17" s="124" t="s">
        <v>44</v>
      </c>
      <c r="B17" s="49" t="s">
        <v>117</v>
      </c>
      <c r="D17" s="123"/>
      <c r="E17" s="123"/>
      <c r="F17" s="123"/>
      <c r="G17" s="123"/>
      <c r="H17" s="123"/>
      <c r="I17" s="123"/>
      <c r="K17" s="44"/>
      <c r="L17" s="44"/>
    </row>
    <row r="18" spans="1:12" s="41" customFormat="1" ht="24.75" customHeight="1">
      <c r="A18" s="124" t="s">
        <v>124</v>
      </c>
      <c r="B18" s="49" t="s">
        <v>125</v>
      </c>
      <c r="D18" s="123"/>
      <c r="E18" s="123"/>
      <c r="F18" s="123"/>
      <c r="G18" s="123"/>
      <c r="H18" s="123"/>
      <c r="I18" s="123"/>
      <c r="K18" s="44"/>
      <c r="L18" s="44"/>
    </row>
    <row r="19" spans="1:12" s="41" customFormat="1" ht="24.75" customHeight="1">
      <c r="A19" s="124" t="s">
        <v>111</v>
      </c>
      <c r="B19" s="49" t="s">
        <v>112</v>
      </c>
      <c r="D19" s="123"/>
      <c r="E19" s="123"/>
      <c r="F19" s="123"/>
      <c r="G19" s="123"/>
      <c r="H19" s="123"/>
      <c r="I19" s="123"/>
      <c r="K19" s="44"/>
      <c r="L19" s="44"/>
    </row>
    <row r="20" spans="1:12" s="41" customFormat="1" ht="24.75" customHeight="1">
      <c r="A20" s="124" t="s">
        <v>136</v>
      </c>
      <c r="B20" s="49" t="s">
        <v>134</v>
      </c>
      <c r="D20" s="123"/>
      <c r="E20" s="123"/>
      <c r="F20" s="123"/>
      <c r="G20" s="123"/>
      <c r="H20" s="123"/>
      <c r="I20" s="123"/>
      <c r="K20" s="44"/>
      <c r="L20" s="44"/>
    </row>
    <row r="21" spans="1:12" s="41" customFormat="1" ht="24.75" customHeight="1">
      <c r="A21" s="124" t="s">
        <v>128</v>
      </c>
      <c r="B21" s="49" t="s">
        <v>129</v>
      </c>
      <c r="D21" s="123"/>
      <c r="E21" s="123"/>
      <c r="F21" s="123"/>
      <c r="G21" s="123"/>
      <c r="H21" s="123"/>
      <c r="I21" s="123"/>
      <c r="K21" s="44"/>
      <c r="L21" s="44"/>
    </row>
    <row r="22" spans="1:12" s="41" customFormat="1" ht="24.75" customHeight="1">
      <c r="A22" s="124" t="s">
        <v>114</v>
      </c>
      <c r="B22" s="49" t="s">
        <v>115</v>
      </c>
      <c r="D22" s="123"/>
      <c r="E22" s="123"/>
      <c r="F22" s="123"/>
      <c r="G22" s="123"/>
      <c r="H22" s="123"/>
      <c r="I22" s="123"/>
    </row>
    <row r="23" spans="1:12" s="41" customFormat="1" ht="24.75" customHeight="1">
      <c r="A23" s="124" t="s">
        <v>137</v>
      </c>
      <c r="B23" s="49" t="s">
        <v>135</v>
      </c>
    </row>
    <row r="24" spans="1:12" s="41" customFormat="1" ht="24.75" customHeight="1">
      <c r="A24" s="124"/>
      <c r="B24" s="49"/>
    </row>
    <row r="25" spans="1:12" s="41" customFormat="1" ht="24.75" customHeight="1">
      <c r="A25" s="124"/>
      <c r="B25" s="49"/>
    </row>
    <row r="26" spans="1:12" s="41" customFormat="1" ht="24.75" customHeight="1">
      <c r="A26" s="124"/>
      <c r="B26" s="49"/>
    </row>
    <row r="27" spans="1:12" s="41" customFormat="1" ht="24.75" customHeight="1">
      <c r="A27" s="124"/>
      <c r="B27" s="49"/>
    </row>
    <row r="28" spans="1:12" s="41" customFormat="1" ht="24.75" customHeight="1">
      <c r="A28" s="124"/>
      <c r="B28" s="49"/>
    </row>
    <row r="29" spans="1:12" s="41" customFormat="1" ht="24.75" customHeight="1">
      <c r="A29" s="124"/>
      <c r="B29" s="49"/>
    </row>
    <row r="30" spans="1:12" s="41" customFormat="1" ht="24.75" customHeight="1">
      <c r="A30" s="124"/>
      <c r="B30" s="49"/>
    </row>
    <row r="31" spans="1:12" s="41" customFormat="1" ht="24.75" customHeight="1">
      <c r="A31" s="124"/>
      <c r="B31" s="49"/>
    </row>
    <row r="32" spans="1:12" s="41" customFormat="1" ht="24.75" customHeight="1">
      <c r="A32" s="124"/>
      <c r="B32" s="49"/>
    </row>
    <row r="33" spans="1:10" s="41" customFormat="1" ht="24.75" customHeight="1">
      <c r="A33" s="124"/>
      <c r="B33" s="49"/>
    </row>
    <row r="34" spans="1:10" s="41" customFormat="1" ht="22.5" customHeight="1">
      <c r="A34" s="124"/>
      <c r="B34" s="49"/>
    </row>
    <row r="35" spans="1:10" s="41" customFormat="1" ht="15">
      <c r="A35" s="42" t="s">
        <v>251</v>
      </c>
    </row>
    <row r="36" spans="1:10" s="49" customFormat="1" ht="24.75" customHeight="1">
      <c r="A36" s="125" t="s">
        <v>252</v>
      </c>
    </row>
    <row r="37" spans="1:10" s="41" customFormat="1" ht="15">
      <c r="A37" s="42" t="s">
        <v>176</v>
      </c>
    </row>
    <row r="38" spans="1:10" s="49" customFormat="1" ht="24.75" customHeight="1">
      <c r="A38" s="125" t="s">
        <v>177</v>
      </c>
    </row>
    <row r="39" spans="1:10" s="41" customFormat="1" ht="15">
      <c r="A39" s="42" t="s">
        <v>139</v>
      </c>
    </row>
    <row r="40" spans="1:10" s="49" customFormat="1" ht="39.75" customHeight="1">
      <c r="A40" s="476" t="s">
        <v>294</v>
      </c>
      <c r="B40" s="476"/>
      <c r="C40" s="476"/>
      <c r="D40" s="476"/>
      <c r="E40" s="476"/>
      <c r="F40" s="476"/>
      <c r="G40" s="476"/>
      <c r="H40" s="476"/>
      <c r="I40" s="476"/>
      <c r="J40" s="476"/>
    </row>
    <row r="41" spans="1:10" s="41" customFormat="1" ht="15">
      <c r="A41" s="42" t="s">
        <v>160</v>
      </c>
    </row>
    <row r="42" spans="1:10" s="49" customFormat="1" ht="39.75" customHeight="1">
      <c r="A42" s="477" t="s">
        <v>426</v>
      </c>
      <c r="B42" s="477"/>
      <c r="C42" s="477"/>
      <c r="D42" s="477"/>
      <c r="E42" s="477"/>
      <c r="F42" s="477"/>
      <c r="G42" s="477"/>
      <c r="H42" s="477"/>
      <c r="I42" s="477"/>
      <c r="J42" s="477"/>
    </row>
    <row r="43" spans="1:10" s="41" customFormat="1" ht="15">
      <c r="A43" s="42" t="s">
        <v>418</v>
      </c>
    </row>
    <row r="44" spans="1:10" s="49" customFormat="1" ht="54.75" customHeight="1">
      <c r="A44" s="475" t="s">
        <v>267</v>
      </c>
      <c r="B44" s="475"/>
      <c r="C44" s="475"/>
      <c r="D44" s="475"/>
      <c r="E44" s="475"/>
      <c r="F44" s="475"/>
      <c r="G44" s="475"/>
      <c r="H44" s="475"/>
      <c r="I44" s="475"/>
      <c r="J44" s="475"/>
    </row>
    <row r="45" spans="1:10" s="41" customFormat="1" ht="15">
      <c r="A45" s="42" t="s">
        <v>419</v>
      </c>
    </row>
    <row r="46" spans="1:10" s="49" customFormat="1" ht="24.75" customHeight="1">
      <c r="A46" s="125" t="s">
        <v>265</v>
      </c>
    </row>
    <row r="47" spans="1:10" s="41" customFormat="1" ht="16.5">
      <c r="A47" s="42" t="s">
        <v>260</v>
      </c>
    </row>
    <row r="48" spans="1:10" s="41" customFormat="1" ht="69.75" customHeight="1">
      <c r="A48" s="475" t="s">
        <v>423</v>
      </c>
      <c r="B48" s="475"/>
      <c r="C48" s="475"/>
      <c r="D48" s="475"/>
      <c r="E48" s="475"/>
      <c r="F48" s="475"/>
      <c r="G48" s="475"/>
      <c r="H48" s="475"/>
      <c r="I48" s="475"/>
      <c r="J48" s="475"/>
    </row>
    <row r="49" spans="1:10" s="41" customFormat="1" ht="16.5">
      <c r="A49" s="42" t="s">
        <v>261</v>
      </c>
    </row>
    <row r="50" spans="1:10" s="49" customFormat="1" ht="24.75" customHeight="1">
      <c r="A50" s="125" t="s">
        <v>262</v>
      </c>
    </row>
    <row r="51" spans="1:10" s="41" customFormat="1" ht="15">
      <c r="A51" s="42" t="s">
        <v>420</v>
      </c>
    </row>
    <row r="52" spans="1:10" s="49" customFormat="1" ht="24.75" customHeight="1">
      <c r="A52" s="125" t="s">
        <v>263</v>
      </c>
    </row>
    <row r="53" spans="1:10" s="41" customFormat="1" ht="15">
      <c r="A53" s="42" t="s">
        <v>421</v>
      </c>
    </row>
    <row r="54" spans="1:10" s="49" customFormat="1" ht="24.75" customHeight="1">
      <c r="A54" s="125" t="s">
        <v>264</v>
      </c>
    </row>
    <row r="55" spans="1:10" s="41" customFormat="1" ht="15">
      <c r="A55" s="42" t="s">
        <v>138</v>
      </c>
    </row>
    <row r="56" spans="1:10" s="49" customFormat="1" ht="24.75" customHeight="1">
      <c r="A56" s="125" t="s">
        <v>174</v>
      </c>
    </row>
    <row r="57" spans="1:10" s="41" customFormat="1" ht="15">
      <c r="A57" s="42" t="s">
        <v>422</v>
      </c>
    </row>
    <row r="58" spans="1:10" s="49" customFormat="1" ht="24.75" customHeight="1">
      <c r="A58" s="125" t="s">
        <v>266</v>
      </c>
    </row>
    <row r="59" spans="1:10" s="41" customFormat="1" ht="15">
      <c r="A59" s="42" t="s">
        <v>178</v>
      </c>
    </row>
    <row r="60" spans="1:10" s="41" customFormat="1" ht="39.75" customHeight="1">
      <c r="A60" s="475" t="s">
        <v>300</v>
      </c>
      <c r="B60" s="475"/>
      <c r="C60" s="475"/>
      <c r="D60" s="475"/>
      <c r="E60" s="475"/>
      <c r="F60" s="475"/>
      <c r="G60" s="475"/>
      <c r="H60" s="475"/>
      <c r="I60" s="475"/>
      <c r="J60" s="475"/>
    </row>
    <row r="61" spans="1:10" ht="18" customHeight="1">
      <c r="A61" s="42" t="s">
        <v>301</v>
      </c>
    </row>
    <row r="62" spans="1:10" ht="24.75" customHeight="1">
      <c r="A62" s="125" t="s">
        <v>302</v>
      </c>
    </row>
  </sheetData>
  <sortState ref="A3:B29">
    <sortCondition ref="A3"/>
  </sortState>
  <mergeCells count="5">
    <mergeCell ref="A48:J48"/>
    <mergeCell ref="A44:J44"/>
    <mergeCell ref="A60:J60"/>
    <mergeCell ref="A40:J40"/>
    <mergeCell ref="A42:J4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48" customWidth="1"/>
    <col min="3" max="3" width="21" style="148" customWidth="1"/>
    <col min="4" max="4" width="14.7109375" style="148" customWidth="1"/>
    <col min="5" max="5" width="17.7109375" style="150" customWidth="1"/>
    <col min="6" max="7" width="12" style="150" customWidth="1"/>
    <col min="8" max="16384" width="9.140625" style="148"/>
  </cols>
  <sheetData>
    <row r="1" spans="1:16" ht="20.25">
      <c r="A1" s="208" t="str">
        <f>"2 STRUČNÝ PŘEHLED DAT ZA "&amp;UPPER('3.1'!N1)</f>
        <v>2 STRUČNÝ PŘEHLED DAT ZA IV. ČTVRTLETÍ 2024</v>
      </c>
      <c r="B1" s="146"/>
      <c r="C1" s="146"/>
      <c r="D1" s="146"/>
      <c r="E1" s="147"/>
      <c r="F1" s="147"/>
      <c r="G1" s="209" t="str">
        <f>'3.1'!N1</f>
        <v>IV. čtvrtletí 2024</v>
      </c>
      <c r="H1" s="116"/>
    </row>
    <row r="2" spans="1:16" ht="15">
      <c r="A2" s="146"/>
      <c r="B2" s="146"/>
      <c r="C2" s="146"/>
      <c r="D2" s="146"/>
      <c r="E2" s="147"/>
      <c r="F2" s="147"/>
      <c r="G2" s="147"/>
    </row>
    <row r="3" spans="1:16" ht="15">
      <c r="A3" s="151"/>
      <c r="B3" s="151"/>
      <c r="C3" s="151"/>
      <c r="D3" s="151"/>
      <c r="E3" s="152"/>
      <c r="F3" s="153" t="s">
        <v>304</v>
      </c>
      <c r="G3" s="153"/>
    </row>
    <row r="4" spans="1:16" ht="15">
      <c r="A4" s="480" t="s">
        <v>413</v>
      </c>
      <c r="B4" s="480"/>
      <c r="C4" s="480"/>
      <c r="D4" s="480"/>
      <c r="E4" s="154">
        <f>SUM(E5:E7)</f>
        <v>20250.386349301261</v>
      </c>
      <c r="F4" s="155">
        <f>SUM(F5:F7)</f>
        <v>-676.42469938134127</v>
      </c>
      <c r="G4" s="156">
        <v>-3.2323352937423409E-2</v>
      </c>
    </row>
    <row r="5" spans="1:16">
      <c r="A5" s="479" t="str">
        <f>'4.1'!B6</f>
        <v>Říjen</v>
      </c>
      <c r="B5" s="479"/>
      <c r="C5" s="479"/>
      <c r="D5" s="479"/>
      <c r="E5" s="157">
        <f>INDEX('3.1'!$B$7:$M$7,,MATCH('2'!$A5,'3.1'!$B$5:$M$5,0))</f>
        <v>6209.5028167290366</v>
      </c>
      <c r="F5" s="158">
        <v>-662.90581542390555</v>
      </c>
      <c r="G5" s="159">
        <v>-9.6459021997391745E-2</v>
      </c>
    </row>
    <row r="6" spans="1:16">
      <c r="A6" s="479" t="str">
        <f>'4.1'!C6</f>
        <v>Listopad</v>
      </c>
      <c r="B6" s="479"/>
      <c r="C6" s="479"/>
      <c r="D6" s="479"/>
      <c r="E6" s="157">
        <f>INDEX('3.1'!$B$7:$M$7,,MATCH('2'!$A6,'3.1'!$B$5:$M$5,0))</f>
        <v>6861.1954580932615</v>
      </c>
      <c r="F6" s="158">
        <v>-64.282025376155616</v>
      </c>
      <c r="G6" s="159">
        <v>-9.2819629447344065E-3</v>
      </c>
    </row>
    <row r="7" spans="1:16">
      <c r="A7" s="479" t="str">
        <f>'4.1'!D6</f>
        <v>Prosinec</v>
      </c>
      <c r="B7" s="479"/>
      <c r="C7" s="479"/>
      <c r="D7" s="479"/>
      <c r="E7" s="157">
        <f>INDEX('3.1'!$B$7:$M$7,,MATCH('2'!$A7,'3.1'!$B$5:$M$5,0))</f>
        <v>7179.6880744789623</v>
      </c>
      <c r="F7" s="158">
        <v>50.763141418719897</v>
      </c>
      <c r="G7" s="159">
        <v>7.1207288469691795E-3</v>
      </c>
    </row>
    <row r="8" spans="1:16">
      <c r="A8" s="160"/>
      <c r="B8" s="160"/>
      <c r="C8" s="160"/>
      <c r="D8" s="160"/>
      <c r="E8" s="157"/>
      <c r="F8" s="158"/>
      <c r="G8" s="159"/>
    </row>
    <row r="9" spans="1:16">
      <c r="A9" s="481" t="s">
        <v>411</v>
      </c>
      <c r="B9" s="482"/>
      <c r="C9" s="482"/>
      <c r="D9" s="482"/>
      <c r="E9" s="157"/>
      <c r="F9" s="158"/>
      <c r="G9" s="161"/>
    </row>
    <row r="10" spans="1:16">
      <c r="A10" s="479" t="s">
        <v>305</v>
      </c>
      <c r="B10" s="479"/>
      <c r="C10" s="479"/>
      <c r="D10" s="479"/>
      <c r="E10" s="157">
        <f>'4.1'!B7</f>
        <v>7399.9695000000002</v>
      </c>
      <c r="F10" s="158">
        <v>-614.39127000000008</v>
      </c>
      <c r="G10" s="161">
        <v>-7.6661294347995776E-2</v>
      </c>
    </row>
    <row r="11" spans="1:16">
      <c r="A11" s="479" t="s">
        <v>306</v>
      </c>
      <c r="B11" s="479"/>
      <c r="C11" s="479"/>
      <c r="D11" s="479"/>
      <c r="E11" s="157">
        <f>'4.1'!B9</f>
        <v>9452.1373249999997</v>
      </c>
      <c r="F11" s="158">
        <v>-478.36858099999699</v>
      </c>
      <c r="G11" s="161">
        <v>-4.817162242569812E-2</v>
      </c>
    </row>
    <row r="12" spans="1:16">
      <c r="A12" s="479" t="s">
        <v>307</v>
      </c>
      <c r="B12" s="479"/>
      <c r="C12" s="479"/>
      <c r="D12" s="479"/>
      <c r="E12" s="157">
        <f>'4.2'!B6</f>
        <v>827.50849899999992</v>
      </c>
      <c r="F12" s="158">
        <v>374.07231599999989</v>
      </c>
      <c r="G12" s="161">
        <v>0.82497235559165749</v>
      </c>
    </row>
    <row r="13" spans="1:16">
      <c r="A13" s="479" t="s">
        <v>308</v>
      </c>
      <c r="B13" s="479"/>
      <c r="C13" s="479"/>
      <c r="D13" s="479"/>
      <c r="E13" s="157">
        <f>'4.2'!B20</f>
        <v>1042.6048559999999</v>
      </c>
      <c r="F13" s="158">
        <v>38.509121000000277</v>
      </c>
      <c r="G13" s="161">
        <v>3.8352041202525645E-2</v>
      </c>
    </row>
    <row r="14" spans="1:16">
      <c r="A14" s="479" t="s">
        <v>309</v>
      </c>
      <c r="B14" s="479"/>
      <c r="C14" s="479"/>
      <c r="D14" s="479"/>
      <c r="E14" s="157">
        <f>'4.3'!E6/1000</f>
        <v>732.4238405609683</v>
      </c>
      <c r="F14" s="158">
        <v>126.76727397127706</v>
      </c>
      <c r="G14" s="161">
        <v>0.2093055387561859</v>
      </c>
      <c r="P14" s="149"/>
    </row>
    <row r="15" spans="1:16">
      <c r="A15" s="479" t="s">
        <v>310</v>
      </c>
      <c r="B15" s="479"/>
      <c r="C15" s="479"/>
      <c r="D15" s="479"/>
      <c r="E15" s="157">
        <f>'4.3'!E16/1000</f>
        <v>166.41504499999999</v>
      </c>
      <c r="F15" s="158">
        <v>-139.64890499999998</v>
      </c>
      <c r="G15" s="161">
        <v>-0.45627361536698458</v>
      </c>
    </row>
    <row r="16" spans="1:16">
      <c r="A16" s="479" t="s">
        <v>311</v>
      </c>
      <c r="B16" s="479"/>
      <c r="C16" s="479"/>
      <c r="D16" s="479"/>
      <c r="E16" s="157">
        <f>'4.4'!E30/1000</f>
        <v>199.71658538510428</v>
      </c>
      <c r="F16" s="158">
        <v>-41.319482547942556</v>
      </c>
      <c r="G16" s="161">
        <v>-0.17142447975636557</v>
      </c>
    </row>
    <row r="17" spans="1:7">
      <c r="A17" s="479" t="s">
        <v>312</v>
      </c>
      <c r="B17" s="479"/>
      <c r="C17" s="479"/>
      <c r="D17" s="479"/>
      <c r="E17" s="157">
        <f>'4.4'!E6/1000</f>
        <v>429.61069835519066</v>
      </c>
      <c r="F17" s="158">
        <v>57.954828195322193</v>
      </c>
      <c r="G17" s="161">
        <v>0.15593680296343199</v>
      </c>
    </row>
    <row r="18" spans="1:7">
      <c r="A18" s="160"/>
      <c r="B18" s="160"/>
      <c r="C18" s="160"/>
      <c r="D18" s="160"/>
      <c r="E18" s="157"/>
      <c r="F18" s="158"/>
      <c r="G18" s="161"/>
    </row>
    <row r="19" spans="1:7" ht="15">
      <c r="A19" s="480" t="s">
        <v>414</v>
      </c>
      <c r="B19" s="480"/>
      <c r="C19" s="480"/>
      <c r="D19" s="480"/>
      <c r="E19" s="162">
        <f>SUM(E20:E27)</f>
        <v>22928.962986000115</v>
      </c>
      <c r="F19" s="163">
        <v>835.55031200015219</v>
      </c>
      <c r="G19" s="164">
        <v>3.7818979092507088E-2</v>
      </c>
    </row>
    <row r="20" spans="1:7">
      <c r="A20" s="479" t="s">
        <v>305</v>
      </c>
      <c r="B20" s="479"/>
      <c r="C20" s="479"/>
      <c r="D20" s="479"/>
      <c r="E20" s="157">
        <f>'4.1'!N7</f>
        <v>4290</v>
      </c>
      <c r="F20" s="158">
        <v>0</v>
      </c>
      <c r="G20" s="161">
        <v>0</v>
      </c>
    </row>
    <row r="21" spans="1:7">
      <c r="A21" s="479" t="s">
        <v>306</v>
      </c>
      <c r="B21" s="479"/>
      <c r="C21" s="479"/>
      <c r="D21" s="479"/>
      <c r="E21" s="157">
        <f>'4.1'!N9</f>
        <v>9448.4716000000026</v>
      </c>
      <c r="F21" s="158">
        <v>-23.78139999999803</v>
      </c>
      <c r="G21" s="161">
        <v>-2.5106381765772124E-3</v>
      </c>
    </row>
    <row r="22" spans="1:7">
      <c r="A22" s="479" t="s">
        <v>307</v>
      </c>
      <c r="B22" s="479"/>
      <c r="C22" s="479"/>
      <c r="D22" s="479"/>
      <c r="E22" s="157">
        <f>'4.2'!N6</f>
        <v>1363.4</v>
      </c>
      <c r="F22" s="158">
        <v>-9.9999999999909051E-2</v>
      </c>
      <c r="G22" s="161">
        <v>-7.3340667400006638E-5</v>
      </c>
    </row>
    <row r="23" spans="1:7">
      <c r="A23" s="479" t="s">
        <v>308</v>
      </c>
      <c r="B23" s="479"/>
      <c r="C23" s="479"/>
      <c r="D23" s="479"/>
      <c r="E23" s="157">
        <f>'4.2'!N20</f>
        <v>1239.240780000001</v>
      </c>
      <c r="F23" s="158">
        <v>174.79870000000005</v>
      </c>
      <c r="G23" s="161">
        <v>0.16421626247620716</v>
      </c>
    </row>
    <row r="24" spans="1:7">
      <c r="A24" s="479" t="s">
        <v>309</v>
      </c>
      <c r="B24" s="479"/>
      <c r="C24" s="479"/>
      <c r="D24" s="479"/>
      <c r="E24" s="157">
        <f>'4.3'!B6</f>
        <v>1111.7706400000006</v>
      </c>
      <c r="F24" s="158">
        <v>-5.1212999999995645</v>
      </c>
      <c r="G24" s="161">
        <v>-4.5853137770871365E-3</v>
      </c>
    </row>
    <row r="25" spans="1:7">
      <c r="A25" s="479" t="s">
        <v>310</v>
      </c>
      <c r="B25" s="479"/>
      <c r="C25" s="479"/>
      <c r="D25" s="479"/>
      <c r="E25" s="157">
        <f>'4.3'!B16</f>
        <v>1171.5</v>
      </c>
      <c r="F25" s="158">
        <v>0</v>
      </c>
      <c r="G25" s="161">
        <v>0</v>
      </c>
    </row>
    <row r="26" spans="1:7">
      <c r="A26" s="479" t="s">
        <v>311</v>
      </c>
      <c r="B26" s="479"/>
      <c r="C26" s="479"/>
      <c r="D26" s="479"/>
      <c r="E26" s="157">
        <f>'4.4'!B30</f>
        <v>351.61380500000007</v>
      </c>
      <c r="F26" s="158">
        <v>9.114104999999995</v>
      </c>
      <c r="G26" s="161">
        <v>2.6610548855955183E-2</v>
      </c>
    </row>
    <row r="27" spans="1:7">
      <c r="A27" s="479" t="s">
        <v>312</v>
      </c>
      <c r="B27" s="479"/>
      <c r="C27" s="479"/>
      <c r="D27" s="479"/>
      <c r="E27" s="157">
        <f>'4.4'!B6</f>
        <v>3952.966161000114</v>
      </c>
      <c r="F27" s="158">
        <v>680.6402070001468</v>
      </c>
      <c r="G27" s="161">
        <v>0.20799890248343619</v>
      </c>
    </row>
    <row r="28" spans="1:7">
      <c r="A28" s="160"/>
      <c r="B28" s="160"/>
      <c r="C28" s="160"/>
      <c r="D28" s="160"/>
      <c r="E28" s="157"/>
      <c r="F28" s="158"/>
      <c r="G28" s="161"/>
    </row>
    <row r="29" spans="1:7" ht="15">
      <c r="A29" s="480" t="s">
        <v>415</v>
      </c>
      <c r="B29" s="480"/>
      <c r="C29" s="480"/>
      <c r="D29" s="480"/>
      <c r="E29" s="154">
        <f>SUM(E30:E32)</f>
        <v>17988.262103907255</v>
      </c>
      <c r="F29" s="155">
        <f>SUM(F30:F32)</f>
        <v>128.28085922462651</v>
      </c>
      <c r="G29" s="156">
        <v>7.1825864466021246E-3</v>
      </c>
    </row>
    <row r="30" spans="1:7">
      <c r="A30" s="479" t="str">
        <f>'4.1'!B6</f>
        <v>Říjen</v>
      </c>
      <c r="B30" s="479"/>
      <c r="C30" s="479"/>
      <c r="D30" s="479"/>
      <c r="E30" s="157">
        <f>INDEX('3.2'!$B$27:$M$27,,MATCH('2'!$A30,'3.2'!$B$4:$M$4,0))</f>
        <v>5599.1035729920377</v>
      </c>
      <c r="F30" s="158">
        <v>-57.058256160914425</v>
      </c>
      <c r="G30" s="161">
        <v>-1.0087804748942143E-2</v>
      </c>
    </row>
    <row r="31" spans="1:7">
      <c r="A31" s="479" t="str">
        <f>'4.1'!C6</f>
        <v>Listopad</v>
      </c>
      <c r="B31" s="479"/>
      <c r="C31" s="479"/>
      <c r="D31" s="479"/>
      <c r="E31" s="157">
        <f>INDEX('3.2'!$B$27:$M$27,,MATCH('2'!$A31,'3.2'!$B$4:$M$4,0))</f>
        <v>6163.4434980162514</v>
      </c>
      <c r="F31" s="158">
        <v>174.57703431159644</v>
      </c>
      <c r="G31" s="161">
        <v>2.9150263304352386E-2</v>
      </c>
    </row>
    <row r="32" spans="1:7">
      <c r="A32" s="479" t="str">
        <f>'4.1'!D6</f>
        <v>Prosinec</v>
      </c>
      <c r="B32" s="479"/>
      <c r="C32" s="479"/>
      <c r="D32" s="479"/>
      <c r="E32" s="157">
        <f>INDEX('3.2'!$B$27:$M$27,,MATCH('2'!$A32,'3.2'!$B$4:$M$4,0))</f>
        <v>6225.7150328989655</v>
      </c>
      <c r="F32" s="158">
        <v>10.762081073944501</v>
      </c>
      <c r="G32" s="161">
        <v>1.7316432091065493E-3</v>
      </c>
    </row>
    <row r="33" spans="1:7">
      <c r="A33" s="431"/>
      <c r="B33" s="431"/>
      <c r="C33" s="431"/>
      <c r="D33" s="431"/>
      <c r="E33" s="157"/>
      <c r="F33" s="158"/>
      <c r="G33" s="161"/>
    </row>
    <row r="34" spans="1:7">
      <c r="A34" s="483" t="s">
        <v>412</v>
      </c>
      <c r="B34" s="483"/>
      <c r="C34" s="483"/>
      <c r="D34" s="483"/>
      <c r="E34" s="157"/>
      <c r="F34" s="158"/>
      <c r="G34" s="161"/>
    </row>
    <row r="35" spans="1:7">
      <c r="A35" s="483" t="s">
        <v>313</v>
      </c>
      <c r="B35" s="479"/>
      <c r="C35" s="479"/>
      <c r="D35" s="479"/>
      <c r="E35" s="157">
        <v>1876.7310300000004</v>
      </c>
      <c r="F35" s="158">
        <v>176.3184220000002</v>
      </c>
      <c r="G35" s="161">
        <v>0.10369155178600051</v>
      </c>
    </row>
    <row r="36" spans="1:7">
      <c r="A36" s="483" t="s">
        <v>314</v>
      </c>
      <c r="B36" s="479"/>
      <c r="C36" s="479"/>
      <c r="D36" s="479"/>
      <c r="E36" s="157">
        <v>5526.2269070000048</v>
      </c>
      <c r="F36" s="158">
        <v>24.403268999995429</v>
      </c>
      <c r="G36" s="161">
        <v>4.4354873230481023E-3</v>
      </c>
    </row>
    <row r="37" spans="1:7">
      <c r="A37" s="483" t="s">
        <v>315</v>
      </c>
      <c r="B37" s="479"/>
      <c r="C37" s="479"/>
      <c r="D37" s="479"/>
      <c r="E37" s="157">
        <v>2084.9568730225756</v>
      </c>
      <c r="F37" s="158">
        <v>28.158232517977012</v>
      </c>
      <c r="G37" s="161">
        <v>1.3690320463780986E-2</v>
      </c>
    </row>
    <row r="38" spans="1:7">
      <c r="A38" s="483" t="s">
        <v>316</v>
      </c>
      <c r="B38" s="479"/>
      <c r="C38" s="479"/>
      <c r="D38" s="479"/>
      <c r="E38" s="157">
        <v>4701.4494412846825</v>
      </c>
      <c r="F38" s="158">
        <v>316.72841610666808</v>
      </c>
      <c r="G38" s="161">
        <v>7.2234565047113661E-2</v>
      </c>
    </row>
    <row r="39" spans="1:7">
      <c r="A39" s="160"/>
      <c r="B39" s="160"/>
      <c r="C39" s="160"/>
      <c r="D39" s="160"/>
      <c r="E39" s="157"/>
      <c r="F39" s="157"/>
      <c r="G39" s="161"/>
    </row>
    <row r="40" spans="1:7" ht="15">
      <c r="A40" s="484" t="s">
        <v>409</v>
      </c>
      <c r="B40" s="484"/>
      <c r="C40" s="484"/>
      <c r="D40" s="484"/>
      <c r="E40" s="165"/>
      <c r="F40" s="157"/>
      <c r="G40" s="159"/>
    </row>
    <row r="41" spans="1:7">
      <c r="A41" s="479" t="s">
        <v>42</v>
      </c>
      <c r="B41" s="479"/>
      <c r="C41" s="479"/>
      <c r="D41" s="479"/>
      <c r="E41" s="158">
        <v>-2241.6430916642903</v>
      </c>
      <c r="F41" s="158">
        <v>810.1952243357091</v>
      </c>
      <c r="G41" s="159">
        <v>-0.2654777679695759</v>
      </c>
    </row>
    <row r="42" spans="1:7">
      <c r="A42" s="479" t="s">
        <v>317</v>
      </c>
      <c r="B42" s="479"/>
      <c r="C42" s="479"/>
      <c r="D42" s="479"/>
      <c r="E42" s="158">
        <v>4454.5762404961679</v>
      </c>
      <c r="F42" s="158">
        <v>453.65765649616787</v>
      </c>
      <c r="G42" s="159">
        <v>0.11338837493729112</v>
      </c>
    </row>
    <row r="43" spans="1:7">
      <c r="A43" s="479" t="s">
        <v>318</v>
      </c>
      <c r="B43" s="479"/>
      <c r="C43" s="479"/>
      <c r="D43" s="479"/>
      <c r="E43" s="158">
        <v>-6696.2193321604591</v>
      </c>
      <c r="F43" s="158">
        <v>356.53756783954123</v>
      </c>
      <c r="G43" s="159">
        <v>-5.0552935950414116E-2</v>
      </c>
    </row>
    <row r="44" spans="1:7">
      <c r="A44" s="160"/>
      <c r="B44" s="160"/>
      <c r="C44" s="160"/>
      <c r="D44" s="160"/>
      <c r="E44" s="165"/>
      <c r="F44" s="165"/>
      <c r="G44" s="159"/>
    </row>
    <row r="45" spans="1:7" ht="30">
      <c r="A45" s="484" t="s">
        <v>410</v>
      </c>
      <c r="B45" s="484"/>
      <c r="C45" s="484"/>
      <c r="D45" s="484"/>
      <c r="E45" s="166" t="s">
        <v>319</v>
      </c>
      <c r="F45" s="166" t="s">
        <v>322</v>
      </c>
      <c r="G45" s="167" t="s">
        <v>257</v>
      </c>
    </row>
    <row r="46" spans="1:7">
      <c r="A46" s="479" t="s">
        <v>320</v>
      </c>
      <c r="B46" s="479"/>
      <c r="C46" s="479"/>
      <c r="D46" s="479"/>
      <c r="E46" s="168">
        <v>45638</v>
      </c>
      <c r="F46" s="169">
        <v>0.54166666666666663</v>
      </c>
      <c r="G46" s="157">
        <v>10829.581</v>
      </c>
    </row>
    <row r="47" spans="1:7">
      <c r="A47" s="479" t="s">
        <v>321</v>
      </c>
      <c r="B47" s="479"/>
      <c r="C47" s="479"/>
      <c r="D47" s="479"/>
      <c r="E47" s="168">
        <v>45578</v>
      </c>
      <c r="F47" s="169" t="s">
        <v>436</v>
      </c>
      <c r="G47" s="157">
        <v>5230.8270000000002</v>
      </c>
    </row>
    <row r="49" spans="1:7" ht="14.25" customHeight="1">
      <c r="A49" s="440"/>
    </row>
    <row r="50" spans="1:7">
      <c r="A50" s="478"/>
      <c r="B50" s="478"/>
      <c r="C50" s="478"/>
      <c r="D50" s="478"/>
      <c r="E50" s="478"/>
      <c r="F50" s="478"/>
      <c r="G50" s="478"/>
    </row>
    <row r="51" spans="1:7">
      <c r="A51" s="478"/>
      <c r="B51" s="478"/>
      <c r="C51" s="478"/>
      <c r="D51" s="478"/>
      <c r="E51" s="478"/>
      <c r="F51" s="478"/>
      <c r="G51" s="478"/>
    </row>
    <row r="52" spans="1:7">
      <c r="A52" s="478"/>
      <c r="B52" s="478"/>
      <c r="C52" s="478"/>
      <c r="D52" s="478"/>
      <c r="E52" s="478"/>
      <c r="F52" s="478"/>
      <c r="G52" s="478"/>
    </row>
    <row r="53" spans="1:7">
      <c r="A53" s="478"/>
      <c r="B53" s="478"/>
      <c r="C53" s="478"/>
      <c r="D53" s="478"/>
      <c r="E53" s="478"/>
      <c r="F53" s="478"/>
      <c r="G53" s="478"/>
    </row>
  </sheetData>
  <mergeCells count="39">
    <mergeCell ref="A47:D47"/>
    <mergeCell ref="A40:D40"/>
    <mergeCell ref="A41:D41"/>
    <mergeCell ref="A42:D42"/>
    <mergeCell ref="A43:D43"/>
    <mergeCell ref="A45:D45"/>
    <mergeCell ref="A46:D46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Q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7" ht="20.25">
      <c r="A1" s="211" t="s">
        <v>374</v>
      </c>
      <c r="N1" s="209" t="str">
        <f>Titulní!A35</f>
        <v>IV. čtvrtletí 2024</v>
      </c>
    </row>
    <row r="2" spans="1:17" s="46" customFormat="1" ht="18">
      <c r="A2" s="210" t="s">
        <v>378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</row>
    <row r="3" spans="1:17" ht="6" customHeight="1">
      <c r="A3" s="6"/>
      <c r="B3" s="6"/>
      <c r="C3" s="6"/>
      <c r="D3" s="6"/>
      <c r="E3" s="6"/>
      <c r="F3" s="6"/>
      <c r="G3" s="6"/>
      <c r="H3" s="51"/>
      <c r="I3" s="51"/>
      <c r="J3" s="51"/>
      <c r="K3" s="51"/>
      <c r="L3" s="51"/>
      <c r="M3" s="51"/>
      <c r="N3" s="6"/>
    </row>
    <row r="4" spans="1:17">
      <c r="A4" s="490" t="str">
        <f>RIGHT(N1,4)</f>
        <v>2024</v>
      </c>
      <c r="B4" s="492" t="s">
        <v>179</v>
      </c>
      <c r="C4" s="492"/>
      <c r="D4" s="493"/>
      <c r="E4" s="492" t="s">
        <v>181</v>
      </c>
      <c r="F4" s="492"/>
      <c r="G4" s="493"/>
      <c r="H4" s="492" t="s">
        <v>182</v>
      </c>
      <c r="I4" s="492"/>
      <c r="J4" s="493"/>
      <c r="K4" s="492" t="s">
        <v>183</v>
      </c>
      <c r="L4" s="492"/>
      <c r="M4" s="492"/>
      <c r="N4" s="494" t="s">
        <v>53</v>
      </c>
      <c r="O4" s="212"/>
      <c r="P4" s="212"/>
      <c r="Q4" s="212"/>
    </row>
    <row r="5" spans="1:17">
      <c r="A5" s="491"/>
      <c r="B5" s="412" t="s">
        <v>60</v>
      </c>
      <c r="C5" s="412" t="s">
        <v>61</v>
      </c>
      <c r="D5" s="413" t="s">
        <v>62</v>
      </c>
      <c r="E5" s="412" t="s">
        <v>63</v>
      </c>
      <c r="F5" s="412" t="s">
        <v>64</v>
      </c>
      <c r="G5" s="413" t="s">
        <v>65</v>
      </c>
      <c r="H5" s="412" t="s">
        <v>66</v>
      </c>
      <c r="I5" s="412" t="s">
        <v>67</v>
      </c>
      <c r="J5" s="413" t="s">
        <v>68</v>
      </c>
      <c r="K5" s="412" t="s">
        <v>69</v>
      </c>
      <c r="L5" s="412" t="s">
        <v>70</v>
      </c>
      <c r="M5" s="412" t="s">
        <v>71</v>
      </c>
      <c r="N5" s="495"/>
      <c r="O5" s="212"/>
      <c r="P5" s="212"/>
      <c r="Q5" s="212"/>
    </row>
    <row r="6" spans="1:17" s="32" customFormat="1" ht="14.25" customHeight="1">
      <c r="A6" s="485" t="s">
        <v>19</v>
      </c>
      <c r="B6" s="487">
        <f>SUM(B7:D7)</f>
        <v>20198.443904314299</v>
      </c>
      <c r="C6" s="488"/>
      <c r="D6" s="489"/>
      <c r="E6" s="487">
        <f>SUM(E7:G7)</f>
        <v>15917.05107456332</v>
      </c>
      <c r="F6" s="488"/>
      <c r="G6" s="489"/>
      <c r="H6" s="487">
        <f>SUM(H7:J7)</f>
        <v>17491.492604191808</v>
      </c>
      <c r="I6" s="488"/>
      <c r="J6" s="489"/>
      <c r="K6" s="488">
        <f>SUM(K7:M7)</f>
        <v>20250.386349301261</v>
      </c>
      <c r="L6" s="488"/>
      <c r="M6" s="489"/>
      <c r="N6" s="496">
        <f>SUM(N8:N15)</f>
        <v>73857.373932370698</v>
      </c>
      <c r="O6" s="213"/>
      <c r="P6" s="213"/>
      <c r="Q6" s="213"/>
    </row>
    <row r="7" spans="1:17" s="32" customFormat="1" ht="14.25" customHeight="1">
      <c r="A7" s="486"/>
      <c r="B7" s="220">
        <f t="shared" ref="B7:M7" si="0">SUM(B8:B15)</f>
        <v>7437.5069495418902</v>
      </c>
      <c r="C7" s="216">
        <f t="shared" si="0"/>
        <v>6250.9594440166056</v>
      </c>
      <c r="D7" s="219">
        <f t="shared" si="0"/>
        <v>6509.9775107558016</v>
      </c>
      <c r="E7" s="220">
        <f t="shared" si="0"/>
        <v>5419.2899319849348</v>
      </c>
      <c r="F7" s="216">
        <f t="shared" si="0"/>
        <v>5242.2028879425061</v>
      </c>
      <c r="G7" s="219">
        <f t="shared" si="0"/>
        <v>5255.5582546358801</v>
      </c>
      <c r="H7" s="220">
        <f t="shared" si="0"/>
        <v>5679.0793641216951</v>
      </c>
      <c r="I7" s="216">
        <f t="shared" si="0"/>
        <v>5789.6174949081869</v>
      </c>
      <c r="J7" s="219">
        <f t="shared" si="0"/>
        <v>6022.7957451619241</v>
      </c>
      <c r="K7" s="216">
        <f t="shared" si="0"/>
        <v>6209.5028167290366</v>
      </c>
      <c r="L7" s="216">
        <f t="shared" si="0"/>
        <v>6861.1954580932615</v>
      </c>
      <c r="M7" s="219">
        <f t="shared" si="0"/>
        <v>7179.6880744789623</v>
      </c>
      <c r="N7" s="497"/>
      <c r="O7" s="213"/>
      <c r="P7" s="213"/>
      <c r="Q7" s="213"/>
    </row>
    <row r="8" spans="1:17">
      <c r="A8" s="221" t="s">
        <v>0</v>
      </c>
      <c r="B8" s="222">
        <v>2903.3067500000002</v>
      </c>
      <c r="C8" s="223">
        <v>2456.5827100000001</v>
      </c>
      <c r="D8" s="224">
        <v>2610.4117699999997</v>
      </c>
      <c r="E8" s="223">
        <v>2282.1647800000001</v>
      </c>
      <c r="F8" s="223">
        <v>2164.1765800000003</v>
      </c>
      <c r="G8" s="224">
        <v>2185.297</v>
      </c>
      <c r="H8" s="223">
        <v>2582.7548400000001</v>
      </c>
      <c r="I8" s="223">
        <v>2495.5283300000001</v>
      </c>
      <c r="J8" s="224">
        <v>2616.2046700000001</v>
      </c>
      <c r="K8" s="223">
        <v>2283.8164900000002</v>
      </c>
      <c r="L8" s="223">
        <v>2243.5490800000002</v>
      </c>
      <c r="M8" s="224">
        <v>2872.6039300000002</v>
      </c>
      <c r="N8" s="225">
        <f t="shared" ref="N8:N15" si="1">SUM(B8:M8)</f>
        <v>29696.396930000003</v>
      </c>
      <c r="O8" s="212"/>
      <c r="P8" s="212"/>
      <c r="Q8" s="212"/>
    </row>
    <row r="9" spans="1:17" ht="12.75" customHeight="1">
      <c r="A9" s="221" t="s">
        <v>15</v>
      </c>
      <c r="B9" s="222">
        <v>3186.2157160000011</v>
      </c>
      <c r="C9" s="223">
        <v>2778.751663</v>
      </c>
      <c r="D9" s="224">
        <v>2715.5132810000009</v>
      </c>
      <c r="E9" s="223">
        <v>2010.8601209999999</v>
      </c>
      <c r="F9" s="223">
        <v>1971.7672269999996</v>
      </c>
      <c r="G9" s="224">
        <v>1898.3967030000006</v>
      </c>
      <c r="H9" s="223">
        <v>2007.3879670000001</v>
      </c>
      <c r="I9" s="223">
        <v>2178.648161999999</v>
      </c>
      <c r="J9" s="224">
        <v>2280.7554310000014</v>
      </c>
      <c r="K9" s="223">
        <v>2815.3715299999985</v>
      </c>
      <c r="L9" s="223">
        <v>3430.2953529999991</v>
      </c>
      <c r="M9" s="224">
        <v>3206.4704420000003</v>
      </c>
      <c r="N9" s="225">
        <f t="shared" si="1"/>
        <v>30480.433596000003</v>
      </c>
      <c r="O9" s="212"/>
      <c r="P9" s="212"/>
      <c r="Q9" s="212"/>
    </row>
    <row r="10" spans="1:17">
      <c r="A10" s="221" t="s">
        <v>16</v>
      </c>
      <c r="B10" s="222">
        <v>259.57856500000003</v>
      </c>
      <c r="C10" s="223">
        <v>102.18925999999999</v>
      </c>
      <c r="D10" s="224">
        <v>144.19741399999998</v>
      </c>
      <c r="E10" s="223">
        <v>113.92734200000001</v>
      </c>
      <c r="F10" s="223">
        <v>101.26471000000001</v>
      </c>
      <c r="G10" s="224">
        <v>141.78261499999999</v>
      </c>
      <c r="H10" s="223">
        <v>78.08224100000001</v>
      </c>
      <c r="I10" s="223">
        <v>139.20137700000001</v>
      </c>
      <c r="J10" s="224">
        <v>127.79604400000001</v>
      </c>
      <c r="K10" s="223">
        <v>186.81604999999999</v>
      </c>
      <c r="L10" s="223">
        <v>396.79834899999997</v>
      </c>
      <c r="M10" s="224">
        <v>243.89409999999998</v>
      </c>
      <c r="N10" s="225">
        <f t="shared" si="1"/>
        <v>2035.528067</v>
      </c>
      <c r="O10" s="212"/>
      <c r="P10" s="212"/>
      <c r="Q10" s="212"/>
    </row>
    <row r="11" spans="1:17" ht="12.75" customHeight="1">
      <c r="A11" s="221" t="s">
        <v>17</v>
      </c>
      <c r="B11" s="222">
        <v>368.88806099999999</v>
      </c>
      <c r="C11" s="223">
        <v>343.48046500000044</v>
      </c>
      <c r="D11" s="224">
        <v>348.82973799999974</v>
      </c>
      <c r="E11" s="223">
        <v>306.39735599999977</v>
      </c>
      <c r="F11" s="223">
        <v>288.82386699999984</v>
      </c>
      <c r="G11" s="224">
        <v>266.15224000000001</v>
      </c>
      <c r="H11" s="223">
        <v>269.21770399999986</v>
      </c>
      <c r="I11" s="223">
        <v>272.95985599999995</v>
      </c>
      <c r="J11" s="224">
        <v>264.33866799999981</v>
      </c>
      <c r="K11" s="223">
        <v>317.70991699999996</v>
      </c>
      <c r="L11" s="223">
        <v>356.33766200000036</v>
      </c>
      <c r="M11" s="224">
        <v>368.55727700000017</v>
      </c>
      <c r="N11" s="225">
        <f t="shared" si="1"/>
        <v>3771.6928109999999</v>
      </c>
      <c r="O11" s="212"/>
      <c r="P11" s="212"/>
      <c r="Q11" s="212"/>
    </row>
    <row r="12" spans="1:17" ht="12.75" customHeight="1">
      <c r="A12" s="221" t="s">
        <v>3</v>
      </c>
      <c r="B12" s="222">
        <v>432.05414458118815</v>
      </c>
      <c r="C12" s="223">
        <v>271.22166792765211</v>
      </c>
      <c r="D12" s="224">
        <v>226.17936547810481</v>
      </c>
      <c r="E12" s="223">
        <v>161.31666685771464</v>
      </c>
      <c r="F12" s="223">
        <v>135.93318881500076</v>
      </c>
      <c r="G12" s="224">
        <v>173.79461300846867</v>
      </c>
      <c r="H12" s="223">
        <v>125.29501590483487</v>
      </c>
      <c r="I12" s="223">
        <v>112.89832018850461</v>
      </c>
      <c r="J12" s="224">
        <v>285.15994583453192</v>
      </c>
      <c r="K12" s="223">
        <v>278.62113076495666</v>
      </c>
      <c r="L12" s="223">
        <v>189.04693671379684</v>
      </c>
      <c r="M12" s="224">
        <v>264.75577308221455</v>
      </c>
      <c r="N12" s="225">
        <f t="shared" si="1"/>
        <v>2656.2767691569684</v>
      </c>
      <c r="O12" s="212"/>
      <c r="P12" s="212"/>
      <c r="Q12" s="212"/>
    </row>
    <row r="13" spans="1:17" ht="12.75" customHeight="1">
      <c r="A13" s="221" t="s">
        <v>18</v>
      </c>
      <c r="B13" s="222">
        <v>87.798289999999994</v>
      </c>
      <c r="C13" s="223">
        <v>85.306719000000001</v>
      </c>
      <c r="D13" s="224">
        <v>102.45888000000001</v>
      </c>
      <c r="E13" s="223">
        <v>85.346670000000003</v>
      </c>
      <c r="F13" s="223">
        <v>89.915207999999993</v>
      </c>
      <c r="G13" s="224">
        <v>87.212590000000006</v>
      </c>
      <c r="H13" s="223">
        <v>93.203159999999997</v>
      </c>
      <c r="I13" s="223">
        <v>81.720989999999986</v>
      </c>
      <c r="J13" s="224">
        <v>42.372460000000004</v>
      </c>
      <c r="K13" s="223">
        <v>42.489989999999999</v>
      </c>
      <c r="L13" s="223">
        <v>52.777225000000001</v>
      </c>
      <c r="M13" s="224">
        <v>71.147829999999999</v>
      </c>
      <c r="N13" s="225">
        <f t="shared" si="1"/>
        <v>921.7500120000002</v>
      </c>
      <c r="O13" s="212"/>
      <c r="P13" s="212"/>
      <c r="Q13" s="212"/>
    </row>
    <row r="14" spans="1:17" ht="12.75" customHeight="1">
      <c r="A14" s="221" t="s">
        <v>1</v>
      </c>
      <c r="B14" s="222">
        <v>93.576229519167342</v>
      </c>
      <c r="C14" s="223">
        <v>80.376698331319673</v>
      </c>
      <c r="D14" s="224">
        <v>65.036385209867731</v>
      </c>
      <c r="E14" s="223">
        <v>61.670833921547661</v>
      </c>
      <c r="F14" s="223">
        <v>45.166657509774083</v>
      </c>
      <c r="G14" s="224">
        <v>32.612217243483336</v>
      </c>
      <c r="H14" s="223">
        <v>28.638528135738152</v>
      </c>
      <c r="I14" s="223">
        <v>28.510390241451155</v>
      </c>
      <c r="J14" s="224">
        <v>69.609599444903836</v>
      </c>
      <c r="K14" s="223">
        <v>63.953994822137993</v>
      </c>
      <c r="L14" s="223">
        <v>67.546182508963994</v>
      </c>
      <c r="M14" s="224">
        <v>68.216408054002343</v>
      </c>
      <c r="N14" s="225">
        <f t="shared" si="1"/>
        <v>704.91412494235738</v>
      </c>
      <c r="O14" s="212"/>
      <c r="P14" s="212"/>
      <c r="Q14" s="212"/>
    </row>
    <row r="15" spans="1:17" ht="12.75" customHeight="1">
      <c r="A15" s="221" t="s">
        <v>2</v>
      </c>
      <c r="B15" s="222">
        <v>106.08919344153531</v>
      </c>
      <c r="C15" s="223">
        <v>133.05026075763243</v>
      </c>
      <c r="D15" s="224">
        <v>297.35067706782871</v>
      </c>
      <c r="E15" s="223">
        <v>397.60616220567283</v>
      </c>
      <c r="F15" s="223">
        <v>445.15544961773082</v>
      </c>
      <c r="G15" s="224">
        <v>470.31027638392698</v>
      </c>
      <c r="H15" s="223">
        <v>494.49990808112199</v>
      </c>
      <c r="I15" s="223">
        <v>480.15006947823144</v>
      </c>
      <c r="J15" s="224">
        <v>336.55892688248832</v>
      </c>
      <c r="K15" s="223">
        <v>220.72371414194305</v>
      </c>
      <c r="L15" s="223">
        <v>124.84466987050155</v>
      </c>
      <c r="M15" s="224">
        <v>84.042314342745584</v>
      </c>
      <c r="N15" s="225">
        <f t="shared" si="1"/>
        <v>3590.3816222713594</v>
      </c>
      <c r="O15" s="212"/>
      <c r="P15" s="212"/>
      <c r="Q15" s="212"/>
    </row>
    <row r="16" spans="1:17" ht="18" customHeight="1">
      <c r="A16" s="498" t="s">
        <v>195</v>
      </c>
      <c r="B16" s="487">
        <f>SUM(B17:D17)</f>
        <v>1301.6147089999997</v>
      </c>
      <c r="C16" s="488"/>
      <c r="D16" s="489"/>
      <c r="E16" s="488">
        <f>SUM(E17:G17)</f>
        <v>1060.5013610000001</v>
      </c>
      <c r="F16" s="488"/>
      <c r="G16" s="489"/>
      <c r="H16" s="488">
        <f>SUM(H17:J17)</f>
        <v>1183.2291146699999</v>
      </c>
      <c r="I16" s="488"/>
      <c r="J16" s="489"/>
      <c r="K16" s="488">
        <f>SUM(K17:M17)</f>
        <v>1352.7290603899999</v>
      </c>
      <c r="L16" s="488"/>
      <c r="M16" s="489"/>
      <c r="N16" s="499">
        <f>SUM(N18:N25)</f>
        <v>4898.0742450599992</v>
      </c>
      <c r="O16" s="212"/>
      <c r="P16" s="212"/>
      <c r="Q16" s="212"/>
    </row>
    <row r="17" spans="1:17" s="32" customFormat="1" ht="18" customHeight="1">
      <c r="A17" s="486"/>
      <c r="B17" s="220">
        <f t="shared" ref="B17:M17" si="2">SUM(B18:B25)</f>
        <v>472.693941</v>
      </c>
      <c r="C17" s="216">
        <f t="shared" si="2"/>
        <v>409.17385199999995</v>
      </c>
      <c r="D17" s="219">
        <f t="shared" si="2"/>
        <v>419.74691599999983</v>
      </c>
      <c r="E17" s="216">
        <f t="shared" si="2"/>
        <v>353.67722199999997</v>
      </c>
      <c r="F17" s="216">
        <f t="shared" si="2"/>
        <v>353.00143000000008</v>
      </c>
      <c r="G17" s="219">
        <f t="shared" si="2"/>
        <v>353.82270899999997</v>
      </c>
      <c r="H17" s="216">
        <f t="shared" si="2"/>
        <v>386.31682405999999</v>
      </c>
      <c r="I17" s="216">
        <f t="shared" si="2"/>
        <v>398.32825057999997</v>
      </c>
      <c r="J17" s="219">
        <f t="shared" si="2"/>
        <v>398.58404002999993</v>
      </c>
      <c r="K17" s="216">
        <f t="shared" si="2"/>
        <v>425.45226667999998</v>
      </c>
      <c r="L17" s="216">
        <f t="shared" si="2"/>
        <v>455.58979589</v>
      </c>
      <c r="M17" s="219">
        <f t="shared" si="2"/>
        <v>471.68699781999993</v>
      </c>
      <c r="N17" s="497"/>
      <c r="O17" s="213"/>
      <c r="P17" s="213"/>
      <c r="Q17" s="213"/>
    </row>
    <row r="18" spans="1:17" ht="12.75" customHeight="1">
      <c r="A18" s="221" t="s">
        <v>0</v>
      </c>
      <c r="B18" s="222">
        <v>157.71889000000002</v>
      </c>
      <c r="C18" s="223">
        <v>131.73590999999999</v>
      </c>
      <c r="D18" s="224">
        <v>140.70353999999998</v>
      </c>
      <c r="E18" s="223">
        <v>128.07551999999998</v>
      </c>
      <c r="F18" s="223">
        <v>123.05637</v>
      </c>
      <c r="G18" s="224">
        <v>128.18239</v>
      </c>
      <c r="H18" s="223">
        <v>147.29373999999999</v>
      </c>
      <c r="I18" s="223">
        <v>144.61711</v>
      </c>
      <c r="J18" s="224">
        <v>140.12304999999998</v>
      </c>
      <c r="K18" s="223">
        <v>123.20957999999999</v>
      </c>
      <c r="L18" s="223">
        <v>123.50202</v>
      </c>
      <c r="M18" s="224">
        <v>158.34827999999999</v>
      </c>
      <c r="N18" s="225">
        <f t="shared" ref="N18:N25" si="3">SUM(B18:M18)</f>
        <v>1646.5663999999997</v>
      </c>
      <c r="O18" s="212"/>
      <c r="P18" s="212"/>
      <c r="Q18" s="212"/>
    </row>
    <row r="19" spans="1:17" ht="12.75" customHeight="1">
      <c r="A19" s="221" t="s">
        <v>15</v>
      </c>
      <c r="B19" s="222">
        <v>286.25537500000002</v>
      </c>
      <c r="C19" s="223">
        <v>252.43859400000002</v>
      </c>
      <c r="D19" s="224">
        <v>251.59361199999995</v>
      </c>
      <c r="E19" s="223">
        <v>199.62685800000003</v>
      </c>
      <c r="F19" s="223">
        <v>204.41563300000007</v>
      </c>
      <c r="G19" s="224">
        <v>199.59469099999995</v>
      </c>
      <c r="H19" s="223">
        <v>212.53831199999996</v>
      </c>
      <c r="I19" s="223">
        <v>226.70848000000007</v>
      </c>
      <c r="J19" s="224">
        <v>232.32286400000007</v>
      </c>
      <c r="K19" s="223">
        <v>275.285098</v>
      </c>
      <c r="L19" s="223">
        <v>304.01114200000001</v>
      </c>
      <c r="M19" s="224">
        <v>285.999348</v>
      </c>
      <c r="N19" s="225">
        <f t="shared" si="3"/>
        <v>2930.7900069999996</v>
      </c>
      <c r="O19" s="212"/>
      <c r="P19" s="212"/>
      <c r="Q19" s="212"/>
    </row>
    <row r="20" spans="1:17" ht="12.75" customHeight="1">
      <c r="A20" s="221" t="s">
        <v>16</v>
      </c>
      <c r="B20" s="222">
        <v>3.4271319999999998</v>
      </c>
      <c r="C20" s="223">
        <v>1.217357</v>
      </c>
      <c r="D20" s="224">
        <v>2.1534560000000003</v>
      </c>
      <c r="E20" s="223">
        <v>2.2025100000000002</v>
      </c>
      <c r="F20" s="223">
        <v>1.87639</v>
      </c>
      <c r="G20" s="224">
        <v>2.7259699999999998</v>
      </c>
      <c r="H20" s="223">
        <v>1.6317699999999999</v>
      </c>
      <c r="I20" s="223">
        <v>2.4443800000000002</v>
      </c>
      <c r="J20" s="224">
        <v>2.2896199999999998</v>
      </c>
      <c r="K20" s="223">
        <v>2.879461</v>
      </c>
      <c r="L20" s="223">
        <v>5.0439499999999997</v>
      </c>
      <c r="M20" s="224">
        <v>3.3913510000000002</v>
      </c>
      <c r="N20" s="225">
        <f t="shared" si="3"/>
        <v>31.283346999999999</v>
      </c>
      <c r="O20" s="212"/>
      <c r="P20" s="212"/>
      <c r="Q20" s="212"/>
    </row>
    <row r="21" spans="1:17" ht="12.75" customHeight="1">
      <c r="A21" s="221" t="s">
        <v>17</v>
      </c>
      <c r="B21" s="222">
        <v>19.198182999999968</v>
      </c>
      <c r="C21" s="223">
        <v>18.289324999999987</v>
      </c>
      <c r="D21" s="224">
        <v>19.337084999999973</v>
      </c>
      <c r="E21" s="223">
        <v>18.336384999999964</v>
      </c>
      <c r="F21" s="223">
        <v>18.401399999999999</v>
      </c>
      <c r="G21" s="224">
        <v>17.91119400000002</v>
      </c>
      <c r="H21" s="223">
        <v>19.472618930000007</v>
      </c>
      <c r="I21" s="223">
        <v>19.590501999999947</v>
      </c>
      <c r="J21" s="224">
        <v>18.429003999999978</v>
      </c>
      <c r="K21" s="223">
        <v>18.999949999999927</v>
      </c>
      <c r="L21" s="223">
        <v>18.670676000000004</v>
      </c>
      <c r="M21" s="224">
        <v>19.117382999999947</v>
      </c>
      <c r="N21" s="225">
        <f t="shared" si="3"/>
        <v>225.75370592999974</v>
      </c>
      <c r="O21" s="212"/>
      <c r="P21" s="212"/>
      <c r="Q21" s="212"/>
    </row>
    <row r="22" spans="1:17" ht="12.75" customHeight="1">
      <c r="A22" s="221" t="s">
        <v>3</v>
      </c>
      <c r="B22" s="222">
        <v>2.5139719999999985</v>
      </c>
      <c r="C22" s="223">
        <v>1.9782759999999955</v>
      </c>
      <c r="D22" s="224">
        <v>1.8061289999999968</v>
      </c>
      <c r="E22" s="223">
        <v>1.326172999999998</v>
      </c>
      <c r="F22" s="223">
        <v>1.1116279999999965</v>
      </c>
      <c r="G22" s="224">
        <v>1.3346509999999969</v>
      </c>
      <c r="H22" s="223">
        <v>1.0939055099999986</v>
      </c>
      <c r="I22" s="223">
        <v>0.92781238999999782</v>
      </c>
      <c r="J22" s="224">
        <v>1.7813975099999975</v>
      </c>
      <c r="K22" s="223">
        <v>2.0120343499999991</v>
      </c>
      <c r="L22" s="223">
        <v>1.5878615199999966</v>
      </c>
      <c r="M22" s="224">
        <v>2.1006711799999995</v>
      </c>
      <c r="N22" s="225">
        <f t="shared" si="3"/>
        <v>19.574511459999972</v>
      </c>
      <c r="O22" s="212"/>
      <c r="P22" s="212"/>
      <c r="Q22" s="212"/>
    </row>
    <row r="23" spans="1:17" ht="12.75" customHeight="1">
      <c r="A23" s="221" t="s">
        <v>18</v>
      </c>
      <c r="B23" s="222">
        <v>1.1809099999999999</v>
      </c>
      <c r="C23" s="223">
        <v>1.1290900000000001</v>
      </c>
      <c r="D23" s="224">
        <v>1.36954</v>
      </c>
      <c r="E23" s="223">
        <v>1.1219300000000001</v>
      </c>
      <c r="F23" s="223">
        <v>1.1839900000000001</v>
      </c>
      <c r="G23" s="224">
        <v>1.14191</v>
      </c>
      <c r="H23" s="223">
        <v>1.1878700000000002</v>
      </c>
      <c r="I23" s="223">
        <v>0.95847000000000004</v>
      </c>
      <c r="J23" s="224">
        <v>0.43629000000000001</v>
      </c>
      <c r="K23" s="223">
        <v>0.41675999999999996</v>
      </c>
      <c r="L23" s="223">
        <v>0.33562000000000003</v>
      </c>
      <c r="M23" s="224">
        <v>0.39371</v>
      </c>
      <c r="N23" s="225">
        <f t="shared" si="3"/>
        <v>10.85609</v>
      </c>
      <c r="O23" s="212"/>
      <c r="P23" s="212"/>
      <c r="Q23" s="212"/>
    </row>
    <row r="24" spans="1:17" ht="12.75" customHeight="1">
      <c r="A24" s="221" t="s">
        <v>1</v>
      </c>
      <c r="B24" s="222">
        <v>1.1345549999999995</v>
      </c>
      <c r="C24" s="223">
        <v>0.93647400000000014</v>
      </c>
      <c r="D24" s="224">
        <v>0.73421599999999987</v>
      </c>
      <c r="E24" s="223">
        <v>0.72116599999999997</v>
      </c>
      <c r="F24" s="223">
        <v>0.45294700000000016</v>
      </c>
      <c r="G24" s="224">
        <v>0.41651400000000011</v>
      </c>
      <c r="H24" s="223">
        <v>0.36318323000000008</v>
      </c>
      <c r="I24" s="223">
        <v>0.39965807999999992</v>
      </c>
      <c r="J24" s="224">
        <v>0.81761930999999954</v>
      </c>
      <c r="K24" s="223">
        <v>0.73672067000000008</v>
      </c>
      <c r="L24" s="223">
        <v>0.86720839999999988</v>
      </c>
      <c r="M24" s="224">
        <v>0.96811564000000017</v>
      </c>
      <c r="N24" s="225">
        <f t="shared" si="3"/>
        <v>8.5483773299999992</v>
      </c>
      <c r="O24" s="212"/>
      <c r="P24" s="212"/>
      <c r="Q24" s="212"/>
    </row>
    <row r="25" spans="1:17" ht="12.75" customHeight="1">
      <c r="A25" s="221" t="s">
        <v>2</v>
      </c>
      <c r="B25" s="222">
        <v>1.2649239999999962</v>
      </c>
      <c r="C25" s="223">
        <v>1.448825999999994</v>
      </c>
      <c r="D25" s="224">
        <v>2.0493379999999908</v>
      </c>
      <c r="E25" s="223">
        <v>2.2666799999999943</v>
      </c>
      <c r="F25" s="223">
        <v>2.503071999999992</v>
      </c>
      <c r="G25" s="224">
        <v>2.5153889999999914</v>
      </c>
      <c r="H25" s="223">
        <v>2.7354243899999995</v>
      </c>
      <c r="I25" s="223">
        <v>2.6818381099999984</v>
      </c>
      <c r="J25" s="224">
        <v>2.3841952099999988</v>
      </c>
      <c r="K25" s="223">
        <v>1.912662659999997</v>
      </c>
      <c r="L25" s="223">
        <v>1.5713179699999995</v>
      </c>
      <c r="M25" s="224">
        <v>1.368138999999996</v>
      </c>
      <c r="N25" s="225">
        <f t="shared" si="3"/>
        <v>24.701806339999948</v>
      </c>
      <c r="O25" s="212"/>
      <c r="P25" s="212"/>
      <c r="Q25" s="212"/>
    </row>
    <row r="26" spans="1:17" ht="12.75" customHeight="1">
      <c r="A26" s="498" t="s">
        <v>196</v>
      </c>
      <c r="B26" s="487">
        <f>SUM(B27:D27)</f>
        <v>295.66718300000008</v>
      </c>
      <c r="C26" s="488"/>
      <c r="D26" s="489"/>
      <c r="E26" s="487">
        <f>SUM(E27:G27)</f>
        <v>176.48273199999997</v>
      </c>
      <c r="F26" s="488"/>
      <c r="G26" s="489"/>
      <c r="H26" s="488">
        <f>SUM(H27:J27)</f>
        <v>145.36046900000002</v>
      </c>
      <c r="I26" s="488"/>
      <c r="J26" s="489"/>
      <c r="K26" s="488">
        <f>SUM(K27:M27)</f>
        <v>266.14034400000003</v>
      </c>
      <c r="L26" s="488"/>
      <c r="M26" s="489"/>
      <c r="N26" s="499">
        <f>SUM(N28:N31)</f>
        <v>883.65072799999996</v>
      </c>
      <c r="O26" s="212"/>
      <c r="P26" s="212"/>
      <c r="Q26" s="212"/>
    </row>
    <row r="27" spans="1:17" s="32" customFormat="1" ht="13.5" customHeight="1">
      <c r="A27" s="486"/>
      <c r="B27" s="220">
        <f t="shared" ref="B27:M27" si="4">SUM(B28:B31)</f>
        <v>116.90203200000006</v>
      </c>
      <c r="C27" s="216">
        <f t="shared" si="4"/>
        <v>90.296588000000014</v>
      </c>
      <c r="D27" s="219">
        <f t="shared" si="4"/>
        <v>88.468563000000017</v>
      </c>
      <c r="E27" s="220">
        <f t="shared" si="4"/>
        <v>71.061770999999979</v>
      </c>
      <c r="F27" s="216">
        <f t="shared" si="4"/>
        <v>57.343516000000001</v>
      </c>
      <c r="G27" s="219">
        <f t="shared" si="4"/>
        <v>48.07744499999999</v>
      </c>
      <c r="H27" s="216">
        <f t="shared" si="4"/>
        <v>49.208393000000001</v>
      </c>
      <c r="I27" s="216">
        <f t="shared" si="4"/>
        <v>45.860233000000015</v>
      </c>
      <c r="J27" s="219">
        <f t="shared" si="4"/>
        <v>50.291842999999993</v>
      </c>
      <c r="K27" s="216">
        <f t="shared" si="4"/>
        <v>68.617153000000016</v>
      </c>
      <c r="L27" s="216">
        <f t="shared" si="4"/>
        <v>93.432614000000015</v>
      </c>
      <c r="M27" s="219">
        <f t="shared" si="4"/>
        <v>104.090577</v>
      </c>
      <c r="N27" s="497"/>
      <c r="O27" s="213"/>
      <c r="P27" s="213"/>
      <c r="Q27" s="213"/>
    </row>
    <row r="28" spans="1:17" ht="12" customHeight="1">
      <c r="A28" s="221" t="s">
        <v>0</v>
      </c>
      <c r="B28" s="222">
        <v>0.89660000000000006</v>
      </c>
      <c r="C28" s="223">
        <v>0.51939999999999997</v>
      </c>
      <c r="D28" s="224">
        <v>0.61231999999999998</v>
      </c>
      <c r="E28" s="223">
        <v>0.42907999999999996</v>
      </c>
      <c r="F28" s="223">
        <v>0.2641</v>
      </c>
      <c r="G28" s="224">
        <v>0.15347999999999998</v>
      </c>
      <c r="H28" s="223">
        <v>9.6740000000000007E-2</v>
      </c>
      <c r="I28" s="223">
        <v>5.3370000000000001E-2</v>
      </c>
      <c r="J28" s="224">
        <v>0.15125</v>
      </c>
      <c r="K28" s="223">
        <v>0.45557999999999998</v>
      </c>
      <c r="L28" s="223">
        <v>0.75568000000000002</v>
      </c>
      <c r="M28" s="224">
        <v>0.86660999999999999</v>
      </c>
      <c r="N28" s="225">
        <f>SUM(B28:M28)</f>
        <v>5.2542099999999996</v>
      </c>
      <c r="O28" s="212"/>
      <c r="P28" s="212"/>
      <c r="Q28" s="212"/>
    </row>
    <row r="29" spans="1:17" ht="12.75" customHeight="1">
      <c r="A29" s="221" t="s">
        <v>15</v>
      </c>
      <c r="B29" s="222">
        <v>111.22008800000005</v>
      </c>
      <c r="C29" s="223">
        <v>85.559883000000013</v>
      </c>
      <c r="D29" s="224">
        <v>82.886911000000012</v>
      </c>
      <c r="E29" s="223">
        <v>67.406801999999985</v>
      </c>
      <c r="F29" s="223">
        <v>54.462702000000007</v>
      </c>
      <c r="G29" s="224">
        <v>45.598178999999995</v>
      </c>
      <c r="H29" s="223">
        <v>46.082136000000006</v>
      </c>
      <c r="I29" s="223">
        <v>42.557041000000012</v>
      </c>
      <c r="J29" s="224">
        <v>46.978498999999992</v>
      </c>
      <c r="K29" s="223">
        <v>64.467883000000015</v>
      </c>
      <c r="L29" s="223">
        <v>88.426261000000011</v>
      </c>
      <c r="M29" s="224">
        <v>98.443753999999998</v>
      </c>
      <c r="N29" s="225">
        <f>SUM(B29:M29)</f>
        <v>834.09013900000002</v>
      </c>
      <c r="O29" s="212"/>
      <c r="P29" s="212"/>
      <c r="Q29" s="212"/>
    </row>
    <row r="30" spans="1:17" ht="12.75" customHeight="1">
      <c r="A30" s="221" t="s">
        <v>16</v>
      </c>
      <c r="B30" s="222">
        <v>0.84252700000000003</v>
      </c>
      <c r="C30" s="223">
        <v>0.838669</v>
      </c>
      <c r="D30" s="224">
        <v>0.84436699999999998</v>
      </c>
      <c r="E30" s="223">
        <v>0</v>
      </c>
      <c r="F30" s="223">
        <v>0</v>
      </c>
      <c r="G30" s="224">
        <v>7.0980000000000001E-2</v>
      </c>
      <c r="H30" s="223">
        <v>0</v>
      </c>
      <c r="I30" s="223">
        <v>0</v>
      </c>
      <c r="J30" s="224">
        <v>7.4025999999999995E-2</v>
      </c>
      <c r="K30" s="223">
        <v>0.77046000000000003</v>
      </c>
      <c r="L30" s="223">
        <v>0.80078700000000003</v>
      </c>
      <c r="M30" s="224">
        <v>0.88936399999999993</v>
      </c>
      <c r="N30" s="225">
        <f>SUM(B30:M30)</f>
        <v>5.1311799999999996</v>
      </c>
      <c r="O30" s="212"/>
      <c r="P30" s="212"/>
      <c r="Q30" s="212"/>
    </row>
    <row r="31" spans="1:17" ht="12" customHeight="1">
      <c r="A31" s="221" t="s">
        <v>17</v>
      </c>
      <c r="B31" s="222">
        <v>3.942817000000002</v>
      </c>
      <c r="C31" s="223">
        <v>3.3786360000000011</v>
      </c>
      <c r="D31" s="224">
        <v>4.1249650000000013</v>
      </c>
      <c r="E31" s="223">
        <v>3.2258890000000005</v>
      </c>
      <c r="F31" s="223">
        <v>2.6167139999999969</v>
      </c>
      <c r="G31" s="224">
        <v>2.2548059999999981</v>
      </c>
      <c r="H31" s="223">
        <v>3.0295170000000016</v>
      </c>
      <c r="I31" s="223">
        <v>3.249822</v>
      </c>
      <c r="J31" s="224">
        <v>3.0880680000000025</v>
      </c>
      <c r="K31" s="223">
        <v>2.9232300000000011</v>
      </c>
      <c r="L31" s="223">
        <v>3.4498860000000029</v>
      </c>
      <c r="M31" s="224">
        <v>3.8908490000000011</v>
      </c>
      <c r="N31" s="225">
        <f>SUM(B31:M31)</f>
        <v>39.175199000000006</v>
      </c>
      <c r="O31" s="212"/>
      <c r="P31" s="212"/>
      <c r="Q31" s="212"/>
    </row>
    <row r="32" spans="1:17" ht="12" customHeight="1">
      <c r="A32" s="498" t="s">
        <v>6</v>
      </c>
      <c r="B32" s="487">
        <f>SUM(B33:D33)</f>
        <v>18896.829195314298</v>
      </c>
      <c r="C32" s="488"/>
      <c r="D32" s="489"/>
      <c r="E32" s="487">
        <f>SUM(E33:G33)</f>
        <v>14856.549713563318</v>
      </c>
      <c r="F32" s="488"/>
      <c r="G32" s="489"/>
      <c r="H32" s="488">
        <f>SUM(H33:J33)</f>
        <v>16308.263489521807</v>
      </c>
      <c r="I32" s="488"/>
      <c r="J32" s="489"/>
      <c r="K32" s="488">
        <f>SUM(K33:M33)</f>
        <v>18897.657288911261</v>
      </c>
      <c r="L32" s="488"/>
      <c r="M32" s="489"/>
      <c r="N32" s="499">
        <f>SUM(N34:N41)</f>
        <v>68959.299687310689</v>
      </c>
      <c r="O32" s="212"/>
      <c r="P32" s="212"/>
      <c r="Q32" s="212"/>
    </row>
    <row r="33" spans="1:17" s="32" customFormat="1">
      <c r="A33" s="486"/>
      <c r="B33" s="220">
        <f t="shared" ref="B33:M33" si="5">SUM(B34:B41)</f>
        <v>6964.8130085418925</v>
      </c>
      <c r="C33" s="216">
        <f t="shared" si="5"/>
        <v>5841.7855920166039</v>
      </c>
      <c r="D33" s="219">
        <f t="shared" si="5"/>
        <v>6090.2305947558016</v>
      </c>
      <c r="E33" s="220">
        <f t="shared" si="5"/>
        <v>5065.6127099849346</v>
      </c>
      <c r="F33" s="216">
        <f t="shared" si="5"/>
        <v>4889.2014579425049</v>
      </c>
      <c r="G33" s="219">
        <f t="shared" si="5"/>
        <v>4901.7355456358782</v>
      </c>
      <c r="H33" s="216">
        <f t="shared" si="5"/>
        <v>5292.7625400616962</v>
      </c>
      <c r="I33" s="216">
        <f t="shared" si="5"/>
        <v>5391.2892443281871</v>
      </c>
      <c r="J33" s="219">
        <f t="shared" si="5"/>
        <v>5624.2117051319246</v>
      </c>
      <c r="K33" s="216">
        <f t="shared" si="5"/>
        <v>5784.0505500490362</v>
      </c>
      <c r="L33" s="216">
        <f t="shared" si="5"/>
        <v>6405.605662203262</v>
      </c>
      <c r="M33" s="219">
        <f t="shared" si="5"/>
        <v>6708.001076658963</v>
      </c>
      <c r="N33" s="497"/>
      <c r="O33" s="213"/>
      <c r="P33" s="213"/>
      <c r="Q33" s="213"/>
    </row>
    <row r="34" spans="1:17" ht="12" customHeight="1">
      <c r="A34" s="221" t="s">
        <v>0</v>
      </c>
      <c r="B34" s="222">
        <f t="shared" ref="B34:M34" si="6">B8-B18</f>
        <v>2745.5878600000001</v>
      </c>
      <c r="C34" s="223">
        <f t="shared" si="6"/>
        <v>2324.8468000000003</v>
      </c>
      <c r="D34" s="224">
        <f t="shared" si="6"/>
        <v>2469.7082299999997</v>
      </c>
      <c r="E34" s="223">
        <f t="shared" si="6"/>
        <v>2154.0892600000002</v>
      </c>
      <c r="F34" s="223">
        <f t="shared" si="6"/>
        <v>2041.1202100000003</v>
      </c>
      <c r="G34" s="224">
        <f t="shared" si="6"/>
        <v>2057.1146100000001</v>
      </c>
      <c r="H34" s="223">
        <f t="shared" si="6"/>
        <v>2435.4611</v>
      </c>
      <c r="I34" s="223">
        <f t="shared" si="6"/>
        <v>2350.91122</v>
      </c>
      <c r="J34" s="224">
        <f t="shared" si="6"/>
        <v>2476.0816199999999</v>
      </c>
      <c r="K34" s="223">
        <f t="shared" si="6"/>
        <v>2160.60691</v>
      </c>
      <c r="L34" s="223">
        <f t="shared" si="6"/>
        <v>2120.0470600000003</v>
      </c>
      <c r="M34" s="224">
        <f t="shared" si="6"/>
        <v>2714.2556500000001</v>
      </c>
      <c r="N34" s="225">
        <f>SUM(B34:M34)</f>
        <v>28049.830530000003</v>
      </c>
      <c r="O34" s="212"/>
      <c r="P34" s="212"/>
      <c r="Q34" s="212"/>
    </row>
    <row r="35" spans="1:17" ht="12" customHeight="1">
      <c r="A35" s="221" t="s">
        <v>15</v>
      </c>
      <c r="B35" s="222">
        <f t="shared" ref="B35:M35" si="7">B9-B19</f>
        <v>2899.9603410000009</v>
      </c>
      <c r="C35" s="223">
        <f t="shared" si="7"/>
        <v>2526.3130689999998</v>
      </c>
      <c r="D35" s="224">
        <f t="shared" si="7"/>
        <v>2463.9196690000008</v>
      </c>
      <c r="E35" s="223">
        <f t="shared" si="7"/>
        <v>1811.2332629999999</v>
      </c>
      <c r="F35" s="223">
        <f t="shared" si="7"/>
        <v>1767.3515939999995</v>
      </c>
      <c r="G35" s="224">
        <f t="shared" si="7"/>
        <v>1698.8020120000006</v>
      </c>
      <c r="H35" s="223">
        <f t="shared" si="7"/>
        <v>1794.8496550000002</v>
      </c>
      <c r="I35" s="223">
        <f t="shared" si="7"/>
        <v>1951.939681999999</v>
      </c>
      <c r="J35" s="224">
        <f t="shared" si="7"/>
        <v>2048.4325670000012</v>
      </c>
      <c r="K35" s="223">
        <f t="shared" si="7"/>
        <v>2540.0864319999987</v>
      </c>
      <c r="L35" s="223">
        <f t="shared" si="7"/>
        <v>3126.2842109999992</v>
      </c>
      <c r="M35" s="224">
        <f t="shared" si="7"/>
        <v>2920.4710940000004</v>
      </c>
      <c r="N35" s="225">
        <f>SUM(B35:M35)</f>
        <v>27549.643588999999</v>
      </c>
      <c r="O35" s="212"/>
      <c r="P35" s="212"/>
      <c r="Q35" s="212"/>
    </row>
    <row r="36" spans="1:17" ht="12.75" customHeight="1">
      <c r="A36" s="221" t="s">
        <v>16</v>
      </c>
      <c r="B36" s="222">
        <f t="shared" ref="B36:M36" si="8">B10-B20</f>
        <v>256.15143300000005</v>
      </c>
      <c r="C36" s="223">
        <f t="shared" si="8"/>
        <v>100.97190299999998</v>
      </c>
      <c r="D36" s="224">
        <f t="shared" si="8"/>
        <v>142.04395799999998</v>
      </c>
      <c r="E36" s="223">
        <f t="shared" si="8"/>
        <v>111.72483200000001</v>
      </c>
      <c r="F36" s="223">
        <f t="shared" si="8"/>
        <v>99.388320000000007</v>
      </c>
      <c r="G36" s="224">
        <f t="shared" si="8"/>
        <v>139.056645</v>
      </c>
      <c r="H36" s="223">
        <f t="shared" si="8"/>
        <v>76.450471000000007</v>
      </c>
      <c r="I36" s="223">
        <f t="shared" si="8"/>
        <v>136.75699700000001</v>
      </c>
      <c r="J36" s="224">
        <f t="shared" si="8"/>
        <v>125.50642400000001</v>
      </c>
      <c r="K36" s="223">
        <f t="shared" si="8"/>
        <v>183.936589</v>
      </c>
      <c r="L36" s="223">
        <f t="shared" si="8"/>
        <v>391.75439899999998</v>
      </c>
      <c r="M36" s="224">
        <f t="shared" si="8"/>
        <v>240.50274899999999</v>
      </c>
      <c r="N36" s="225">
        <f t="shared" ref="N36:N41" si="9">SUM(B36:M36)</f>
        <v>2004.2447199999999</v>
      </c>
      <c r="O36" s="212"/>
      <c r="P36" s="212"/>
      <c r="Q36" s="212"/>
    </row>
    <row r="37" spans="1:17" ht="12.75" customHeight="1">
      <c r="A37" s="221" t="s">
        <v>17</v>
      </c>
      <c r="B37" s="222">
        <f t="shared" ref="B37:M37" si="10">B11-B21</f>
        <v>349.68987800000002</v>
      </c>
      <c r="C37" s="223">
        <f t="shared" si="10"/>
        <v>325.19114000000047</v>
      </c>
      <c r="D37" s="224">
        <f t="shared" si="10"/>
        <v>329.49265299999979</v>
      </c>
      <c r="E37" s="223">
        <f t="shared" si="10"/>
        <v>288.06097099999982</v>
      </c>
      <c r="F37" s="223">
        <f t="shared" si="10"/>
        <v>270.42246699999981</v>
      </c>
      <c r="G37" s="224">
        <f t="shared" si="10"/>
        <v>248.24104599999998</v>
      </c>
      <c r="H37" s="223">
        <f t="shared" si="10"/>
        <v>249.74508506999985</v>
      </c>
      <c r="I37" s="223">
        <f t="shared" si="10"/>
        <v>253.36935399999999</v>
      </c>
      <c r="J37" s="224">
        <f t="shared" si="10"/>
        <v>245.90966399999985</v>
      </c>
      <c r="K37" s="223">
        <f t="shared" si="10"/>
        <v>298.70996700000001</v>
      </c>
      <c r="L37" s="223">
        <f t="shared" si="10"/>
        <v>337.66698600000035</v>
      </c>
      <c r="M37" s="224">
        <f t="shared" si="10"/>
        <v>349.43989400000021</v>
      </c>
      <c r="N37" s="225">
        <f t="shared" si="9"/>
        <v>3545.9391050699996</v>
      </c>
      <c r="O37" s="212"/>
      <c r="P37" s="212"/>
      <c r="Q37" s="212"/>
    </row>
    <row r="38" spans="1:17" ht="12.75" customHeight="1">
      <c r="A38" s="221" t="s">
        <v>3</v>
      </c>
      <c r="B38" s="222">
        <f t="shared" ref="B38:M38" si="11">B12-B22</f>
        <v>429.54017258118813</v>
      </c>
      <c r="C38" s="223">
        <f t="shared" si="11"/>
        <v>269.24339192765211</v>
      </c>
      <c r="D38" s="224">
        <f t="shared" si="11"/>
        <v>224.37323647810481</v>
      </c>
      <c r="E38" s="223">
        <f t="shared" si="11"/>
        <v>159.99049385771463</v>
      </c>
      <c r="F38" s="223">
        <f t="shared" si="11"/>
        <v>134.82156081500077</v>
      </c>
      <c r="G38" s="224">
        <f t="shared" si="11"/>
        <v>172.45996200846866</v>
      </c>
      <c r="H38" s="223">
        <f t="shared" si="11"/>
        <v>124.20111039483487</v>
      </c>
      <c r="I38" s="223">
        <f t="shared" si="11"/>
        <v>111.97050779850461</v>
      </c>
      <c r="J38" s="224">
        <f t="shared" si="11"/>
        <v>283.37854832453195</v>
      </c>
      <c r="K38" s="223">
        <f t="shared" si="11"/>
        <v>276.60909641495664</v>
      </c>
      <c r="L38" s="223">
        <f t="shared" si="11"/>
        <v>187.45907519379685</v>
      </c>
      <c r="M38" s="224">
        <f t="shared" si="11"/>
        <v>262.65510190221454</v>
      </c>
      <c r="N38" s="225">
        <f t="shared" si="9"/>
        <v>2636.7022576969684</v>
      </c>
      <c r="O38" s="212"/>
      <c r="P38" s="212"/>
      <c r="Q38" s="212"/>
    </row>
    <row r="39" spans="1:17" ht="12.75" customHeight="1">
      <c r="A39" s="221" t="s">
        <v>18</v>
      </c>
      <c r="B39" s="222">
        <f t="shared" ref="B39:M39" si="12">B13-B23</f>
        <v>86.617379999999997</v>
      </c>
      <c r="C39" s="223">
        <f t="shared" si="12"/>
        <v>84.177628999999996</v>
      </c>
      <c r="D39" s="224">
        <f t="shared" si="12"/>
        <v>101.08934000000001</v>
      </c>
      <c r="E39" s="223">
        <f t="shared" si="12"/>
        <v>84.224739999999997</v>
      </c>
      <c r="F39" s="223">
        <f t="shared" si="12"/>
        <v>88.731217999999998</v>
      </c>
      <c r="G39" s="224">
        <f t="shared" si="12"/>
        <v>86.07068000000001</v>
      </c>
      <c r="H39" s="223">
        <f t="shared" si="12"/>
        <v>92.015289999999993</v>
      </c>
      <c r="I39" s="223">
        <f t="shared" si="12"/>
        <v>80.762519999999981</v>
      </c>
      <c r="J39" s="224">
        <f t="shared" si="12"/>
        <v>41.936170000000004</v>
      </c>
      <c r="K39" s="223">
        <f t="shared" si="12"/>
        <v>42.073230000000002</v>
      </c>
      <c r="L39" s="223">
        <f t="shared" si="12"/>
        <v>52.441605000000003</v>
      </c>
      <c r="M39" s="224">
        <f t="shared" si="12"/>
        <v>70.75412</v>
      </c>
      <c r="N39" s="225">
        <f t="shared" si="9"/>
        <v>910.89392199999998</v>
      </c>
      <c r="O39" s="212"/>
      <c r="P39" s="212"/>
      <c r="Q39" s="212"/>
    </row>
    <row r="40" spans="1:17" ht="12.75" customHeight="1">
      <c r="A40" s="221" t="s">
        <v>1</v>
      </c>
      <c r="B40" s="222">
        <f t="shared" ref="B40:M40" si="13">B14-B24</f>
        <v>92.441674519167336</v>
      </c>
      <c r="C40" s="223">
        <f t="shared" si="13"/>
        <v>79.440224331319669</v>
      </c>
      <c r="D40" s="224">
        <f t="shared" si="13"/>
        <v>64.302169209867728</v>
      </c>
      <c r="E40" s="223">
        <f t="shared" si="13"/>
        <v>60.949667921547665</v>
      </c>
      <c r="F40" s="223">
        <f t="shared" si="13"/>
        <v>44.713710509774081</v>
      </c>
      <c r="G40" s="224">
        <f t="shared" si="13"/>
        <v>32.195703243483337</v>
      </c>
      <c r="H40" s="223">
        <f t="shared" si="13"/>
        <v>28.275344905738152</v>
      </c>
      <c r="I40" s="223">
        <f t="shared" si="13"/>
        <v>28.110732161451157</v>
      </c>
      <c r="J40" s="224">
        <f t="shared" si="13"/>
        <v>68.791980134903838</v>
      </c>
      <c r="K40" s="223">
        <f t="shared" si="13"/>
        <v>63.217274152137996</v>
      </c>
      <c r="L40" s="223">
        <f t="shared" si="13"/>
        <v>66.678974108963999</v>
      </c>
      <c r="M40" s="224">
        <f t="shared" si="13"/>
        <v>67.24829241400235</v>
      </c>
      <c r="N40" s="225">
        <f t="shared" si="9"/>
        <v>696.36574761235727</v>
      </c>
      <c r="O40" s="212"/>
      <c r="P40" s="212"/>
      <c r="Q40" s="212"/>
    </row>
    <row r="41" spans="1:17">
      <c r="A41" s="226" t="s">
        <v>2</v>
      </c>
      <c r="B41" s="227">
        <f t="shared" ref="B41:M41" si="14">B15-B25</f>
        <v>104.82426944153532</v>
      </c>
      <c r="C41" s="228">
        <f t="shared" si="14"/>
        <v>131.60143475763243</v>
      </c>
      <c r="D41" s="229">
        <f t="shared" si="14"/>
        <v>295.30133906782874</v>
      </c>
      <c r="E41" s="228">
        <f t="shared" si="14"/>
        <v>395.33948220567282</v>
      </c>
      <c r="F41" s="228">
        <f t="shared" si="14"/>
        <v>442.65237761773085</v>
      </c>
      <c r="G41" s="229">
        <f t="shared" si="14"/>
        <v>467.794887383927</v>
      </c>
      <c r="H41" s="228">
        <f t="shared" si="14"/>
        <v>491.764483691122</v>
      </c>
      <c r="I41" s="228">
        <f t="shared" si="14"/>
        <v>477.46823136823144</v>
      </c>
      <c r="J41" s="229">
        <f t="shared" si="14"/>
        <v>334.17473167248835</v>
      </c>
      <c r="K41" s="228">
        <f t="shared" si="14"/>
        <v>218.81105148194305</v>
      </c>
      <c r="L41" s="228">
        <f t="shared" si="14"/>
        <v>123.27335190050155</v>
      </c>
      <c r="M41" s="229">
        <f t="shared" si="14"/>
        <v>82.674175342745585</v>
      </c>
      <c r="N41" s="230">
        <f t="shared" si="9"/>
        <v>3565.6798159313589</v>
      </c>
      <c r="O41" s="212"/>
      <c r="P41" s="212"/>
      <c r="Q41" s="212"/>
    </row>
    <row r="42" spans="1:17" s="38" customFormat="1" ht="11.25">
      <c r="A42" s="114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4"/>
      <c r="O42" s="215"/>
      <c r="P42" s="215"/>
      <c r="Q42" s="215"/>
    </row>
    <row r="43" spans="1:17">
      <c r="A43" s="6"/>
      <c r="B43" s="6"/>
      <c r="C43" s="6"/>
      <c r="D43" s="6"/>
      <c r="E43" s="6"/>
      <c r="F43" s="6"/>
      <c r="G43" s="6"/>
      <c r="H43" s="51"/>
      <c r="I43" s="51"/>
      <c r="J43" s="51"/>
      <c r="K43" s="51"/>
      <c r="L43" s="51"/>
      <c r="M43" s="51"/>
    </row>
    <row r="45" spans="1:17">
      <c r="A45" s="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</row>
    <row r="46" spans="1:17">
      <c r="A46" s="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</row>
  </sheetData>
  <mergeCells count="30">
    <mergeCell ref="A32:A33"/>
    <mergeCell ref="B32:D32"/>
    <mergeCell ref="E32:G32"/>
    <mergeCell ref="H32:J32"/>
    <mergeCell ref="K32:M32"/>
    <mergeCell ref="N32:N33"/>
    <mergeCell ref="B26:D26"/>
    <mergeCell ref="E26:G26"/>
    <mergeCell ref="H26:J26"/>
    <mergeCell ref="K26:M26"/>
    <mergeCell ref="A26:A27"/>
    <mergeCell ref="N26:N27"/>
    <mergeCell ref="A16:A17"/>
    <mergeCell ref="B16:D16"/>
    <mergeCell ref="E16:G16"/>
    <mergeCell ref="H16:J16"/>
    <mergeCell ref="K16:M16"/>
    <mergeCell ref="N16:N17"/>
    <mergeCell ref="K6:M6"/>
    <mergeCell ref="N4:N5"/>
    <mergeCell ref="E6:G6"/>
    <mergeCell ref="H6:J6"/>
    <mergeCell ref="N6:N7"/>
    <mergeCell ref="H4:J4"/>
    <mergeCell ref="K4:M4"/>
    <mergeCell ref="A6:A7"/>
    <mergeCell ref="B6:D6"/>
    <mergeCell ref="A4:A5"/>
    <mergeCell ref="B4:D4"/>
    <mergeCell ref="E4:G4"/>
  </mergeCells>
  <phoneticPr fontId="9" type="noConversion"/>
  <conditionalFormatting sqref="B6:D41">
    <cfRule type="expression" dxfId="35" priority="4">
      <formula>SEARCH($B$4,$N$1)</formula>
    </cfRule>
  </conditionalFormatting>
  <conditionalFormatting sqref="B6:G41">
    <cfRule type="expression" dxfId="34" priority="3">
      <formula>SEARCH($E$4,$N$1)</formula>
    </cfRule>
  </conditionalFormatting>
  <conditionalFormatting sqref="B6:J41">
    <cfRule type="expression" dxfId="33" priority="2">
      <formula>SEARCH($H$4,$N$1)</formula>
    </cfRule>
  </conditionalFormatting>
  <conditionalFormatting sqref="B6:M41">
    <cfRule type="expression" dxfId="32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4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231" t="s">
        <v>375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209" t="str">
        <f>'3.1'!N1</f>
        <v>IV. čtvrtletí 2024</v>
      </c>
    </row>
    <row r="2" spans="1:15" s="6" customFormat="1" ht="6" customHeight="1"/>
    <row r="3" spans="1:15" s="6" customFormat="1" ht="12">
      <c r="A3" s="500" t="str">
        <f>'3.1'!A4</f>
        <v>2024</v>
      </c>
      <c r="B3" s="494" t="s">
        <v>179</v>
      </c>
      <c r="C3" s="492"/>
      <c r="D3" s="493"/>
      <c r="E3" s="494" t="s">
        <v>181</v>
      </c>
      <c r="F3" s="492"/>
      <c r="G3" s="493"/>
      <c r="H3" s="494" t="s">
        <v>182</v>
      </c>
      <c r="I3" s="492"/>
      <c r="J3" s="493"/>
      <c r="K3" s="494" t="s">
        <v>183</v>
      </c>
      <c r="L3" s="492"/>
      <c r="M3" s="493"/>
      <c r="N3" s="492" t="s">
        <v>53</v>
      </c>
    </row>
    <row r="4" spans="1:15" s="6" customFormat="1" ht="12" customHeight="1">
      <c r="A4" s="501"/>
      <c r="B4" s="414" t="s">
        <v>60</v>
      </c>
      <c r="C4" s="415" t="s">
        <v>61</v>
      </c>
      <c r="D4" s="416" t="s">
        <v>62</v>
      </c>
      <c r="E4" s="414" t="s">
        <v>63</v>
      </c>
      <c r="F4" s="415" t="s">
        <v>64</v>
      </c>
      <c r="G4" s="416" t="s">
        <v>65</v>
      </c>
      <c r="H4" s="414" t="s">
        <v>66</v>
      </c>
      <c r="I4" s="415" t="s">
        <v>67</v>
      </c>
      <c r="J4" s="416" t="s">
        <v>68</v>
      </c>
      <c r="K4" s="414" t="s">
        <v>69</v>
      </c>
      <c r="L4" s="415" t="s">
        <v>70</v>
      </c>
      <c r="M4" s="416" t="s">
        <v>71</v>
      </c>
      <c r="N4" s="502"/>
    </row>
    <row r="5" spans="1:15" s="6" customFormat="1" ht="12" customHeight="1">
      <c r="A5" s="498" t="s">
        <v>282</v>
      </c>
      <c r="B5" s="503">
        <f>SUM(B6:D6)</f>
        <v>-1703.8877091080321</v>
      </c>
      <c r="C5" s="504"/>
      <c r="D5" s="505"/>
      <c r="E5" s="487">
        <f>SUM(E6:G6)</f>
        <v>-461.04561062989302</v>
      </c>
      <c r="F5" s="488"/>
      <c r="G5" s="489"/>
      <c r="H5" s="487">
        <f>SUM(H6:J6)</f>
        <v>-2252.8544894920988</v>
      </c>
      <c r="I5" s="488"/>
      <c r="J5" s="489"/>
      <c r="K5" s="487">
        <f>SUM(K6:M6)</f>
        <v>-2241.6430916642903</v>
      </c>
      <c r="L5" s="488"/>
      <c r="M5" s="489"/>
      <c r="N5" s="499">
        <f>SUM(B6:M6)</f>
        <v>-6659.4309008943137</v>
      </c>
    </row>
    <row r="6" spans="1:15" s="36" customFormat="1" ht="12" customHeight="1">
      <c r="A6" s="486"/>
      <c r="B6" s="220">
        <f t="shared" ref="B6:M6" si="0">B7+B8+B9+B10</f>
        <v>-647.18226055516448</v>
      </c>
      <c r="C6" s="216">
        <f t="shared" si="0"/>
        <v>-415.99147398323498</v>
      </c>
      <c r="D6" s="219">
        <f t="shared" si="0"/>
        <v>-640.71397456963257</v>
      </c>
      <c r="E6" s="220">
        <f t="shared" si="0"/>
        <v>-127.12027105316366</v>
      </c>
      <c r="F6" s="216">
        <f t="shared" si="0"/>
        <v>-86.157430703560721</v>
      </c>
      <c r="G6" s="219">
        <f t="shared" si="0"/>
        <v>-247.76790887316864</v>
      </c>
      <c r="H6" s="220">
        <f t="shared" si="0"/>
        <v>-615.09526652503916</v>
      </c>
      <c r="I6" s="216">
        <f t="shared" si="0"/>
        <v>-698.60019778723995</v>
      </c>
      <c r="J6" s="219">
        <f t="shared" si="0"/>
        <v>-939.15902517981988</v>
      </c>
      <c r="K6" s="220">
        <f t="shared" si="0"/>
        <v>-597.03346065005405</v>
      </c>
      <c r="L6" s="216">
        <f t="shared" si="0"/>
        <v>-689.86418191437872</v>
      </c>
      <c r="M6" s="219">
        <f t="shared" si="0"/>
        <v>-954.7454490998573</v>
      </c>
      <c r="N6" s="497"/>
    </row>
    <row r="7" spans="1:15" s="6" customFormat="1" ht="12" customHeight="1">
      <c r="A7" s="221" t="s">
        <v>49</v>
      </c>
      <c r="B7" s="238">
        <v>1484.0430873995429</v>
      </c>
      <c r="C7" s="233">
        <v>1296.6735933657944</v>
      </c>
      <c r="D7" s="224">
        <v>1136.9895797188865</v>
      </c>
      <c r="E7" s="238">
        <v>1216.8680247817549</v>
      </c>
      <c r="F7" s="233">
        <v>1331.3582008714336</v>
      </c>
      <c r="G7" s="224">
        <v>1167.0009056165745</v>
      </c>
      <c r="H7" s="238">
        <v>1040.7597330341787</v>
      </c>
      <c r="I7" s="233">
        <v>1170.269544470548</v>
      </c>
      <c r="J7" s="224">
        <v>1047.8674864909494</v>
      </c>
      <c r="K7" s="238">
        <v>1095.4119279251199</v>
      </c>
      <c r="L7" s="233">
        <v>1581.2083253252088</v>
      </c>
      <c r="M7" s="224">
        <v>1761.3952562458394</v>
      </c>
      <c r="N7" s="234">
        <f>SUM(B7:M7)</f>
        <v>15329.845665245834</v>
      </c>
    </row>
    <row r="8" spans="1:15" s="6" customFormat="1" ht="12" customHeight="1">
      <c r="A8" s="221" t="s">
        <v>50</v>
      </c>
      <c r="B8" s="238">
        <v>0.15015799999999999</v>
      </c>
      <c r="C8" s="233">
        <v>0.113081</v>
      </c>
      <c r="D8" s="224">
        <v>0.12320300000000001</v>
      </c>
      <c r="E8" s="238">
        <v>0.24018</v>
      </c>
      <c r="F8" s="233">
        <v>0.16215000000000002</v>
      </c>
      <c r="G8" s="224">
        <v>9.3410000000000007E-2</v>
      </c>
      <c r="H8" s="238">
        <v>7.0992E-2</v>
      </c>
      <c r="I8" s="233">
        <v>7.688399999999998E-2</v>
      </c>
      <c r="J8" s="224">
        <v>2.5417039999999997</v>
      </c>
      <c r="K8" s="238">
        <v>1.08524</v>
      </c>
      <c r="L8" s="233">
        <v>7.7399569999999995</v>
      </c>
      <c r="M8" s="224">
        <v>7.7355339999999995</v>
      </c>
      <c r="N8" s="234">
        <f>SUM(B8:M8)</f>
        <v>20.132492999999997</v>
      </c>
    </row>
    <row r="9" spans="1:15" s="6" customFormat="1" ht="12" customHeight="1">
      <c r="A9" s="221" t="s">
        <v>51</v>
      </c>
      <c r="B9" s="238">
        <v>-2123.8813349547072</v>
      </c>
      <c r="C9" s="233">
        <v>-1696.1918253490294</v>
      </c>
      <c r="D9" s="224">
        <v>-1755.5983132885192</v>
      </c>
      <c r="E9" s="238">
        <v>-1320.8653848349186</v>
      </c>
      <c r="F9" s="233">
        <v>-1393.6158805749944</v>
      </c>
      <c r="G9" s="224">
        <v>-1388.4117504897431</v>
      </c>
      <c r="H9" s="238">
        <v>-1635.5999455592178</v>
      </c>
      <c r="I9" s="233">
        <v>-1848.984677257788</v>
      </c>
      <c r="J9" s="224">
        <v>-1962.4813806707693</v>
      </c>
      <c r="K9" s="238">
        <v>-1660.2982185751741</v>
      </c>
      <c r="L9" s="233">
        <v>-2272.3685142395875</v>
      </c>
      <c r="M9" s="224">
        <v>-2722.2599713456966</v>
      </c>
      <c r="N9" s="234">
        <f>SUM(B9:M9)</f>
        <v>-21780.557197140144</v>
      </c>
    </row>
    <row r="10" spans="1:15" s="6" customFormat="1" ht="12" customHeight="1">
      <c r="A10" s="221" t="s">
        <v>52</v>
      </c>
      <c r="B10" s="238">
        <v>-7.4941710000000006</v>
      </c>
      <c r="C10" s="233">
        <v>-16.586323</v>
      </c>
      <c r="D10" s="224">
        <v>-22.228444</v>
      </c>
      <c r="E10" s="238">
        <v>-23.363091000000001</v>
      </c>
      <c r="F10" s="233">
        <v>-24.061901000000002</v>
      </c>
      <c r="G10" s="224">
        <v>-26.450474000000003</v>
      </c>
      <c r="H10" s="238">
        <v>-20.326046000000002</v>
      </c>
      <c r="I10" s="233">
        <v>-19.961949000000001</v>
      </c>
      <c r="J10" s="224">
        <v>-27.086835000000004</v>
      </c>
      <c r="K10" s="238">
        <v>-33.232409999999994</v>
      </c>
      <c r="L10" s="233">
        <v>-6.4439500000000001</v>
      </c>
      <c r="M10" s="224">
        <v>-1.616268</v>
      </c>
      <c r="N10" s="234">
        <f>SUM(B10:M10)</f>
        <v>-228.85186199999998</v>
      </c>
      <c r="O10" s="37"/>
    </row>
    <row r="11" spans="1:15" s="6" customFormat="1" ht="12" customHeight="1">
      <c r="A11" s="498" t="s">
        <v>227</v>
      </c>
      <c r="B11" s="487">
        <f>SUM(B12:D12)</f>
        <v>845.54550530389417</v>
      </c>
      <c r="C11" s="488"/>
      <c r="D11" s="489"/>
      <c r="E11" s="487">
        <f>SUM(E12:G12)</f>
        <v>707.21214241814414</v>
      </c>
      <c r="F11" s="488"/>
      <c r="G11" s="489"/>
      <c r="H11" s="487">
        <f>SUM(H12:J12)</f>
        <v>724.36467075888061</v>
      </c>
      <c r="I11" s="488"/>
      <c r="J11" s="489"/>
      <c r="K11" s="487">
        <f>SUM(K12:M12)</f>
        <v>874.97521745999973</v>
      </c>
      <c r="L11" s="488"/>
      <c r="M11" s="489"/>
      <c r="N11" s="499">
        <f>N13+N14</f>
        <v>3152.0975359409185</v>
      </c>
      <c r="O11" s="37"/>
    </row>
    <row r="12" spans="1:15" s="36" customFormat="1" ht="12" customHeight="1">
      <c r="A12" s="486"/>
      <c r="B12" s="220">
        <f>SUM(B13:B14)</f>
        <v>313.05315515774544</v>
      </c>
      <c r="C12" s="216">
        <f t="shared" ref="C12:M12" si="1">SUM(C13:C14)</f>
        <v>267.24186498901372</v>
      </c>
      <c r="D12" s="219">
        <f t="shared" si="1"/>
        <v>265.25048515713502</v>
      </c>
      <c r="E12" s="220">
        <f t="shared" si="1"/>
        <v>236.37063792727659</v>
      </c>
      <c r="F12" s="216">
        <f t="shared" si="1"/>
        <v>235.03018899600221</v>
      </c>
      <c r="G12" s="219">
        <f t="shared" si="1"/>
        <v>235.81131549486537</v>
      </c>
      <c r="H12" s="220">
        <f t="shared" si="1"/>
        <v>241.45123475218202</v>
      </c>
      <c r="I12" s="216">
        <f t="shared" si="1"/>
        <v>232.46613600931551</v>
      </c>
      <c r="J12" s="219">
        <f t="shared" si="1"/>
        <v>250.44729999738311</v>
      </c>
      <c r="K12" s="220">
        <f t="shared" si="1"/>
        <v>266.04114199999992</v>
      </c>
      <c r="L12" s="216">
        <f t="shared" si="1"/>
        <v>302.65387424999983</v>
      </c>
      <c r="M12" s="219">
        <f t="shared" si="1"/>
        <v>306.28020120999997</v>
      </c>
      <c r="N12" s="497"/>
      <c r="O12" s="37"/>
    </row>
    <row r="13" spans="1:15" s="6" customFormat="1" ht="12" customHeight="1">
      <c r="A13" s="221" t="s">
        <v>58</v>
      </c>
      <c r="B13" s="238">
        <v>85.132442157745402</v>
      </c>
      <c r="C13" s="233">
        <v>74.787394989013706</v>
      </c>
      <c r="D13" s="240">
        <v>73.754082157135002</v>
      </c>
      <c r="E13" s="238">
        <v>62.036680927276599</v>
      </c>
      <c r="F13" s="233">
        <v>66.679666996002197</v>
      </c>
      <c r="G13" s="240">
        <v>70.460771494865398</v>
      </c>
      <c r="H13" s="238">
        <v>76.867155752182001</v>
      </c>
      <c r="I13" s="233">
        <v>74.532957009315496</v>
      </c>
      <c r="J13" s="240">
        <v>79.064568997383105</v>
      </c>
      <c r="K13" s="238">
        <v>76.242820999999907</v>
      </c>
      <c r="L13" s="233">
        <v>81.639708249999899</v>
      </c>
      <c r="M13" s="240">
        <v>94.295700999999994</v>
      </c>
      <c r="N13" s="234">
        <f>SUM(B13:M13)</f>
        <v>915.49395073091864</v>
      </c>
    </row>
    <row r="14" spans="1:15" s="6" customFormat="1" ht="12" customHeight="1">
      <c r="A14" s="221" t="s">
        <v>59</v>
      </c>
      <c r="B14" s="238">
        <v>227.92071300000001</v>
      </c>
      <c r="C14" s="233">
        <v>192.45447000000001</v>
      </c>
      <c r="D14" s="240">
        <v>191.49640299999999</v>
      </c>
      <c r="E14" s="238">
        <v>174.333957</v>
      </c>
      <c r="F14" s="233">
        <v>168.35052200000001</v>
      </c>
      <c r="G14" s="240">
        <v>165.35054399999999</v>
      </c>
      <c r="H14" s="238">
        <v>164.584079</v>
      </c>
      <c r="I14" s="233">
        <v>157.933179</v>
      </c>
      <c r="J14" s="240">
        <v>171.38273100000001</v>
      </c>
      <c r="K14" s="238">
        <v>189.79832099999999</v>
      </c>
      <c r="L14" s="233">
        <v>221.01416599999996</v>
      </c>
      <c r="M14" s="240">
        <v>211.98450020999999</v>
      </c>
      <c r="N14" s="234">
        <f>SUM(B14:M14)</f>
        <v>2236.6035852099999</v>
      </c>
    </row>
    <row r="15" spans="1:15" s="51" customFormat="1" ht="0.75" customHeight="1">
      <c r="A15" s="221"/>
      <c r="B15" s="238"/>
      <c r="C15" s="233"/>
      <c r="D15" s="240"/>
      <c r="E15" s="238"/>
      <c r="F15" s="233"/>
      <c r="G15" s="240"/>
      <c r="H15" s="238"/>
      <c r="I15" s="233"/>
      <c r="J15" s="240"/>
      <c r="K15" s="238"/>
      <c r="L15" s="233"/>
      <c r="M15" s="240"/>
      <c r="N15" s="234"/>
    </row>
    <row r="16" spans="1:15" s="6" customFormat="1" ht="12" customHeight="1">
      <c r="A16" s="498" t="s">
        <v>228</v>
      </c>
      <c r="B16" s="487">
        <f>SUM(B17:D17)</f>
        <v>15676.83598964164</v>
      </c>
      <c r="C16" s="488"/>
      <c r="D16" s="489"/>
      <c r="E16" s="487">
        <f>SUM(E17:G17)</f>
        <v>13204.59801202408</v>
      </c>
      <c r="F16" s="488"/>
      <c r="G16" s="489"/>
      <c r="H16" s="487">
        <f>SUM(H17:J17)</f>
        <v>12929.472485270828</v>
      </c>
      <c r="I16" s="488"/>
      <c r="J16" s="489"/>
      <c r="K16" s="487">
        <f>SUM(K17:M17)</f>
        <v>15279.278830057254</v>
      </c>
      <c r="L16" s="488"/>
      <c r="M16" s="489"/>
      <c r="N16" s="499">
        <f>SUM(B17:M17)</f>
        <v>57090.185316993804</v>
      </c>
    </row>
    <row r="17" spans="1:15" s="36" customFormat="1" ht="12" customHeight="1">
      <c r="A17" s="486"/>
      <c r="B17" s="220">
        <f>B28-B25</f>
        <v>5762.4136641615287</v>
      </c>
      <c r="C17" s="216">
        <f t="shared" ref="C17:M17" si="2">C28-C25</f>
        <v>4941.795707193055</v>
      </c>
      <c r="D17" s="219">
        <f t="shared" si="2"/>
        <v>4972.6266182870559</v>
      </c>
      <c r="E17" s="220">
        <f t="shared" si="2"/>
        <v>4532.7829535766923</v>
      </c>
      <c r="F17" s="216">
        <f t="shared" si="2"/>
        <v>4432.1876978115106</v>
      </c>
      <c r="G17" s="219">
        <f t="shared" si="2"/>
        <v>4239.6273606358773</v>
      </c>
      <c r="H17" s="220">
        <f t="shared" si="2"/>
        <v>4284.812282132797</v>
      </c>
      <c r="I17" s="216">
        <f t="shared" si="2"/>
        <v>4328.9914353364848</v>
      </c>
      <c r="J17" s="219">
        <f t="shared" si="2"/>
        <v>4315.6687678015451</v>
      </c>
      <c r="K17" s="220">
        <f t="shared" si="2"/>
        <v>4784.6671903120368</v>
      </c>
      <c r="L17" s="216">
        <f t="shared" si="2"/>
        <v>5243.6514828762511</v>
      </c>
      <c r="M17" s="219">
        <f t="shared" si="2"/>
        <v>5250.9601568689659</v>
      </c>
      <c r="N17" s="497"/>
    </row>
    <row r="18" spans="1:15" s="6" customFormat="1" ht="12" customHeight="1">
      <c r="A18" s="221" t="s">
        <v>151</v>
      </c>
      <c r="B18" s="222">
        <v>632.37618899999984</v>
      </c>
      <c r="C18" s="223">
        <v>603.72268900000006</v>
      </c>
      <c r="D18" s="224">
        <v>616.524721</v>
      </c>
      <c r="E18" s="222">
        <v>594.62223499999993</v>
      </c>
      <c r="F18" s="223">
        <v>623.15220700000009</v>
      </c>
      <c r="G18" s="224">
        <v>686.05567699999995</v>
      </c>
      <c r="H18" s="222">
        <v>664.56320699999992</v>
      </c>
      <c r="I18" s="223">
        <v>640.80932900000005</v>
      </c>
      <c r="J18" s="224">
        <v>669.28973900000005</v>
      </c>
      <c r="K18" s="222">
        <v>677.87719700000002</v>
      </c>
      <c r="L18" s="223">
        <v>654.52064500000017</v>
      </c>
      <c r="M18" s="224">
        <v>544.33318799999995</v>
      </c>
      <c r="N18" s="225">
        <f t="shared" ref="N18:N26" si="3">SUM(B18:M18)</f>
        <v>7607.8470229999994</v>
      </c>
    </row>
    <row r="19" spans="1:15" s="6" customFormat="1" ht="12" customHeight="1">
      <c r="A19" s="221" t="s">
        <v>152</v>
      </c>
      <c r="B19" s="222">
        <v>2011.031538</v>
      </c>
      <c r="C19" s="223">
        <v>1844.55411</v>
      </c>
      <c r="D19" s="224">
        <v>1855.0394629999998</v>
      </c>
      <c r="E19" s="222">
        <v>1815.3114069999997</v>
      </c>
      <c r="F19" s="223">
        <v>1806.8136660000002</v>
      </c>
      <c r="G19" s="224">
        <v>1789.3632339999999</v>
      </c>
      <c r="H19" s="222">
        <v>1794.1946609999998</v>
      </c>
      <c r="I19" s="223">
        <v>1825.2503000000002</v>
      </c>
      <c r="J19" s="224">
        <v>1819.5376719999999</v>
      </c>
      <c r="K19" s="222">
        <v>1911.5069720000001</v>
      </c>
      <c r="L19" s="223">
        <v>1936.4705050000002</v>
      </c>
      <c r="M19" s="224">
        <v>1678.2494300000042</v>
      </c>
      <c r="N19" s="225">
        <f t="shared" si="3"/>
        <v>22087.322958000004</v>
      </c>
    </row>
    <row r="20" spans="1:15" s="6" customFormat="1" ht="12" customHeight="1">
      <c r="A20" s="221" t="s">
        <v>153</v>
      </c>
      <c r="B20" s="222">
        <v>833.67342984601635</v>
      </c>
      <c r="C20" s="223">
        <v>681.47395938037675</v>
      </c>
      <c r="D20" s="224">
        <v>668.18265164136665</v>
      </c>
      <c r="E20" s="222">
        <v>577.65715903219052</v>
      </c>
      <c r="F20" s="223">
        <v>546.18434968328779</v>
      </c>
      <c r="G20" s="224">
        <v>520.2914334653841</v>
      </c>
      <c r="H20" s="222">
        <v>539.54906038530919</v>
      </c>
      <c r="I20" s="223">
        <v>545.72746791230509</v>
      </c>
      <c r="J20" s="224">
        <v>550.33853654892073</v>
      </c>
      <c r="K20" s="222">
        <v>633.22770653681232</v>
      </c>
      <c r="L20" s="223">
        <v>712.58924098360637</v>
      </c>
      <c r="M20" s="224">
        <v>739.13992550215676</v>
      </c>
      <c r="N20" s="225">
        <f t="shared" si="3"/>
        <v>7548.0349209177321</v>
      </c>
    </row>
    <row r="21" spans="1:15" s="6" customFormat="1" ht="12" customHeight="1">
      <c r="A21" s="221" t="s">
        <v>193</v>
      </c>
      <c r="B21" s="222">
        <v>1873.4332183458737</v>
      </c>
      <c r="C21" s="223">
        <v>1430.7464286362274</v>
      </c>
      <c r="D21" s="224">
        <v>1405.942499114434</v>
      </c>
      <c r="E21" s="222">
        <v>1189.3238119527439</v>
      </c>
      <c r="F21" s="223">
        <v>1053.1873992592232</v>
      </c>
      <c r="G21" s="224">
        <v>969.41496017049758</v>
      </c>
      <c r="H21" s="222">
        <v>990.95946765638712</v>
      </c>
      <c r="I21" s="223">
        <v>1002.4784759058836</v>
      </c>
      <c r="J21" s="224">
        <v>1024.0808928620006</v>
      </c>
      <c r="K21" s="222">
        <v>1262.9328889852245</v>
      </c>
      <c r="L21" s="223">
        <v>1556.8586717126566</v>
      </c>
      <c r="M21" s="224">
        <v>1881.6578805868012</v>
      </c>
      <c r="N21" s="225">
        <f t="shared" si="3"/>
        <v>15641.016595187953</v>
      </c>
    </row>
    <row r="22" spans="1:15" s="6" customFormat="1" ht="12" customHeight="1">
      <c r="A22" s="221" t="s">
        <v>155</v>
      </c>
      <c r="B22" s="222">
        <v>26.086381969634402</v>
      </c>
      <c r="C22" s="223">
        <v>15.4132461764562</v>
      </c>
      <c r="D22" s="224">
        <v>25.244262531249703</v>
      </c>
      <c r="E22" s="222">
        <v>20.8632965917574</v>
      </c>
      <c r="F22" s="223">
        <v>20.4723028690013</v>
      </c>
      <c r="G22" s="224">
        <v>23.887929999999997</v>
      </c>
      <c r="H22" s="222">
        <v>18.844861531098701</v>
      </c>
      <c r="I22" s="223">
        <v>20.732817018297901</v>
      </c>
      <c r="J22" s="224">
        <v>15.363239920632299</v>
      </c>
      <c r="K22" s="222">
        <v>24.96111651</v>
      </c>
      <c r="L22" s="223">
        <v>26.896878000000001</v>
      </c>
      <c r="M22" s="224">
        <v>35.438831999999998</v>
      </c>
      <c r="N22" s="225">
        <f t="shared" si="3"/>
        <v>274.20516511812792</v>
      </c>
    </row>
    <row r="23" spans="1:15" s="6" customFormat="1" ht="12" customHeight="1">
      <c r="A23" s="221" t="s">
        <v>159</v>
      </c>
      <c r="B23" s="222">
        <v>385.81290700000483</v>
      </c>
      <c r="C23" s="223">
        <v>365.88527399999418</v>
      </c>
      <c r="D23" s="224">
        <v>401.69302100000556</v>
      </c>
      <c r="E23" s="222">
        <v>335.00504400000034</v>
      </c>
      <c r="F23" s="223">
        <v>382.37777299999777</v>
      </c>
      <c r="G23" s="224">
        <v>250.61412599999593</v>
      </c>
      <c r="H23" s="222">
        <v>276.70102456000302</v>
      </c>
      <c r="I23" s="223">
        <v>293.99304549999772</v>
      </c>
      <c r="J23" s="224">
        <v>237.05868746999133</v>
      </c>
      <c r="K23" s="222">
        <v>274.16130927999939</v>
      </c>
      <c r="L23" s="223">
        <v>356.31554217998848</v>
      </c>
      <c r="M23" s="224">
        <v>372.14090078000396</v>
      </c>
      <c r="N23" s="225">
        <f t="shared" si="3"/>
        <v>3931.7586547699821</v>
      </c>
    </row>
    <row r="24" spans="1:15" s="6" customFormat="1" ht="12" customHeight="1">
      <c r="A24" s="221" t="s">
        <v>184</v>
      </c>
      <c r="B24" s="222">
        <f>'3.1'!B17</f>
        <v>472.693941</v>
      </c>
      <c r="C24" s="223">
        <f>'3.1'!C17</f>
        <v>409.17385199999995</v>
      </c>
      <c r="D24" s="224">
        <f>'3.1'!D17</f>
        <v>419.74691599999983</v>
      </c>
      <c r="E24" s="222">
        <f>'3.1'!E17</f>
        <v>353.67722199999997</v>
      </c>
      <c r="F24" s="223">
        <f>'3.1'!F17</f>
        <v>353.00143000000008</v>
      </c>
      <c r="G24" s="224">
        <f>'3.1'!G17</f>
        <v>353.82270899999997</v>
      </c>
      <c r="H24" s="222">
        <f>'3.1'!H17</f>
        <v>386.31682405999999</v>
      </c>
      <c r="I24" s="223">
        <f>'3.1'!I17</f>
        <v>398.32825057999997</v>
      </c>
      <c r="J24" s="224">
        <f>'3.1'!J17</f>
        <v>398.58404002999993</v>
      </c>
      <c r="K24" s="222">
        <f>'3.1'!K17</f>
        <v>425.45226667999998</v>
      </c>
      <c r="L24" s="223">
        <f>'3.1'!L17</f>
        <v>455.58979589</v>
      </c>
      <c r="M24" s="224">
        <f>'3.1'!M17</f>
        <v>471.68699781999993</v>
      </c>
      <c r="N24" s="225">
        <f t="shared" si="3"/>
        <v>4898.0742450599992</v>
      </c>
    </row>
    <row r="25" spans="1:15" s="6" customFormat="1" ht="12" customHeight="1">
      <c r="A25" s="221" t="s">
        <v>185</v>
      </c>
      <c r="B25" s="222">
        <f>'3.1'!B27</f>
        <v>116.90203200000006</v>
      </c>
      <c r="C25" s="223">
        <f>'3.1'!C27</f>
        <v>90.296588000000014</v>
      </c>
      <c r="D25" s="224">
        <f>'3.1'!D27</f>
        <v>88.468563000000017</v>
      </c>
      <c r="E25" s="222">
        <f>'3.1'!E27</f>
        <v>71.061770999999979</v>
      </c>
      <c r="F25" s="223">
        <f>'3.1'!F27</f>
        <v>57.343516000000001</v>
      </c>
      <c r="G25" s="224">
        <f>'3.1'!G27</f>
        <v>48.07744499999999</v>
      </c>
      <c r="H25" s="222">
        <f>'3.1'!H27</f>
        <v>49.208393000000001</v>
      </c>
      <c r="I25" s="223">
        <f>'3.1'!I27</f>
        <v>45.860233000000015</v>
      </c>
      <c r="J25" s="224">
        <f>'3.1'!J27</f>
        <v>50.291842999999993</v>
      </c>
      <c r="K25" s="222">
        <f>'3.1'!K27</f>
        <v>68.617153000000016</v>
      </c>
      <c r="L25" s="223">
        <f>'3.1'!L27</f>
        <v>93.432614000000015</v>
      </c>
      <c r="M25" s="224">
        <f>'3.1'!M27</f>
        <v>104.090577</v>
      </c>
      <c r="N25" s="225">
        <f t="shared" si="3"/>
        <v>883.65072800000007</v>
      </c>
    </row>
    <row r="26" spans="1:15" s="6" customFormat="1" ht="12" customHeight="1">
      <c r="A26" s="221" t="s">
        <v>156</v>
      </c>
      <c r="B26" s="222">
        <v>113.543828005289</v>
      </c>
      <c r="C26" s="223">
        <v>112.33535998461801</v>
      </c>
      <c r="D26" s="224">
        <v>134.31466990877101</v>
      </c>
      <c r="E26" s="222">
        <v>108.745598085685</v>
      </c>
      <c r="F26" s="223">
        <v>116.67492307606099</v>
      </c>
      <c r="G26" s="224">
        <v>114.51300491484801</v>
      </c>
      <c r="H26" s="222">
        <v>119.915107978465</v>
      </c>
      <c r="I26" s="223">
        <v>103.4867409832742</v>
      </c>
      <c r="J26" s="224">
        <v>55.724403027001998</v>
      </c>
      <c r="K26" s="222">
        <v>54.325821000000097</v>
      </c>
      <c r="L26" s="223">
        <v>68.115730999999997</v>
      </c>
      <c r="M26" s="224">
        <v>92.697099999999693</v>
      </c>
      <c r="N26" s="225">
        <f t="shared" si="3"/>
        <v>1194.3922879640131</v>
      </c>
    </row>
    <row r="27" spans="1:15" s="6" customFormat="1" ht="12" customHeight="1">
      <c r="A27" s="221" t="s">
        <v>157</v>
      </c>
      <c r="B27" s="222">
        <f t="shared" ref="B27:M27" si="4">B28+B12+B24+B26</f>
        <v>6778.6066203245618</v>
      </c>
      <c r="C27" s="223">
        <f t="shared" si="4"/>
        <v>5820.8433721666861</v>
      </c>
      <c r="D27" s="224">
        <f t="shared" si="4"/>
        <v>5880.4072523529621</v>
      </c>
      <c r="E27" s="222">
        <f t="shared" si="4"/>
        <v>5302.6381825896533</v>
      </c>
      <c r="F27" s="223">
        <f t="shared" si="4"/>
        <v>5194.2377558835733</v>
      </c>
      <c r="G27" s="224">
        <f t="shared" si="4"/>
        <v>4991.8518350455906</v>
      </c>
      <c r="H27" s="222">
        <f t="shared" si="4"/>
        <v>5081.7038419234441</v>
      </c>
      <c r="I27" s="223">
        <f t="shared" si="4"/>
        <v>5109.132795909075</v>
      </c>
      <c r="J27" s="224">
        <f t="shared" si="4"/>
        <v>5070.7163538559307</v>
      </c>
      <c r="K27" s="222">
        <f t="shared" si="4"/>
        <v>5599.1035729920377</v>
      </c>
      <c r="L27" s="223">
        <f t="shared" si="4"/>
        <v>6163.4434980162514</v>
      </c>
      <c r="M27" s="224">
        <f t="shared" si="4"/>
        <v>6225.7150328989655</v>
      </c>
      <c r="N27" s="225">
        <f>SUM(B27:M27)</f>
        <v>67218.400113958734</v>
      </c>
    </row>
    <row r="28" spans="1:15" s="6" customFormat="1" ht="12" customHeight="1">
      <c r="A28" s="221" t="s">
        <v>158</v>
      </c>
      <c r="B28" s="222">
        <f>B18+B19+B20+B21+B22+B23+B25</f>
        <v>5879.3156961615286</v>
      </c>
      <c r="C28" s="223">
        <f t="shared" ref="C28:M28" si="5">C18+C19+C20+C21+C22+C23+C25</f>
        <v>5032.0922951930552</v>
      </c>
      <c r="D28" s="224">
        <f t="shared" si="5"/>
        <v>5061.0951812870562</v>
      </c>
      <c r="E28" s="222">
        <f t="shared" si="5"/>
        <v>4603.844724576692</v>
      </c>
      <c r="F28" s="223">
        <f t="shared" si="5"/>
        <v>4489.5312138115105</v>
      </c>
      <c r="G28" s="224">
        <f t="shared" si="5"/>
        <v>4287.7048056358772</v>
      </c>
      <c r="H28" s="222">
        <f t="shared" si="5"/>
        <v>4334.0206751327969</v>
      </c>
      <c r="I28" s="223">
        <f t="shared" si="5"/>
        <v>4374.8516683364851</v>
      </c>
      <c r="J28" s="224">
        <f t="shared" si="5"/>
        <v>4365.960610801545</v>
      </c>
      <c r="K28" s="222">
        <f>K18+K19+K20+K21+K22+K23+K25</f>
        <v>4853.284343312037</v>
      </c>
      <c r="L28" s="223">
        <f t="shared" si="5"/>
        <v>5337.0840968762514</v>
      </c>
      <c r="M28" s="224">
        <f t="shared" si="5"/>
        <v>5355.0507338689658</v>
      </c>
      <c r="N28" s="225">
        <f>SUM(B28:M28)</f>
        <v>57973.836044993797</v>
      </c>
    </row>
    <row r="29" spans="1:15" s="115" customFormat="1" ht="12">
      <c r="A29" s="235" t="s">
        <v>253</v>
      </c>
      <c r="B29" s="239">
        <f>'3.1'!B7+'3.2'!B6-'3.2'!B27</f>
        <v>11.718068662164114</v>
      </c>
      <c r="C29" s="236">
        <f>'3.1'!C7+'3.2'!C6-'3.2'!C27</f>
        <v>14.12459786668478</v>
      </c>
      <c r="D29" s="241">
        <f>'3.1'!D7+'3.2'!D6-'3.2'!D27</f>
        <v>-11.143716166792728</v>
      </c>
      <c r="E29" s="239">
        <f>'3.1'!E7+'3.2'!E6-'3.2'!E27</f>
        <v>-10.468521657881865</v>
      </c>
      <c r="F29" s="236">
        <f>'3.1'!F7+'3.2'!F6-'3.2'!F27</f>
        <v>-38.192298644627954</v>
      </c>
      <c r="G29" s="241">
        <f>'3.1'!G7+'3.2'!G6-'3.2'!G27</f>
        <v>15.938510717121062</v>
      </c>
      <c r="H29" s="239">
        <f>'3.1'!H7+'3.2'!H6-'3.2'!H27</f>
        <v>-17.719744326787804</v>
      </c>
      <c r="I29" s="236">
        <f>'3.1'!I7+'3.2'!I6-'3.2'!I27</f>
        <v>-18.115498788128207</v>
      </c>
      <c r="J29" s="241">
        <f>'3.1'!J7+'3.2'!J6-'3.2'!J27</f>
        <v>12.920366126173576</v>
      </c>
      <c r="K29" s="239">
        <f>'3.1'!K7+'3.2'!K6-'3.2'!K27</f>
        <v>13.365783086945157</v>
      </c>
      <c r="L29" s="236">
        <f>'3.1'!L7+'3.2'!L6-'3.2'!L27</f>
        <v>7.8877781626315482</v>
      </c>
      <c r="M29" s="241">
        <f>'3.1'!M7+'3.2'!M6-'3.2'!M27</f>
        <v>-0.77240751986028044</v>
      </c>
      <c r="N29" s="237">
        <f>SUM(B29:M29)</f>
        <v>-20.457082482358601</v>
      </c>
    </row>
    <row r="30" spans="1:15" s="4" customFormat="1" ht="11.25">
      <c r="A30" s="232" t="s">
        <v>281</v>
      </c>
      <c r="N30" s="8"/>
    </row>
    <row r="31" spans="1:15" s="6" customFormat="1">
      <c r="A31" s="34" t="s">
        <v>209</v>
      </c>
      <c r="B31" s="35">
        <f>-'3.2'!B24</f>
        <v>-472.693941</v>
      </c>
      <c r="C31" s="35">
        <f>-'3.2'!C24</f>
        <v>-409.17385199999995</v>
      </c>
      <c r="D31" s="35">
        <f>-'3.2'!D24</f>
        <v>-419.74691599999983</v>
      </c>
      <c r="E31" s="35">
        <f>-'3.2'!E24</f>
        <v>-353.67722199999997</v>
      </c>
      <c r="F31" s="35">
        <f>-'3.2'!F24</f>
        <v>-353.00143000000008</v>
      </c>
      <c r="G31" s="35">
        <f>-'3.2'!G24</f>
        <v>-353.82270899999997</v>
      </c>
      <c r="H31" s="35">
        <f>-'3.2'!H24</f>
        <v>-386.31682405999999</v>
      </c>
      <c r="I31" s="35">
        <f>-'3.2'!I24</f>
        <v>-398.32825057999997</v>
      </c>
      <c r="J31" s="35">
        <f>-'3.2'!J24</f>
        <v>-398.58404002999993</v>
      </c>
      <c r="K31" s="35">
        <f>-'3.2'!K24</f>
        <v>-425.45226667999998</v>
      </c>
      <c r="L31" s="35">
        <f>-'3.2'!L24</f>
        <v>-455.58979589</v>
      </c>
      <c r="M31" s="35">
        <f>-'3.2'!M24</f>
        <v>-471.68699781999993</v>
      </c>
      <c r="N31" s="35">
        <f>-'3.1'!N17</f>
        <v>0</v>
      </c>
    </row>
    <row r="32" spans="1:15" s="6" customFormat="1">
      <c r="A32" s="34" t="s">
        <v>49</v>
      </c>
      <c r="B32" s="35">
        <f t="shared" ref="B32:N32" si="6">-B7</f>
        <v>-1484.0430873995429</v>
      </c>
      <c r="C32" s="35">
        <f t="shared" si="6"/>
        <v>-1296.6735933657944</v>
      </c>
      <c r="D32" s="35">
        <f t="shared" si="6"/>
        <v>-1136.9895797188865</v>
      </c>
      <c r="E32" s="35">
        <f t="shared" si="6"/>
        <v>-1216.8680247817549</v>
      </c>
      <c r="F32" s="35">
        <f t="shared" si="6"/>
        <v>-1331.3582008714336</v>
      </c>
      <c r="G32" s="35">
        <f t="shared" si="6"/>
        <v>-1167.0009056165745</v>
      </c>
      <c r="H32" s="35">
        <f t="shared" si="6"/>
        <v>-1040.7597330341787</v>
      </c>
      <c r="I32" s="35">
        <f t="shared" si="6"/>
        <v>-1170.269544470548</v>
      </c>
      <c r="J32" s="35">
        <f t="shared" si="6"/>
        <v>-1047.8674864909494</v>
      </c>
      <c r="K32" s="35">
        <f t="shared" si="6"/>
        <v>-1095.4119279251199</v>
      </c>
      <c r="L32" s="35">
        <f t="shared" si="6"/>
        <v>-1581.2083253252088</v>
      </c>
      <c r="M32" s="35">
        <f t="shared" si="6"/>
        <v>-1761.3952562458394</v>
      </c>
      <c r="N32" s="35">
        <f t="shared" si="6"/>
        <v>-15329.845665245834</v>
      </c>
      <c r="O32" s="37"/>
    </row>
    <row r="33" spans="1:17" s="6" customFormat="1">
      <c r="A33" s="34" t="s">
        <v>50</v>
      </c>
      <c r="B33" s="35">
        <f t="shared" ref="B33:N33" si="7">-B8</f>
        <v>-0.15015799999999999</v>
      </c>
      <c r="C33" s="35">
        <f t="shared" si="7"/>
        <v>-0.113081</v>
      </c>
      <c r="D33" s="35">
        <f t="shared" si="7"/>
        <v>-0.12320300000000001</v>
      </c>
      <c r="E33" s="35">
        <f t="shared" si="7"/>
        <v>-0.24018</v>
      </c>
      <c r="F33" s="35">
        <f t="shared" si="7"/>
        <v>-0.16215000000000002</v>
      </c>
      <c r="G33" s="35">
        <f t="shared" si="7"/>
        <v>-9.3410000000000007E-2</v>
      </c>
      <c r="H33" s="35">
        <f t="shared" si="7"/>
        <v>-7.0992E-2</v>
      </c>
      <c r="I33" s="35">
        <f t="shared" si="7"/>
        <v>-7.688399999999998E-2</v>
      </c>
      <c r="J33" s="35">
        <f t="shared" si="7"/>
        <v>-2.5417039999999997</v>
      </c>
      <c r="K33" s="35">
        <f t="shared" si="7"/>
        <v>-1.08524</v>
      </c>
      <c r="L33" s="35">
        <f t="shared" si="7"/>
        <v>-7.7399569999999995</v>
      </c>
      <c r="M33" s="35">
        <f t="shared" si="7"/>
        <v>-7.7355339999999995</v>
      </c>
      <c r="N33" s="35">
        <f t="shared" si="7"/>
        <v>-20.132492999999997</v>
      </c>
      <c r="O33" s="37"/>
    </row>
    <row r="34" spans="1:17" s="6" customFormat="1">
      <c r="A34" s="34" t="s">
        <v>51</v>
      </c>
      <c r="B34" s="35">
        <f t="shared" ref="B34:N34" si="8">-B9</f>
        <v>2123.8813349547072</v>
      </c>
      <c r="C34" s="35">
        <f t="shared" si="8"/>
        <v>1696.1918253490294</v>
      </c>
      <c r="D34" s="35">
        <f t="shared" si="8"/>
        <v>1755.5983132885192</v>
      </c>
      <c r="E34" s="35">
        <f t="shared" si="8"/>
        <v>1320.8653848349186</v>
      </c>
      <c r="F34" s="35">
        <f t="shared" si="8"/>
        <v>1393.6158805749944</v>
      </c>
      <c r="G34" s="35">
        <f t="shared" si="8"/>
        <v>1388.4117504897431</v>
      </c>
      <c r="H34" s="35">
        <f t="shared" si="8"/>
        <v>1635.5999455592178</v>
      </c>
      <c r="I34" s="35">
        <f t="shared" si="8"/>
        <v>1848.984677257788</v>
      </c>
      <c r="J34" s="35">
        <f t="shared" si="8"/>
        <v>1962.4813806707693</v>
      </c>
      <c r="K34" s="35">
        <f t="shared" si="8"/>
        <v>1660.2982185751741</v>
      </c>
      <c r="L34" s="35">
        <f t="shared" si="8"/>
        <v>2272.3685142395875</v>
      </c>
      <c r="M34" s="35">
        <f t="shared" si="8"/>
        <v>2722.2599713456966</v>
      </c>
      <c r="N34" s="35">
        <f t="shared" si="8"/>
        <v>21780.557197140144</v>
      </c>
      <c r="Q34" s="7"/>
    </row>
    <row r="35" spans="1:17" s="6" customFormat="1">
      <c r="A35" s="34" t="s">
        <v>52</v>
      </c>
      <c r="B35" s="35">
        <f t="shared" ref="B35:N35" si="9">-B10</f>
        <v>7.4941710000000006</v>
      </c>
      <c r="C35" s="35">
        <f t="shared" si="9"/>
        <v>16.586323</v>
      </c>
      <c r="D35" s="35">
        <f t="shared" si="9"/>
        <v>22.228444</v>
      </c>
      <c r="E35" s="35">
        <f t="shared" si="9"/>
        <v>23.363091000000001</v>
      </c>
      <c r="F35" s="35">
        <f t="shared" si="9"/>
        <v>24.061901000000002</v>
      </c>
      <c r="G35" s="35">
        <f t="shared" si="9"/>
        <v>26.450474000000003</v>
      </c>
      <c r="H35" s="35">
        <f t="shared" si="9"/>
        <v>20.326046000000002</v>
      </c>
      <c r="I35" s="35">
        <f t="shared" si="9"/>
        <v>19.961949000000001</v>
      </c>
      <c r="J35" s="35">
        <f t="shared" si="9"/>
        <v>27.086835000000004</v>
      </c>
      <c r="K35" s="35">
        <f t="shared" si="9"/>
        <v>33.232409999999994</v>
      </c>
      <c r="L35" s="35">
        <f t="shared" si="9"/>
        <v>6.4439500000000001</v>
      </c>
      <c r="M35" s="35">
        <f t="shared" si="9"/>
        <v>1.616268</v>
      </c>
      <c r="N35" s="35">
        <f t="shared" si="9"/>
        <v>228.85186199999998</v>
      </c>
    </row>
    <row r="36" spans="1:17" s="6" customFormat="1">
      <c r="A36" s="34" t="s">
        <v>227</v>
      </c>
      <c r="B36" s="35">
        <f t="shared" ref="B36:M36" si="10">-B12</f>
        <v>-313.05315515774544</v>
      </c>
      <c r="C36" s="35">
        <f t="shared" si="10"/>
        <v>-267.24186498901372</v>
      </c>
      <c r="D36" s="35">
        <f t="shared" si="10"/>
        <v>-265.25048515713502</v>
      </c>
      <c r="E36" s="35">
        <f t="shared" si="10"/>
        <v>-236.37063792727659</v>
      </c>
      <c r="F36" s="35">
        <f t="shared" si="10"/>
        <v>-235.03018899600221</v>
      </c>
      <c r="G36" s="35">
        <f t="shared" si="10"/>
        <v>-235.81131549486537</v>
      </c>
      <c r="H36" s="35">
        <f t="shared" si="10"/>
        <v>-241.45123475218202</v>
      </c>
      <c r="I36" s="35">
        <f t="shared" si="10"/>
        <v>-232.46613600931551</v>
      </c>
      <c r="J36" s="35">
        <f t="shared" si="10"/>
        <v>-250.44729999738311</v>
      </c>
      <c r="K36" s="35">
        <f t="shared" si="10"/>
        <v>-266.04114199999992</v>
      </c>
      <c r="L36" s="35">
        <f t="shared" si="10"/>
        <v>-302.65387424999983</v>
      </c>
      <c r="M36" s="35">
        <f t="shared" si="10"/>
        <v>-306.28020120999997</v>
      </c>
      <c r="N36" s="35">
        <f>-N11</f>
        <v>-3152.0975359409185</v>
      </c>
    </row>
    <row r="37" spans="1:17" s="6" customFormat="1">
      <c r="A37" s="34" t="s">
        <v>58</v>
      </c>
      <c r="B37" s="35">
        <f t="shared" ref="B37:M37" si="11">-B13</f>
        <v>-85.132442157745402</v>
      </c>
      <c r="C37" s="35">
        <f t="shared" si="11"/>
        <v>-74.787394989013706</v>
      </c>
      <c r="D37" s="35">
        <f t="shared" si="11"/>
        <v>-73.754082157135002</v>
      </c>
      <c r="E37" s="35">
        <f t="shared" si="11"/>
        <v>-62.036680927276599</v>
      </c>
      <c r="F37" s="35">
        <f t="shared" si="11"/>
        <v>-66.679666996002197</v>
      </c>
      <c r="G37" s="35">
        <f t="shared" si="11"/>
        <v>-70.460771494865398</v>
      </c>
      <c r="H37" s="35">
        <f t="shared" si="11"/>
        <v>-76.867155752182001</v>
      </c>
      <c r="I37" s="35">
        <f t="shared" si="11"/>
        <v>-74.532957009315496</v>
      </c>
      <c r="J37" s="35">
        <f t="shared" si="11"/>
        <v>-79.064568997383105</v>
      </c>
      <c r="K37" s="35">
        <f t="shared" si="11"/>
        <v>-76.242820999999907</v>
      </c>
      <c r="L37" s="35">
        <f t="shared" si="11"/>
        <v>-81.639708249999899</v>
      </c>
      <c r="M37" s="35">
        <f t="shared" si="11"/>
        <v>-94.295700999999994</v>
      </c>
      <c r="N37" s="35">
        <f>-N13</f>
        <v>-915.49395073091864</v>
      </c>
    </row>
    <row r="38" spans="1:17" s="6" customFormat="1">
      <c r="A38" s="34" t="s">
        <v>59</v>
      </c>
      <c r="B38" s="35">
        <f t="shared" ref="B38:M38" si="12">-B14</f>
        <v>-227.92071300000001</v>
      </c>
      <c r="C38" s="35">
        <f t="shared" si="12"/>
        <v>-192.45447000000001</v>
      </c>
      <c r="D38" s="35">
        <f t="shared" si="12"/>
        <v>-191.49640299999999</v>
      </c>
      <c r="E38" s="35">
        <f t="shared" si="12"/>
        <v>-174.333957</v>
      </c>
      <c r="F38" s="35">
        <f t="shared" si="12"/>
        <v>-168.35052200000001</v>
      </c>
      <c r="G38" s="35">
        <f t="shared" si="12"/>
        <v>-165.35054399999999</v>
      </c>
      <c r="H38" s="35">
        <f t="shared" si="12"/>
        <v>-164.584079</v>
      </c>
      <c r="I38" s="35">
        <f t="shared" si="12"/>
        <v>-157.933179</v>
      </c>
      <c r="J38" s="35">
        <f t="shared" si="12"/>
        <v>-171.38273100000001</v>
      </c>
      <c r="K38" s="35">
        <f t="shared" si="12"/>
        <v>-189.79832099999999</v>
      </c>
      <c r="L38" s="35">
        <f t="shared" si="12"/>
        <v>-221.01416599999996</v>
      </c>
      <c r="M38" s="35">
        <f t="shared" si="12"/>
        <v>-211.98450020999999</v>
      </c>
      <c r="N38" s="35">
        <f>-N14</f>
        <v>-2236.6035852099999</v>
      </c>
    </row>
    <row r="39" spans="1:17" s="6" customFormat="1">
      <c r="A39" s="34"/>
      <c r="B39" s="35" t="e">
        <f>-#REF!</f>
        <v>#REF!</v>
      </c>
      <c r="C39" s="35" t="e">
        <f>-#REF!</f>
        <v>#REF!</v>
      </c>
      <c r="D39" s="35" t="e">
        <f>-#REF!</f>
        <v>#REF!</v>
      </c>
      <c r="E39" s="35" t="e">
        <f>-#REF!</f>
        <v>#REF!</v>
      </c>
      <c r="F39" s="35" t="e">
        <f>-#REF!</f>
        <v>#REF!</v>
      </c>
      <c r="G39" s="35" t="e">
        <f>-#REF!</f>
        <v>#REF!</v>
      </c>
      <c r="H39" s="35" t="e">
        <f>-#REF!</f>
        <v>#REF!</v>
      </c>
      <c r="I39" s="35" t="e">
        <f>-#REF!</f>
        <v>#REF!</v>
      </c>
      <c r="J39" s="35" t="e">
        <f>-#REF!</f>
        <v>#REF!</v>
      </c>
      <c r="K39" s="35" t="e">
        <f>-#REF!</f>
        <v>#REF!</v>
      </c>
      <c r="L39" s="35" t="e">
        <f>-#REF!</f>
        <v>#REF!</v>
      </c>
      <c r="M39" s="35" t="e">
        <f>-#REF!</f>
        <v>#REF!</v>
      </c>
      <c r="N39" s="35" t="e">
        <f>-#REF!</f>
        <v>#REF!</v>
      </c>
    </row>
    <row r="40" spans="1:17" s="6" customFormat="1">
      <c r="A40" s="34" t="s">
        <v>165</v>
      </c>
      <c r="B40" s="35">
        <f t="shared" ref="B40:M40" si="13">-B17</f>
        <v>-5762.4136641615287</v>
      </c>
      <c r="C40" s="35">
        <f t="shared" si="13"/>
        <v>-4941.795707193055</v>
      </c>
      <c r="D40" s="35">
        <f t="shared" si="13"/>
        <v>-4972.6266182870559</v>
      </c>
      <c r="E40" s="35">
        <f t="shared" si="13"/>
        <v>-4532.7829535766923</v>
      </c>
      <c r="F40" s="35">
        <f t="shared" si="13"/>
        <v>-4432.1876978115106</v>
      </c>
      <c r="G40" s="35">
        <f t="shared" si="13"/>
        <v>-4239.6273606358773</v>
      </c>
      <c r="H40" s="35">
        <f t="shared" si="13"/>
        <v>-4284.812282132797</v>
      </c>
      <c r="I40" s="35">
        <f t="shared" si="13"/>
        <v>-4328.9914353364848</v>
      </c>
      <c r="J40" s="35">
        <f t="shared" si="13"/>
        <v>-4315.6687678015451</v>
      </c>
      <c r="K40" s="35">
        <f t="shared" si="13"/>
        <v>-4784.6671903120368</v>
      </c>
      <c r="L40" s="35">
        <f t="shared" si="13"/>
        <v>-5243.6514828762511</v>
      </c>
      <c r="M40" s="35">
        <f t="shared" si="13"/>
        <v>-5250.9601568689659</v>
      </c>
      <c r="N40" s="35">
        <f>-N16</f>
        <v>-57090.185316993804</v>
      </c>
    </row>
    <row r="41" spans="1:17" s="6" customFormat="1">
      <c r="A41" s="34" t="s">
        <v>151</v>
      </c>
      <c r="B41" s="35">
        <f t="shared" ref="B41:N41" si="14">-B18</f>
        <v>-632.37618899999984</v>
      </c>
      <c r="C41" s="35">
        <f t="shared" si="14"/>
        <v>-603.72268900000006</v>
      </c>
      <c r="D41" s="35">
        <f t="shared" si="14"/>
        <v>-616.524721</v>
      </c>
      <c r="E41" s="35">
        <f t="shared" si="14"/>
        <v>-594.62223499999993</v>
      </c>
      <c r="F41" s="35">
        <f t="shared" si="14"/>
        <v>-623.15220700000009</v>
      </c>
      <c r="G41" s="35">
        <f t="shared" si="14"/>
        <v>-686.05567699999995</v>
      </c>
      <c r="H41" s="35">
        <f t="shared" si="14"/>
        <v>-664.56320699999992</v>
      </c>
      <c r="I41" s="35">
        <f t="shared" si="14"/>
        <v>-640.80932900000005</v>
      </c>
      <c r="J41" s="35">
        <f t="shared" si="14"/>
        <v>-669.28973900000005</v>
      </c>
      <c r="K41" s="35">
        <f t="shared" si="14"/>
        <v>-677.87719700000002</v>
      </c>
      <c r="L41" s="35">
        <f t="shared" si="14"/>
        <v>-654.52064500000017</v>
      </c>
      <c r="M41" s="35">
        <f t="shared" si="14"/>
        <v>-544.33318799999995</v>
      </c>
      <c r="N41" s="35">
        <f t="shared" si="14"/>
        <v>-7607.8470229999994</v>
      </c>
    </row>
    <row r="42" spans="1:17" s="6" customFormat="1">
      <c r="A42" s="34" t="s">
        <v>152</v>
      </c>
      <c r="B42" s="35">
        <f t="shared" ref="B42:N42" si="15">-B19</f>
        <v>-2011.031538</v>
      </c>
      <c r="C42" s="35">
        <f t="shared" si="15"/>
        <v>-1844.55411</v>
      </c>
      <c r="D42" s="35">
        <f t="shared" si="15"/>
        <v>-1855.0394629999998</v>
      </c>
      <c r="E42" s="35">
        <f t="shared" si="15"/>
        <v>-1815.3114069999997</v>
      </c>
      <c r="F42" s="35">
        <f t="shared" si="15"/>
        <v>-1806.8136660000002</v>
      </c>
      <c r="G42" s="35">
        <f t="shared" si="15"/>
        <v>-1789.3632339999999</v>
      </c>
      <c r="H42" s="35">
        <f t="shared" si="15"/>
        <v>-1794.1946609999998</v>
      </c>
      <c r="I42" s="35">
        <f t="shared" si="15"/>
        <v>-1825.2503000000002</v>
      </c>
      <c r="J42" s="35">
        <f t="shared" si="15"/>
        <v>-1819.5376719999999</v>
      </c>
      <c r="K42" s="35">
        <f t="shared" si="15"/>
        <v>-1911.5069720000001</v>
      </c>
      <c r="L42" s="35">
        <f t="shared" si="15"/>
        <v>-1936.4705050000002</v>
      </c>
      <c r="M42" s="35">
        <f t="shared" si="15"/>
        <v>-1678.2494300000042</v>
      </c>
      <c r="N42" s="35">
        <f t="shared" si="15"/>
        <v>-22087.322958000004</v>
      </c>
    </row>
    <row r="43" spans="1:17" s="6" customFormat="1">
      <c r="A43" s="34" t="s">
        <v>153</v>
      </c>
      <c r="B43" s="35">
        <f t="shared" ref="B43:N43" si="16">-B20</f>
        <v>-833.67342984601635</v>
      </c>
      <c r="C43" s="35">
        <f t="shared" si="16"/>
        <v>-681.47395938037675</v>
      </c>
      <c r="D43" s="35">
        <f t="shared" si="16"/>
        <v>-668.18265164136665</v>
      </c>
      <c r="E43" s="35">
        <f t="shared" si="16"/>
        <v>-577.65715903219052</v>
      </c>
      <c r="F43" s="35">
        <f t="shared" si="16"/>
        <v>-546.18434968328779</v>
      </c>
      <c r="G43" s="35">
        <f t="shared" si="16"/>
        <v>-520.2914334653841</v>
      </c>
      <c r="H43" s="35">
        <f t="shared" si="16"/>
        <v>-539.54906038530919</v>
      </c>
      <c r="I43" s="35">
        <f t="shared" si="16"/>
        <v>-545.72746791230509</v>
      </c>
      <c r="J43" s="35">
        <f t="shared" si="16"/>
        <v>-550.33853654892073</v>
      </c>
      <c r="K43" s="35">
        <f t="shared" si="16"/>
        <v>-633.22770653681232</v>
      </c>
      <c r="L43" s="35">
        <f t="shared" si="16"/>
        <v>-712.58924098360637</v>
      </c>
      <c r="M43" s="35">
        <f t="shared" si="16"/>
        <v>-739.13992550215676</v>
      </c>
      <c r="N43" s="35">
        <f t="shared" si="16"/>
        <v>-7548.0349209177321</v>
      </c>
    </row>
    <row r="44" spans="1:17" s="6" customFormat="1">
      <c r="A44" s="34" t="s">
        <v>154</v>
      </c>
      <c r="B44" s="35">
        <f t="shared" ref="B44:N44" si="17">-B21</f>
        <v>-1873.4332183458737</v>
      </c>
      <c r="C44" s="35">
        <f t="shared" si="17"/>
        <v>-1430.7464286362274</v>
      </c>
      <c r="D44" s="35">
        <f t="shared" si="17"/>
        <v>-1405.942499114434</v>
      </c>
      <c r="E44" s="35">
        <f t="shared" si="17"/>
        <v>-1189.3238119527439</v>
      </c>
      <c r="F44" s="35">
        <f t="shared" si="17"/>
        <v>-1053.1873992592232</v>
      </c>
      <c r="G44" s="35">
        <f t="shared" si="17"/>
        <v>-969.41496017049758</v>
      </c>
      <c r="H44" s="35">
        <f t="shared" si="17"/>
        <v>-990.95946765638712</v>
      </c>
      <c r="I44" s="35">
        <f t="shared" si="17"/>
        <v>-1002.4784759058836</v>
      </c>
      <c r="J44" s="35">
        <f t="shared" si="17"/>
        <v>-1024.0808928620006</v>
      </c>
      <c r="K44" s="35">
        <f t="shared" si="17"/>
        <v>-1262.9328889852245</v>
      </c>
      <c r="L44" s="35">
        <f t="shared" si="17"/>
        <v>-1556.8586717126566</v>
      </c>
      <c r="M44" s="35">
        <f t="shared" si="17"/>
        <v>-1881.6578805868012</v>
      </c>
      <c r="N44" s="35">
        <f t="shared" si="17"/>
        <v>-15641.016595187953</v>
      </c>
    </row>
    <row r="45" spans="1:17" s="6" customFormat="1">
      <c r="A45" s="34" t="s">
        <v>155</v>
      </c>
      <c r="B45" s="35">
        <f t="shared" ref="B45:N45" si="18">-B22</f>
        <v>-26.086381969634402</v>
      </c>
      <c r="C45" s="35">
        <f t="shared" si="18"/>
        <v>-15.4132461764562</v>
      </c>
      <c r="D45" s="35">
        <f t="shared" si="18"/>
        <v>-25.244262531249703</v>
      </c>
      <c r="E45" s="35">
        <f t="shared" si="18"/>
        <v>-20.8632965917574</v>
      </c>
      <c r="F45" s="35">
        <f t="shared" si="18"/>
        <v>-20.4723028690013</v>
      </c>
      <c r="G45" s="35">
        <f t="shared" si="18"/>
        <v>-23.887929999999997</v>
      </c>
      <c r="H45" s="35">
        <f t="shared" si="18"/>
        <v>-18.844861531098701</v>
      </c>
      <c r="I45" s="35">
        <f t="shared" si="18"/>
        <v>-20.732817018297901</v>
      </c>
      <c r="J45" s="35">
        <f t="shared" si="18"/>
        <v>-15.363239920632299</v>
      </c>
      <c r="K45" s="35">
        <f t="shared" si="18"/>
        <v>-24.96111651</v>
      </c>
      <c r="L45" s="35">
        <f t="shared" si="18"/>
        <v>-26.896878000000001</v>
      </c>
      <c r="M45" s="35">
        <f t="shared" si="18"/>
        <v>-35.438831999999998</v>
      </c>
      <c r="N45" s="35">
        <f t="shared" si="18"/>
        <v>-274.20516511812792</v>
      </c>
    </row>
    <row r="46" spans="1:17" s="6" customFormat="1">
      <c r="A46" s="34" t="s">
        <v>159</v>
      </c>
      <c r="B46" s="35">
        <f t="shared" ref="B46:N46" si="19">-B23</f>
        <v>-385.81290700000483</v>
      </c>
      <c r="C46" s="35">
        <f t="shared" si="19"/>
        <v>-365.88527399999418</v>
      </c>
      <c r="D46" s="35">
        <f t="shared" si="19"/>
        <v>-401.69302100000556</v>
      </c>
      <c r="E46" s="35">
        <f t="shared" si="19"/>
        <v>-335.00504400000034</v>
      </c>
      <c r="F46" s="35">
        <f t="shared" si="19"/>
        <v>-382.37777299999777</v>
      </c>
      <c r="G46" s="35">
        <f t="shared" si="19"/>
        <v>-250.61412599999593</v>
      </c>
      <c r="H46" s="35">
        <f t="shared" si="19"/>
        <v>-276.70102456000302</v>
      </c>
      <c r="I46" s="35">
        <f t="shared" si="19"/>
        <v>-293.99304549999772</v>
      </c>
      <c r="J46" s="35">
        <f t="shared" si="19"/>
        <v>-237.05868746999133</v>
      </c>
      <c r="K46" s="35">
        <f t="shared" si="19"/>
        <v>-274.16130927999939</v>
      </c>
      <c r="L46" s="35">
        <f t="shared" si="19"/>
        <v>-356.31554217998848</v>
      </c>
      <c r="M46" s="35">
        <f t="shared" si="19"/>
        <v>-372.14090078000396</v>
      </c>
      <c r="N46" s="35">
        <f t="shared" si="19"/>
        <v>-3931.7586547699821</v>
      </c>
    </row>
    <row r="47" spans="1:17" s="6" customFormat="1">
      <c r="A47" s="34" t="s">
        <v>156</v>
      </c>
      <c r="B47" s="35">
        <f t="shared" ref="B47:N47" si="20">-B26</f>
        <v>-113.543828005289</v>
      </c>
      <c r="C47" s="35">
        <f t="shared" si="20"/>
        <v>-112.33535998461801</v>
      </c>
      <c r="D47" s="35">
        <f t="shared" si="20"/>
        <v>-134.31466990877101</v>
      </c>
      <c r="E47" s="35">
        <f t="shared" si="20"/>
        <v>-108.745598085685</v>
      </c>
      <c r="F47" s="35">
        <f t="shared" si="20"/>
        <v>-116.67492307606099</v>
      </c>
      <c r="G47" s="35">
        <f t="shared" si="20"/>
        <v>-114.51300491484801</v>
      </c>
      <c r="H47" s="35">
        <f t="shared" si="20"/>
        <v>-119.915107978465</v>
      </c>
      <c r="I47" s="35">
        <f t="shared" si="20"/>
        <v>-103.4867409832742</v>
      </c>
      <c r="J47" s="35">
        <f t="shared" si="20"/>
        <v>-55.724403027001998</v>
      </c>
      <c r="K47" s="35">
        <f t="shared" si="20"/>
        <v>-54.325821000000097</v>
      </c>
      <c r="L47" s="35">
        <f t="shared" si="20"/>
        <v>-68.115730999999997</v>
      </c>
      <c r="M47" s="35">
        <f t="shared" si="20"/>
        <v>-92.697099999999693</v>
      </c>
      <c r="N47" s="35">
        <f t="shared" si="20"/>
        <v>-1194.3922879640131</v>
      </c>
    </row>
    <row r="48" spans="1:17" s="6" customFormat="1">
      <c r="A48" s="34" t="s">
        <v>157</v>
      </c>
      <c r="B48" s="35">
        <f t="shared" ref="B48:N48" si="21">-B27</f>
        <v>-6778.6066203245618</v>
      </c>
      <c r="C48" s="35">
        <f t="shared" si="21"/>
        <v>-5820.8433721666861</v>
      </c>
      <c r="D48" s="35">
        <f t="shared" si="21"/>
        <v>-5880.4072523529621</v>
      </c>
      <c r="E48" s="35">
        <f t="shared" si="21"/>
        <v>-5302.6381825896533</v>
      </c>
      <c r="F48" s="35">
        <f t="shared" si="21"/>
        <v>-5194.2377558835733</v>
      </c>
      <c r="G48" s="35">
        <f t="shared" si="21"/>
        <v>-4991.8518350455906</v>
      </c>
      <c r="H48" s="35">
        <f t="shared" si="21"/>
        <v>-5081.7038419234441</v>
      </c>
      <c r="I48" s="35">
        <f t="shared" si="21"/>
        <v>-5109.132795909075</v>
      </c>
      <c r="J48" s="35">
        <f t="shared" si="21"/>
        <v>-5070.7163538559307</v>
      </c>
      <c r="K48" s="35">
        <f t="shared" si="21"/>
        <v>-5599.1035729920377</v>
      </c>
      <c r="L48" s="35">
        <f t="shared" si="21"/>
        <v>-6163.4434980162514</v>
      </c>
      <c r="M48" s="35">
        <f t="shared" si="21"/>
        <v>-6225.7150328989655</v>
      </c>
      <c r="N48" s="35">
        <f t="shared" si="21"/>
        <v>-67218.400113958734</v>
      </c>
    </row>
    <row r="49" spans="1:14" s="6" customFormat="1">
      <c r="A49" s="34" t="s">
        <v>158</v>
      </c>
      <c r="B49" s="35">
        <f t="shared" ref="B49:N49" si="22">-B28</f>
        <v>-5879.3156961615286</v>
      </c>
      <c r="C49" s="35">
        <f t="shared" si="22"/>
        <v>-5032.0922951930552</v>
      </c>
      <c r="D49" s="35">
        <f t="shared" si="22"/>
        <v>-5061.0951812870562</v>
      </c>
      <c r="E49" s="35">
        <f t="shared" si="22"/>
        <v>-4603.844724576692</v>
      </c>
      <c r="F49" s="35">
        <f t="shared" si="22"/>
        <v>-4489.5312138115105</v>
      </c>
      <c r="G49" s="35">
        <f t="shared" si="22"/>
        <v>-4287.7048056358772</v>
      </c>
      <c r="H49" s="35">
        <f t="shared" si="22"/>
        <v>-4334.0206751327969</v>
      </c>
      <c r="I49" s="35">
        <f t="shared" si="22"/>
        <v>-4374.8516683364851</v>
      </c>
      <c r="J49" s="35">
        <f t="shared" si="22"/>
        <v>-4365.960610801545</v>
      </c>
      <c r="K49" s="35">
        <f t="shared" si="22"/>
        <v>-4853.284343312037</v>
      </c>
      <c r="L49" s="35">
        <f t="shared" si="22"/>
        <v>-5337.0840968762514</v>
      </c>
      <c r="M49" s="35">
        <f t="shared" si="22"/>
        <v>-5355.0507338689658</v>
      </c>
      <c r="N49" s="35">
        <f t="shared" si="22"/>
        <v>-57973.836044993797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  <row r="52" spans="1:14">
      <c r="B52" s="50"/>
    </row>
    <row r="53" spans="1:14">
      <c r="B53" s="50"/>
    </row>
    <row r="54" spans="1:14">
      <c r="B54" s="50"/>
    </row>
  </sheetData>
  <mergeCells count="24"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  <mergeCell ref="N5:N6"/>
    <mergeCell ref="K5:M5"/>
    <mergeCell ref="H5:J5"/>
    <mergeCell ref="N16:N17"/>
    <mergeCell ref="B16:D16"/>
    <mergeCell ref="E16:G16"/>
    <mergeCell ref="H16:J16"/>
    <mergeCell ref="K16:M16"/>
  </mergeCells>
  <conditionalFormatting sqref="B5:D29">
    <cfRule type="expression" dxfId="31" priority="4">
      <formula>SEARCH($B$3,$N$1)</formula>
    </cfRule>
  </conditionalFormatting>
  <conditionalFormatting sqref="B5:G29">
    <cfRule type="expression" dxfId="30" priority="3">
      <formula>SEARCH($E$3,$N$1)</formula>
    </cfRule>
  </conditionalFormatting>
  <conditionalFormatting sqref="B5:J29">
    <cfRule type="expression" dxfId="29" priority="2">
      <formula>SEARCH($H$3,$N$1)</formula>
    </cfRule>
  </conditionalFormatting>
  <conditionalFormatting sqref="B5:M29">
    <cfRule type="expression" dxfId="2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Q23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20.25">
      <c r="A1" s="211" t="s">
        <v>376</v>
      </c>
      <c r="P1" s="209" t="str">
        <f>'3.1'!N1</f>
        <v>IV. čtvrtletí 2024</v>
      </c>
    </row>
    <row r="2" spans="1:17" ht="18">
      <c r="A2" s="244" t="s">
        <v>377</v>
      </c>
    </row>
    <row r="3" spans="1:17" ht="6" customHeight="1"/>
    <row r="4" spans="1:17" ht="12" customHeight="1">
      <c r="A4" s="517" t="str">
        <f>'3.1'!A4</f>
        <v>2024</v>
      </c>
      <c r="B4" s="509" t="s">
        <v>19</v>
      </c>
      <c r="C4" s="509"/>
      <c r="D4" s="510"/>
      <c r="E4" s="508" t="s">
        <v>192</v>
      </c>
      <c r="F4" s="509"/>
      <c r="G4" s="510"/>
      <c r="H4" s="508" t="s">
        <v>194</v>
      </c>
      <c r="I4" s="509"/>
      <c r="J4" s="510"/>
      <c r="K4" s="508" t="s">
        <v>6</v>
      </c>
      <c r="L4" s="509"/>
      <c r="M4" s="510"/>
      <c r="N4" s="509" t="s">
        <v>205</v>
      </c>
      <c r="O4" s="509"/>
      <c r="P4" s="509"/>
      <c r="Q4" s="22"/>
    </row>
    <row r="5" spans="1:17" ht="14.1" customHeight="1">
      <c r="A5" s="518"/>
      <c r="B5" s="506" t="s">
        <v>226</v>
      </c>
      <c r="C5" s="506"/>
      <c r="D5" s="507"/>
      <c r="E5" s="506" t="s">
        <v>226</v>
      </c>
      <c r="F5" s="506"/>
      <c r="G5" s="507"/>
      <c r="H5" s="506" t="s">
        <v>226</v>
      </c>
      <c r="I5" s="506"/>
      <c r="J5" s="507"/>
      <c r="K5" s="506" t="s">
        <v>226</v>
      </c>
      <c r="L5" s="506"/>
      <c r="M5" s="507"/>
      <c r="N5" s="506" t="s">
        <v>168</v>
      </c>
      <c r="O5" s="506"/>
      <c r="P5" s="506"/>
      <c r="Q5" s="22"/>
    </row>
    <row r="6" spans="1:17">
      <c r="A6" s="519"/>
      <c r="B6" s="419" t="s">
        <v>69</v>
      </c>
      <c r="C6" s="217" t="s">
        <v>70</v>
      </c>
      <c r="D6" s="249" t="s">
        <v>71</v>
      </c>
      <c r="E6" s="245" t="s">
        <v>69</v>
      </c>
      <c r="F6" s="217" t="s">
        <v>70</v>
      </c>
      <c r="G6" s="249" t="s">
        <v>71</v>
      </c>
      <c r="H6" s="245" t="s">
        <v>69</v>
      </c>
      <c r="I6" s="217" t="s">
        <v>70</v>
      </c>
      <c r="J6" s="249" t="s">
        <v>71</v>
      </c>
      <c r="K6" s="245" t="s">
        <v>69</v>
      </c>
      <c r="L6" s="217" t="s">
        <v>70</v>
      </c>
      <c r="M6" s="249" t="s">
        <v>71</v>
      </c>
      <c r="N6" s="436" t="s">
        <v>69</v>
      </c>
      <c r="O6" s="436" t="s">
        <v>70</v>
      </c>
      <c r="P6" s="436" t="s">
        <v>71</v>
      </c>
      <c r="Q6" s="22"/>
    </row>
    <row r="7" spans="1:17" ht="12.75" customHeight="1">
      <c r="A7" s="512" t="s">
        <v>0</v>
      </c>
      <c r="B7" s="514">
        <f>SUM(B8:D8)</f>
        <v>7399.9695000000002</v>
      </c>
      <c r="C7" s="511"/>
      <c r="D7" s="515"/>
      <c r="E7" s="514">
        <f>SUM(E8:G8)</f>
        <v>405.05987999999996</v>
      </c>
      <c r="F7" s="511"/>
      <c r="G7" s="515"/>
      <c r="H7" s="514">
        <f>SUM(H8:J8)</f>
        <v>2.0778699999999999</v>
      </c>
      <c r="I7" s="511"/>
      <c r="J7" s="515"/>
      <c r="K7" s="514">
        <f>SUM(K8:M8)</f>
        <v>6994.9096200000004</v>
      </c>
      <c r="L7" s="511"/>
      <c r="M7" s="515"/>
      <c r="N7" s="511">
        <f>P8</f>
        <v>4290</v>
      </c>
      <c r="O7" s="511"/>
      <c r="P7" s="511"/>
      <c r="Q7" s="22"/>
    </row>
    <row r="8" spans="1:17" s="110" customFormat="1" ht="15" customHeight="1">
      <c r="A8" s="516"/>
      <c r="B8" s="246">
        <v>2283.8164900000002</v>
      </c>
      <c r="C8" s="243">
        <v>2243.5490800000002</v>
      </c>
      <c r="D8" s="250">
        <v>2872.6039300000002</v>
      </c>
      <c r="E8" s="246">
        <v>123.20957999999999</v>
      </c>
      <c r="F8" s="243">
        <v>123.50202</v>
      </c>
      <c r="G8" s="250">
        <v>158.34827999999999</v>
      </c>
      <c r="H8" s="246">
        <v>0.45557999999999998</v>
      </c>
      <c r="I8" s="243">
        <v>0.75568000000000002</v>
      </c>
      <c r="J8" s="250">
        <v>0.86660999999999999</v>
      </c>
      <c r="K8" s="246">
        <v>2160.60691</v>
      </c>
      <c r="L8" s="243">
        <v>2120.0470600000003</v>
      </c>
      <c r="M8" s="250">
        <v>2714.2556500000001</v>
      </c>
      <c r="N8" s="437">
        <v>4290</v>
      </c>
      <c r="O8" s="437">
        <v>4290</v>
      </c>
      <c r="P8" s="437">
        <v>4290</v>
      </c>
      <c r="Q8" s="98"/>
    </row>
    <row r="9" spans="1:17" s="110" customFormat="1" ht="15" customHeight="1">
      <c r="A9" s="512" t="s">
        <v>15</v>
      </c>
      <c r="B9" s="514">
        <f>SUM(B10:D10)</f>
        <v>9452.1373249999997</v>
      </c>
      <c r="C9" s="511"/>
      <c r="D9" s="515"/>
      <c r="E9" s="514">
        <f>SUM(E10:G10)</f>
        <v>865.29558799999995</v>
      </c>
      <c r="F9" s="511"/>
      <c r="G9" s="515"/>
      <c r="H9" s="514">
        <f>SUM(H10:J10)</f>
        <v>251.337898</v>
      </c>
      <c r="I9" s="511"/>
      <c r="J9" s="515"/>
      <c r="K9" s="514">
        <f>SUM(K10:M10)</f>
        <v>8586.8417369999988</v>
      </c>
      <c r="L9" s="511"/>
      <c r="M9" s="515"/>
      <c r="N9" s="511">
        <f>P10</f>
        <v>9448.4716000000026</v>
      </c>
      <c r="O9" s="511"/>
      <c r="P9" s="511"/>
      <c r="Q9" s="98"/>
    </row>
    <row r="10" spans="1:17" s="110" customFormat="1" ht="15" customHeight="1">
      <c r="A10" s="513"/>
      <c r="B10" s="246">
        <f t="shared" ref="B10:M10" si="0">SUM(B11:B22)</f>
        <v>2815.3715299999999</v>
      </c>
      <c r="C10" s="243">
        <f t="shared" si="0"/>
        <v>3430.2953529999991</v>
      </c>
      <c r="D10" s="250">
        <f t="shared" si="0"/>
        <v>3206.4704420000007</v>
      </c>
      <c r="E10" s="246">
        <f t="shared" si="0"/>
        <v>275.28509799999995</v>
      </c>
      <c r="F10" s="243">
        <f t="shared" si="0"/>
        <v>304.01114200000001</v>
      </c>
      <c r="G10" s="250">
        <f t="shared" si="0"/>
        <v>285.99934800000005</v>
      </c>
      <c r="H10" s="246">
        <f t="shared" si="0"/>
        <v>64.467882999999986</v>
      </c>
      <c r="I10" s="243">
        <f t="shared" si="0"/>
        <v>88.426260999999997</v>
      </c>
      <c r="J10" s="250">
        <f t="shared" si="0"/>
        <v>98.443753999999998</v>
      </c>
      <c r="K10" s="246">
        <f t="shared" si="0"/>
        <v>2540.0864319999991</v>
      </c>
      <c r="L10" s="243">
        <f t="shared" si="0"/>
        <v>3126.2842109999988</v>
      </c>
      <c r="M10" s="250">
        <f t="shared" si="0"/>
        <v>2920.471094</v>
      </c>
      <c r="N10" s="437">
        <v>9448.4716000000026</v>
      </c>
      <c r="O10" s="437">
        <v>9448.4716000000026</v>
      </c>
      <c r="P10" s="437">
        <v>9448.4716000000026</v>
      </c>
      <c r="Q10" s="98"/>
    </row>
    <row r="11" spans="1:17" ht="12" customHeight="1">
      <c r="A11" s="214" t="s">
        <v>150</v>
      </c>
      <c r="B11" s="247">
        <v>195.77059899999998</v>
      </c>
      <c r="C11" s="23">
        <v>235.29326399999997</v>
      </c>
      <c r="D11" s="251">
        <v>243.51425599999999</v>
      </c>
      <c r="E11" s="247">
        <v>20.208669999999998</v>
      </c>
      <c r="F11" s="23">
        <v>19.912017999999996</v>
      </c>
      <c r="G11" s="251">
        <v>18.548461</v>
      </c>
      <c r="H11" s="247">
        <v>9.2805589999999984</v>
      </c>
      <c r="I11" s="23">
        <v>11.041724000000002</v>
      </c>
      <c r="J11" s="251">
        <v>12.381053999999999</v>
      </c>
      <c r="K11" s="247">
        <v>175.56192899999996</v>
      </c>
      <c r="L11" s="23">
        <v>215.38124599999998</v>
      </c>
      <c r="M11" s="251">
        <v>224.96579499999999</v>
      </c>
      <c r="N11" s="23"/>
      <c r="O11" s="23"/>
      <c r="P11" s="23"/>
      <c r="Q11" s="22"/>
    </row>
    <row r="12" spans="1:17" ht="12" customHeight="1">
      <c r="A12" s="214" t="s">
        <v>149</v>
      </c>
      <c r="B12" s="247">
        <v>0.273841</v>
      </c>
      <c r="C12" s="23">
        <v>0.72745199999999999</v>
      </c>
      <c r="D12" s="251">
        <v>1.2514360000000002</v>
      </c>
      <c r="E12" s="247">
        <v>1.1888999999999999E-2</v>
      </c>
      <c r="F12" s="23">
        <v>3.5034999999999997E-2</v>
      </c>
      <c r="G12" s="251">
        <v>6.7611000000000004E-2</v>
      </c>
      <c r="H12" s="247">
        <v>2.2780000000000002E-2</v>
      </c>
      <c r="I12" s="23">
        <v>4.8490000000000005E-2</v>
      </c>
      <c r="J12" s="251">
        <v>7.4549999999999991E-2</v>
      </c>
      <c r="K12" s="247">
        <v>0.26195200000000002</v>
      </c>
      <c r="L12" s="23">
        <v>0.69241699999999995</v>
      </c>
      <c r="M12" s="251">
        <v>1.1838250000000001</v>
      </c>
      <c r="N12" s="23"/>
      <c r="O12" s="23"/>
      <c r="P12" s="23"/>
      <c r="Q12" s="22"/>
    </row>
    <row r="13" spans="1:17" ht="12" customHeight="1">
      <c r="A13" s="214" t="s">
        <v>148</v>
      </c>
      <c r="B13" s="247">
        <v>91.913012000000009</v>
      </c>
      <c r="C13" s="23">
        <v>249.202471</v>
      </c>
      <c r="D13" s="251">
        <v>242.35970600000005</v>
      </c>
      <c r="E13" s="247">
        <v>9.0051450000000006</v>
      </c>
      <c r="F13" s="23">
        <v>18.368722999999999</v>
      </c>
      <c r="G13" s="251">
        <v>18.429008</v>
      </c>
      <c r="H13" s="247">
        <v>6.8764120000000002</v>
      </c>
      <c r="I13" s="23">
        <v>10.112818000000001</v>
      </c>
      <c r="J13" s="251">
        <v>11.646783000000001</v>
      </c>
      <c r="K13" s="247">
        <v>82.90786700000001</v>
      </c>
      <c r="L13" s="23">
        <v>230.83374800000001</v>
      </c>
      <c r="M13" s="251">
        <v>223.93069800000004</v>
      </c>
      <c r="N13" s="23"/>
      <c r="O13" s="23"/>
      <c r="P13" s="23"/>
      <c r="Q13" s="22"/>
    </row>
    <row r="14" spans="1:17" ht="12" customHeight="1">
      <c r="A14" s="214" t="s">
        <v>147</v>
      </c>
      <c r="B14" s="247">
        <v>2429.8961539999996</v>
      </c>
      <c r="C14" s="23">
        <v>2816.500117999999</v>
      </c>
      <c r="D14" s="251">
        <v>2582.4608800000005</v>
      </c>
      <c r="E14" s="247">
        <v>235.79448799999994</v>
      </c>
      <c r="F14" s="23">
        <v>254.36725900000002</v>
      </c>
      <c r="G14" s="251">
        <v>237.54030200000003</v>
      </c>
      <c r="H14" s="247">
        <v>38.894344999999994</v>
      </c>
      <c r="I14" s="23">
        <v>55.256418000000004</v>
      </c>
      <c r="J14" s="251">
        <v>61.952514000000001</v>
      </c>
      <c r="K14" s="247">
        <v>2194.1016659999996</v>
      </c>
      <c r="L14" s="23">
        <v>2562.1328589999989</v>
      </c>
      <c r="M14" s="251">
        <v>2344.9205780000007</v>
      </c>
      <c r="N14" s="23"/>
      <c r="O14" s="23"/>
      <c r="P14" s="23"/>
      <c r="Q14" s="22"/>
    </row>
    <row r="15" spans="1:17" ht="12" customHeight="1">
      <c r="A15" s="214" t="s">
        <v>146</v>
      </c>
      <c r="B15" s="247">
        <v>0</v>
      </c>
      <c r="C15" s="23">
        <v>0</v>
      </c>
      <c r="D15" s="251">
        <v>0</v>
      </c>
      <c r="E15" s="247">
        <v>0</v>
      </c>
      <c r="F15" s="23">
        <v>0</v>
      </c>
      <c r="G15" s="251">
        <v>0</v>
      </c>
      <c r="H15" s="247">
        <v>0</v>
      </c>
      <c r="I15" s="23">
        <v>0</v>
      </c>
      <c r="J15" s="251">
        <v>0</v>
      </c>
      <c r="K15" s="247">
        <v>0</v>
      </c>
      <c r="L15" s="23">
        <v>0</v>
      </c>
      <c r="M15" s="251">
        <v>0</v>
      </c>
      <c r="N15" s="23"/>
      <c r="O15" s="23"/>
      <c r="P15" s="23"/>
      <c r="Q15" s="22"/>
    </row>
    <row r="16" spans="1:17" ht="12" customHeight="1">
      <c r="A16" s="214" t="s">
        <v>145</v>
      </c>
      <c r="B16" s="247">
        <v>2.1592260000000003</v>
      </c>
      <c r="C16" s="23">
        <v>5.5720739999999997</v>
      </c>
      <c r="D16" s="251">
        <v>4.6178819999999998</v>
      </c>
      <c r="E16" s="247">
        <v>0.47397300000000009</v>
      </c>
      <c r="F16" s="23">
        <v>0.74202799999999991</v>
      </c>
      <c r="G16" s="251">
        <v>0.66057199999999994</v>
      </c>
      <c r="H16" s="247">
        <v>0.23091900000000001</v>
      </c>
      <c r="I16" s="23">
        <v>0.46865899999999999</v>
      </c>
      <c r="J16" s="251">
        <v>0.40523300000000001</v>
      </c>
      <c r="K16" s="247">
        <v>1.6852530000000003</v>
      </c>
      <c r="L16" s="23">
        <v>4.8300459999999994</v>
      </c>
      <c r="M16" s="251">
        <v>3.9573099999999997</v>
      </c>
      <c r="N16" s="23"/>
      <c r="O16" s="23"/>
      <c r="P16" s="23"/>
      <c r="Q16" s="22"/>
    </row>
    <row r="17" spans="1:17" ht="12" customHeight="1">
      <c r="A17" s="214" t="s">
        <v>144</v>
      </c>
      <c r="B17" s="247">
        <v>1.4259470000000001</v>
      </c>
      <c r="C17" s="23">
        <v>1.7589539999999999</v>
      </c>
      <c r="D17" s="251">
        <v>2.1771930000000004</v>
      </c>
      <c r="E17" s="247">
        <v>6.3783999999999993E-2</v>
      </c>
      <c r="F17" s="23">
        <v>2.9074999999999997E-2</v>
      </c>
      <c r="G17" s="251">
        <v>2.7104999999999997E-2</v>
      </c>
      <c r="H17" s="247">
        <v>0.117017</v>
      </c>
      <c r="I17" s="23">
        <v>0.147759</v>
      </c>
      <c r="J17" s="251">
        <v>0.14927600000000002</v>
      </c>
      <c r="K17" s="247">
        <v>1.362163</v>
      </c>
      <c r="L17" s="23">
        <v>1.7298789999999999</v>
      </c>
      <c r="M17" s="251">
        <v>2.1500880000000002</v>
      </c>
      <c r="N17" s="23"/>
      <c r="O17" s="23"/>
      <c r="P17" s="23"/>
      <c r="Q17" s="22"/>
    </row>
    <row r="18" spans="1:17" ht="12" customHeight="1">
      <c r="A18" s="214" t="s">
        <v>143</v>
      </c>
      <c r="B18" s="247">
        <v>24.946629999999999</v>
      </c>
      <c r="C18" s="23">
        <v>26.142754999999998</v>
      </c>
      <c r="D18" s="251">
        <v>27.066486000000001</v>
      </c>
      <c r="E18" s="247">
        <v>2.5199910000000001</v>
      </c>
      <c r="F18" s="23">
        <v>2.3911770000000003</v>
      </c>
      <c r="G18" s="251">
        <v>2.373796</v>
      </c>
      <c r="H18" s="247">
        <v>3.3435140000000003</v>
      </c>
      <c r="I18" s="23">
        <v>4.4635109999999996</v>
      </c>
      <c r="J18" s="251">
        <v>4.7002749999999995</v>
      </c>
      <c r="K18" s="247">
        <v>22.426638999999998</v>
      </c>
      <c r="L18" s="23">
        <v>23.751577999999999</v>
      </c>
      <c r="M18" s="251">
        <v>24.692690000000002</v>
      </c>
      <c r="N18" s="23"/>
      <c r="O18" s="23"/>
      <c r="P18" s="23"/>
      <c r="Q18" s="22"/>
    </row>
    <row r="19" spans="1:17" ht="12" customHeight="1">
      <c r="A19" s="214" t="s">
        <v>142</v>
      </c>
      <c r="B19" s="247">
        <v>24.957546999999998</v>
      </c>
      <c r="C19" s="23">
        <v>36.580006999999995</v>
      </c>
      <c r="D19" s="251">
        <v>37.632261999999997</v>
      </c>
      <c r="E19" s="247">
        <v>4.3177789999999998</v>
      </c>
      <c r="F19" s="23">
        <v>5.0694400000000002</v>
      </c>
      <c r="G19" s="251">
        <v>4.8792119999999999</v>
      </c>
      <c r="H19" s="247">
        <v>2.2856750000000003</v>
      </c>
      <c r="I19" s="23">
        <v>2.6702080000000001</v>
      </c>
      <c r="J19" s="251">
        <v>2.513398</v>
      </c>
      <c r="K19" s="247">
        <v>20.639767999999997</v>
      </c>
      <c r="L19" s="23">
        <v>31.510566999999995</v>
      </c>
      <c r="M19" s="251">
        <v>32.753049999999995</v>
      </c>
      <c r="N19" s="23"/>
      <c r="O19" s="23"/>
      <c r="P19" s="23"/>
      <c r="Q19" s="22"/>
    </row>
    <row r="20" spans="1:17" ht="12" customHeight="1">
      <c r="A20" s="214" t="s">
        <v>14</v>
      </c>
      <c r="B20" s="247">
        <v>0</v>
      </c>
      <c r="C20" s="23">
        <v>0</v>
      </c>
      <c r="D20" s="251">
        <v>0</v>
      </c>
      <c r="E20" s="247">
        <v>0</v>
      </c>
      <c r="F20" s="23">
        <v>0</v>
      </c>
      <c r="G20" s="251">
        <v>0</v>
      </c>
      <c r="H20" s="247">
        <v>0</v>
      </c>
      <c r="I20" s="23">
        <v>0</v>
      </c>
      <c r="J20" s="251">
        <v>0</v>
      </c>
      <c r="K20" s="247">
        <v>0</v>
      </c>
      <c r="L20" s="23">
        <v>0</v>
      </c>
      <c r="M20" s="251">
        <v>0</v>
      </c>
      <c r="N20" s="23"/>
      <c r="O20" s="23"/>
      <c r="P20" s="23"/>
      <c r="Q20" s="22"/>
    </row>
    <row r="21" spans="1:17" ht="12" customHeight="1">
      <c r="A21" s="214" t="s">
        <v>141</v>
      </c>
      <c r="B21" s="247">
        <v>1.4907460000000001</v>
      </c>
      <c r="C21" s="23">
        <v>2.2339450000000007</v>
      </c>
      <c r="D21" s="251">
        <v>1.5250840000000001</v>
      </c>
      <c r="E21" s="247">
        <v>0.15965000000000001</v>
      </c>
      <c r="F21" s="23">
        <v>0.25075200000000003</v>
      </c>
      <c r="G21" s="251">
        <v>0.14013299999999998</v>
      </c>
      <c r="H21" s="247">
        <v>4.3774E-2</v>
      </c>
      <c r="I21" s="23">
        <v>7.0779999999999996E-2</v>
      </c>
      <c r="J21" s="251">
        <v>5.4005999999999985E-2</v>
      </c>
      <c r="K21" s="247">
        <v>1.3310960000000001</v>
      </c>
      <c r="L21" s="23">
        <v>1.9831930000000006</v>
      </c>
      <c r="M21" s="251">
        <v>1.384951</v>
      </c>
      <c r="N21" s="23"/>
      <c r="O21" s="23"/>
      <c r="P21" s="23"/>
      <c r="Q21" s="22"/>
    </row>
    <row r="22" spans="1:17" ht="12" customHeight="1">
      <c r="A22" s="218" t="s">
        <v>140</v>
      </c>
      <c r="B22" s="248">
        <v>42.537828000000012</v>
      </c>
      <c r="C22" s="242">
        <v>56.28431299999999</v>
      </c>
      <c r="D22" s="252">
        <v>63.865257000000014</v>
      </c>
      <c r="E22" s="248">
        <v>2.7297289999999998</v>
      </c>
      <c r="F22" s="242">
        <v>2.8456349999999997</v>
      </c>
      <c r="G22" s="252">
        <v>3.3331480000000004</v>
      </c>
      <c r="H22" s="248">
        <v>3.3728880000000006</v>
      </c>
      <c r="I22" s="242">
        <v>4.1458939999999993</v>
      </c>
      <c r="J22" s="252">
        <v>4.5666650000000013</v>
      </c>
      <c r="K22" s="248">
        <v>39.808099000000013</v>
      </c>
      <c r="L22" s="242">
        <v>53.438677999999989</v>
      </c>
      <c r="M22" s="252">
        <v>60.532109000000013</v>
      </c>
      <c r="N22" s="242"/>
      <c r="O22" s="242"/>
      <c r="P22" s="242"/>
      <c r="Q22" s="22"/>
    </row>
    <row r="23" spans="1:17" s="109" customFormat="1" ht="11.25">
      <c r="P23" s="14"/>
    </row>
  </sheetData>
  <mergeCells count="23"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  <mergeCell ref="B5:D5"/>
    <mergeCell ref="E4:G4"/>
    <mergeCell ref="H4:J4"/>
    <mergeCell ref="K4:M4"/>
    <mergeCell ref="K5:M5"/>
    <mergeCell ref="H5:J5"/>
    <mergeCell ref="E5:G5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34"/>
  <sheetViews>
    <sheetView showGridLines="0" zoomScaleNormal="100" zoomScaleSheetLayoutView="100" workbookViewId="0"/>
  </sheetViews>
  <sheetFormatPr defaultColWidth="9.140625" defaultRowHeight="12"/>
  <cols>
    <col min="1" max="1" width="19.85546875" style="108" customWidth="1"/>
    <col min="2" max="16" width="8.28515625" style="108" customWidth="1"/>
    <col min="17" max="16384" width="9.140625" style="108"/>
  </cols>
  <sheetData>
    <row r="1" spans="1:17" ht="18">
      <c r="A1" s="244" t="s">
        <v>381</v>
      </c>
      <c r="P1" s="209" t="str">
        <f>'3.1'!N1</f>
        <v>IV. čtvrtletí 2024</v>
      </c>
    </row>
    <row r="2" spans="1:17" ht="6" customHeight="1"/>
    <row r="3" spans="1:17" ht="12" customHeight="1">
      <c r="A3" s="521" t="str">
        <f>'3.1'!A4</f>
        <v>2024</v>
      </c>
      <c r="B3" s="523" t="s">
        <v>19</v>
      </c>
      <c r="C3" s="524"/>
      <c r="D3" s="525"/>
      <c r="E3" s="523" t="s">
        <v>192</v>
      </c>
      <c r="F3" s="524"/>
      <c r="G3" s="525"/>
      <c r="H3" s="523" t="s">
        <v>194</v>
      </c>
      <c r="I3" s="524"/>
      <c r="J3" s="525"/>
      <c r="K3" s="523" t="s">
        <v>6</v>
      </c>
      <c r="L3" s="524"/>
      <c r="M3" s="525"/>
      <c r="N3" s="520" t="s">
        <v>205</v>
      </c>
      <c r="O3" s="520"/>
      <c r="P3" s="520"/>
      <c r="Q3" s="22"/>
    </row>
    <row r="4" spans="1:17" ht="14.1" customHeight="1">
      <c r="A4" s="522"/>
      <c r="B4" s="526" t="s">
        <v>226</v>
      </c>
      <c r="C4" s="527"/>
      <c r="D4" s="528"/>
      <c r="E4" s="526" t="s">
        <v>226</v>
      </c>
      <c r="F4" s="527"/>
      <c r="G4" s="528"/>
      <c r="H4" s="526" t="s">
        <v>226</v>
      </c>
      <c r="I4" s="527"/>
      <c r="J4" s="528"/>
      <c r="K4" s="526" t="s">
        <v>226</v>
      </c>
      <c r="L4" s="527"/>
      <c r="M4" s="528"/>
      <c r="N4" s="529" t="s">
        <v>168</v>
      </c>
      <c r="O4" s="529"/>
      <c r="P4" s="529"/>
      <c r="Q4" s="22"/>
    </row>
    <row r="5" spans="1:17">
      <c r="A5" s="522"/>
      <c r="B5" s="374" t="s">
        <v>69</v>
      </c>
      <c r="C5" s="373" t="s">
        <v>70</v>
      </c>
      <c r="D5" s="378" t="s">
        <v>71</v>
      </c>
      <c r="E5" s="374" t="s">
        <v>69</v>
      </c>
      <c r="F5" s="373" t="s">
        <v>70</v>
      </c>
      <c r="G5" s="378" t="s">
        <v>71</v>
      </c>
      <c r="H5" s="374" t="s">
        <v>69</v>
      </c>
      <c r="I5" s="373" t="s">
        <v>70</v>
      </c>
      <c r="J5" s="378" t="s">
        <v>71</v>
      </c>
      <c r="K5" s="374" t="s">
        <v>69</v>
      </c>
      <c r="L5" s="373" t="s">
        <v>70</v>
      </c>
      <c r="M5" s="378" t="s">
        <v>71</v>
      </c>
      <c r="N5" s="417" t="s">
        <v>69</v>
      </c>
      <c r="O5" s="417" t="s">
        <v>70</v>
      </c>
      <c r="P5" s="417" t="s">
        <v>71</v>
      </c>
      <c r="Q5" s="22"/>
    </row>
    <row r="6" spans="1:17" ht="12" customHeight="1">
      <c r="A6" s="531" t="s">
        <v>16</v>
      </c>
      <c r="B6" s="533">
        <f>SUM(B7:D7)</f>
        <v>827.50849899999992</v>
      </c>
      <c r="C6" s="530"/>
      <c r="D6" s="534"/>
      <c r="E6" s="533">
        <f>SUM(E7:G7)</f>
        <v>11.314762000000002</v>
      </c>
      <c r="F6" s="530"/>
      <c r="G6" s="534"/>
      <c r="H6" s="533">
        <f>SUM(H7:J7)</f>
        <v>2.4606110000000001</v>
      </c>
      <c r="I6" s="530"/>
      <c r="J6" s="534"/>
      <c r="K6" s="533">
        <f>SUM(K7:M7)</f>
        <v>816.19373699999994</v>
      </c>
      <c r="L6" s="530"/>
      <c r="M6" s="534"/>
      <c r="N6" s="530">
        <f>P7</f>
        <v>1363.4</v>
      </c>
      <c r="O6" s="530"/>
      <c r="P6" s="530"/>
      <c r="Q6" s="22"/>
    </row>
    <row r="7" spans="1:17" s="111" customFormat="1" ht="15" customHeight="1">
      <c r="A7" s="532"/>
      <c r="B7" s="263">
        <f t="shared" ref="B7:M7" si="0">SUM(B8:B19)</f>
        <v>186.81605000000002</v>
      </c>
      <c r="C7" s="264">
        <f t="shared" si="0"/>
        <v>396.79834899999992</v>
      </c>
      <c r="D7" s="265">
        <f t="shared" si="0"/>
        <v>243.89409999999998</v>
      </c>
      <c r="E7" s="263">
        <f t="shared" si="0"/>
        <v>2.879461</v>
      </c>
      <c r="F7" s="264">
        <f t="shared" si="0"/>
        <v>5.0439500000000006</v>
      </c>
      <c r="G7" s="265">
        <f t="shared" si="0"/>
        <v>3.3913510000000002</v>
      </c>
      <c r="H7" s="263">
        <f t="shared" si="0"/>
        <v>0.77046000000000003</v>
      </c>
      <c r="I7" s="264">
        <f t="shared" si="0"/>
        <v>0.80078700000000003</v>
      </c>
      <c r="J7" s="265">
        <f t="shared" si="0"/>
        <v>0.88936399999999993</v>
      </c>
      <c r="K7" s="263">
        <f t="shared" si="0"/>
        <v>183.936589</v>
      </c>
      <c r="L7" s="264">
        <f t="shared" si="0"/>
        <v>391.75439899999998</v>
      </c>
      <c r="M7" s="265">
        <f t="shared" si="0"/>
        <v>240.50274899999999</v>
      </c>
      <c r="N7" s="418">
        <v>1363.4</v>
      </c>
      <c r="O7" s="418">
        <v>1363.4</v>
      </c>
      <c r="P7" s="418">
        <v>1363.4</v>
      </c>
      <c r="Q7" s="18"/>
    </row>
    <row r="8" spans="1:17" ht="12" customHeight="1">
      <c r="A8" s="253" t="s">
        <v>150</v>
      </c>
      <c r="B8" s="260">
        <v>0</v>
      </c>
      <c r="C8" s="7">
        <v>0</v>
      </c>
      <c r="D8" s="257">
        <v>0</v>
      </c>
      <c r="E8" s="260">
        <v>0</v>
      </c>
      <c r="F8" s="7">
        <v>0</v>
      </c>
      <c r="G8" s="257">
        <v>0</v>
      </c>
      <c r="H8" s="260">
        <v>0</v>
      </c>
      <c r="I8" s="7">
        <v>0</v>
      </c>
      <c r="J8" s="257">
        <v>0</v>
      </c>
      <c r="K8" s="260">
        <v>0</v>
      </c>
      <c r="L8" s="7">
        <v>0</v>
      </c>
      <c r="M8" s="257">
        <v>0</v>
      </c>
      <c r="N8" s="7"/>
      <c r="O8" s="7"/>
      <c r="P8" s="7"/>
      <c r="Q8" s="22"/>
    </row>
    <row r="9" spans="1:17" ht="12" customHeight="1">
      <c r="A9" s="253" t="s">
        <v>149</v>
      </c>
      <c r="B9" s="260">
        <v>0</v>
      </c>
      <c r="C9" s="7">
        <v>0</v>
      </c>
      <c r="D9" s="257">
        <v>0</v>
      </c>
      <c r="E9" s="260">
        <v>0</v>
      </c>
      <c r="F9" s="7">
        <v>0</v>
      </c>
      <c r="G9" s="257">
        <v>0</v>
      </c>
      <c r="H9" s="260">
        <v>0</v>
      </c>
      <c r="I9" s="7">
        <v>0</v>
      </c>
      <c r="J9" s="257">
        <v>0</v>
      </c>
      <c r="K9" s="260">
        <v>0</v>
      </c>
      <c r="L9" s="7">
        <v>0</v>
      </c>
      <c r="M9" s="257">
        <v>0</v>
      </c>
      <c r="N9" s="7"/>
      <c r="O9" s="7"/>
      <c r="P9" s="7"/>
      <c r="Q9" s="22"/>
    </row>
    <row r="10" spans="1:17" ht="12" customHeight="1">
      <c r="A10" s="253" t="s">
        <v>148</v>
      </c>
      <c r="B10" s="260">
        <v>0</v>
      </c>
      <c r="C10" s="7">
        <v>0</v>
      </c>
      <c r="D10" s="257">
        <v>0</v>
      </c>
      <c r="E10" s="260">
        <v>0</v>
      </c>
      <c r="F10" s="7">
        <v>0</v>
      </c>
      <c r="G10" s="257">
        <v>0</v>
      </c>
      <c r="H10" s="260">
        <v>0</v>
      </c>
      <c r="I10" s="7">
        <v>0</v>
      </c>
      <c r="J10" s="257">
        <v>0</v>
      </c>
      <c r="K10" s="260">
        <v>0</v>
      </c>
      <c r="L10" s="7">
        <v>0</v>
      </c>
      <c r="M10" s="257">
        <v>0</v>
      </c>
      <c r="N10" s="7"/>
      <c r="O10" s="7"/>
      <c r="P10" s="7"/>
      <c r="Q10" s="22"/>
    </row>
    <row r="11" spans="1:17" ht="12" customHeight="1">
      <c r="A11" s="253" t="s">
        <v>147</v>
      </c>
      <c r="B11" s="260">
        <v>4.9280000000000004E-2</v>
      </c>
      <c r="C11" s="7">
        <v>0.15840000000000001</v>
      </c>
      <c r="D11" s="257">
        <v>0.1293</v>
      </c>
      <c r="E11" s="260">
        <v>1.31E-3</v>
      </c>
      <c r="F11" s="7">
        <v>5.6000000000000006E-4</v>
      </c>
      <c r="G11" s="257">
        <v>4.2599999999999999E-3</v>
      </c>
      <c r="H11" s="260">
        <v>2.9999999999999997E-5</v>
      </c>
      <c r="I11" s="7">
        <v>0</v>
      </c>
      <c r="J11" s="257">
        <v>1.3000000000000002E-4</v>
      </c>
      <c r="K11" s="260">
        <v>4.7970000000000006E-2</v>
      </c>
      <c r="L11" s="7">
        <v>0.15784000000000001</v>
      </c>
      <c r="M11" s="257">
        <v>0.12503999999999998</v>
      </c>
      <c r="N11" s="7"/>
      <c r="O11" s="7"/>
      <c r="P11" s="7"/>
      <c r="Q11" s="22"/>
    </row>
    <row r="12" spans="1:17" ht="12" customHeight="1">
      <c r="A12" s="253" t="s">
        <v>146</v>
      </c>
      <c r="B12" s="260">
        <v>0</v>
      </c>
      <c r="C12" s="7">
        <v>0</v>
      </c>
      <c r="D12" s="257">
        <v>0</v>
      </c>
      <c r="E12" s="260">
        <v>0</v>
      </c>
      <c r="F12" s="7">
        <v>0</v>
      </c>
      <c r="G12" s="257">
        <v>0</v>
      </c>
      <c r="H12" s="260">
        <v>0</v>
      </c>
      <c r="I12" s="7">
        <v>0</v>
      </c>
      <c r="J12" s="257">
        <v>0</v>
      </c>
      <c r="K12" s="260">
        <v>0</v>
      </c>
      <c r="L12" s="7">
        <v>0</v>
      </c>
      <c r="M12" s="257">
        <v>0</v>
      </c>
      <c r="N12" s="7"/>
      <c r="O12" s="7"/>
      <c r="P12" s="7"/>
      <c r="Q12" s="22"/>
    </row>
    <row r="13" spans="1:17" ht="12" customHeight="1">
      <c r="A13" s="253" t="s">
        <v>145</v>
      </c>
      <c r="B13" s="260">
        <v>0</v>
      </c>
      <c r="C13" s="7">
        <v>0</v>
      </c>
      <c r="D13" s="257">
        <v>0</v>
      </c>
      <c r="E13" s="260">
        <v>0</v>
      </c>
      <c r="F13" s="7">
        <v>0</v>
      </c>
      <c r="G13" s="257">
        <v>0</v>
      </c>
      <c r="H13" s="260">
        <v>0</v>
      </c>
      <c r="I13" s="7">
        <v>0</v>
      </c>
      <c r="J13" s="257">
        <v>0</v>
      </c>
      <c r="K13" s="260">
        <v>0</v>
      </c>
      <c r="L13" s="7">
        <v>0</v>
      </c>
      <c r="M13" s="257">
        <v>0</v>
      </c>
      <c r="N13" s="7"/>
      <c r="O13" s="7"/>
      <c r="P13" s="7"/>
      <c r="Q13" s="22"/>
    </row>
    <row r="14" spans="1:17" ht="12" customHeight="1">
      <c r="A14" s="253" t="s">
        <v>144</v>
      </c>
      <c r="B14" s="260">
        <v>0</v>
      </c>
      <c r="C14" s="7">
        <v>0</v>
      </c>
      <c r="D14" s="257">
        <v>0</v>
      </c>
      <c r="E14" s="260">
        <v>0</v>
      </c>
      <c r="F14" s="7">
        <v>0</v>
      </c>
      <c r="G14" s="257">
        <v>0</v>
      </c>
      <c r="H14" s="260">
        <v>0</v>
      </c>
      <c r="I14" s="7">
        <v>0</v>
      </c>
      <c r="J14" s="257">
        <v>0</v>
      </c>
      <c r="K14" s="260">
        <v>0</v>
      </c>
      <c r="L14" s="7">
        <v>0</v>
      </c>
      <c r="M14" s="257">
        <v>0</v>
      </c>
      <c r="N14" s="7"/>
      <c r="O14" s="7"/>
      <c r="P14" s="7"/>
      <c r="Q14" s="22"/>
    </row>
    <row r="15" spans="1:17" ht="12" customHeight="1">
      <c r="A15" s="253" t="s">
        <v>143</v>
      </c>
      <c r="B15" s="260">
        <v>0</v>
      </c>
      <c r="C15" s="7">
        <v>0</v>
      </c>
      <c r="D15" s="257">
        <v>0</v>
      </c>
      <c r="E15" s="260">
        <v>0</v>
      </c>
      <c r="F15" s="7">
        <v>0</v>
      </c>
      <c r="G15" s="257">
        <v>0</v>
      </c>
      <c r="H15" s="260">
        <v>0</v>
      </c>
      <c r="I15" s="7">
        <v>0</v>
      </c>
      <c r="J15" s="257">
        <v>0</v>
      </c>
      <c r="K15" s="260">
        <v>0</v>
      </c>
      <c r="L15" s="7">
        <v>0</v>
      </c>
      <c r="M15" s="257">
        <v>0</v>
      </c>
      <c r="N15" s="7"/>
      <c r="O15" s="7"/>
      <c r="P15" s="7"/>
      <c r="Q15" s="22"/>
    </row>
    <row r="16" spans="1:17" ht="12" customHeight="1">
      <c r="A16" s="253" t="s">
        <v>142</v>
      </c>
      <c r="B16" s="260">
        <v>0</v>
      </c>
      <c r="C16" s="7">
        <v>0</v>
      </c>
      <c r="D16" s="257">
        <v>0</v>
      </c>
      <c r="E16" s="260">
        <v>0</v>
      </c>
      <c r="F16" s="7">
        <v>0</v>
      </c>
      <c r="G16" s="257">
        <v>0</v>
      </c>
      <c r="H16" s="260">
        <v>0</v>
      </c>
      <c r="I16" s="7">
        <v>0</v>
      </c>
      <c r="J16" s="257">
        <v>0</v>
      </c>
      <c r="K16" s="260">
        <v>0</v>
      </c>
      <c r="L16" s="7">
        <v>0</v>
      </c>
      <c r="M16" s="257">
        <v>0</v>
      </c>
      <c r="N16" s="7"/>
      <c r="O16" s="7"/>
      <c r="P16" s="7"/>
      <c r="Q16" s="22"/>
    </row>
    <row r="17" spans="1:17" ht="12" customHeight="1">
      <c r="A17" s="253" t="s">
        <v>14</v>
      </c>
      <c r="B17" s="260">
        <v>0</v>
      </c>
      <c r="C17" s="7">
        <v>0</v>
      </c>
      <c r="D17" s="257">
        <v>0</v>
      </c>
      <c r="E17" s="260">
        <v>0</v>
      </c>
      <c r="F17" s="7">
        <v>0</v>
      </c>
      <c r="G17" s="257">
        <v>0</v>
      </c>
      <c r="H17" s="260">
        <v>0</v>
      </c>
      <c r="I17" s="7">
        <v>0</v>
      </c>
      <c r="J17" s="257">
        <v>0</v>
      </c>
      <c r="K17" s="260">
        <v>0</v>
      </c>
      <c r="L17" s="7">
        <v>0</v>
      </c>
      <c r="M17" s="257">
        <v>0</v>
      </c>
      <c r="N17" s="7"/>
      <c r="O17" s="7"/>
      <c r="P17" s="7"/>
      <c r="Q17" s="22"/>
    </row>
    <row r="18" spans="1:17" ht="12" customHeight="1">
      <c r="A18" s="253" t="s">
        <v>141</v>
      </c>
      <c r="B18" s="260">
        <v>0</v>
      </c>
      <c r="C18" s="7">
        <v>0</v>
      </c>
      <c r="D18" s="257">
        <v>0</v>
      </c>
      <c r="E18" s="260">
        <v>0</v>
      </c>
      <c r="F18" s="7">
        <v>0</v>
      </c>
      <c r="G18" s="257">
        <v>0</v>
      </c>
      <c r="H18" s="260">
        <v>0</v>
      </c>
      <c r="I18" s="7">
        <v>0</v>
      </c>
      <c r="J18" s="257">
        <v>0</v>
      </c>
      <c r="K18" s="260">
        <v>0</v>
      </c>
      <c r="L18" s="7">
        <v>0</v>
      </c>
      <c r="M18" s="257">
        <v>0</v>
      </c>
      <c r="N18" s="7"/>
      <c r="O18" s="7"/>
      <c r="P18" s="7"/>
      <c r="Q18" s="22"/>
    </row>
    <row r="19" spans="1:17" ht="12" customHeight="1">
      <c r="A19" s="254" t="s">
        <v>140</v>
      </c>
      <c r="B19" s="261">
        <v>186.76677000000001</v>
      </c>
      <c r="C19" s="256">
        <v>396.63994899999994</v>
      </c>
      <c r="D19" s="258">
        <v>243.76479999999998</v>
      </c>
      <c r="E19" s="261">
        <v>2.8781509999999999</v>
      </c>
      <c r="F19" s="256">
        <v>5.0433900000000005</v>
      </c>
      <c r="G19" s="258">
        <v>3.3870910000000003</v>
      </c>
      <c r="H19" s="261">
        <v>0.77043000000000006</v>
      </c>
      <c r="I19" s="256">
        <v>0.80078700000000003</v>
      </c>
      <c r="J19" s="258">
        <v>0.88923399999999997</v>
      </c>
      <c r="K19" s="261">
        <v>183.88861900000001</v>
      </c>
      <c r="L19" s="256">
        <v>391.59655899999996</v>
      </c>
      <c r="M19" s="258">
        <v>240.37770899999998</v>
      </c>
      <c r="N19" s="256"/>
      <c r="O19" s="256"/>
      <c r="P19" s="256"/>
      <c r="Q19" s="22"/>
    </row>
    <row r="20" spans="1:17" ht="12" customHeight="1">
      <c r="A20" s="531" t="s">
        <v>17</v>
      </c>
      <c r="B20" s="533">
        <f>SUM(B21:D21)</f>
        <v>1042.6048559999999</v>
      </c>
      <c r="C20" s="530"/>
      <c r="D20" s="534"/>
      <c r="E20" s="533">
        <f>SUM(E21:G21)</f>
        <v>56.788008999999995</v>
      </c>
      <c r="F20" s="530"/>
      <c r="G20" s="534"/>
      <c r="H20" s="533">
        <f>SUM(H21:J21)</f>
        <v>10.263964999999999</v>
      </c>
      <c r="I20" s="530"/>
      <c r="J20" s="534"/>
      <c r="K20" s="533">
        <f>SUM(K21:M21)</f>
        <v>985.81684700000017</v>
      </c>
      <c r="L20" s="530"/>
      <c r="M20" s="534"/>
      <c r="N20" s="530">
        <f>P21</f>
        <v>1239.240780000001</v>
      </c>
      <c r="O20" s="530"/>
      <c r="P20" s="530"/>
      <c r="Q20" s="22"/>
    </row>
    <row r="21" spans="1:17" s="111" customFormat="1" ht="15" customHeight="1">
      <c r="A21" s="532"/>
      <c r="B21" s="263">
        <f>SUM(B22:B33)</f>
        <v>317.70991700000008</v>
      </c>
      <c r="C21" s="264">
        <f t="shared" ref="C21:M21" si="1">SUM(C22:C33)</f>
        <v>356.33766200000002</v>
      </c>
      <c r="D21" s="265">
        <f t="shared" si="1"/>
        <v>368.557277</v>
      </c>
      <c r="E21" s="263">
        <f t="shared" si="1"/>
        <v>18.999949999999991</v>
      </c>
      <c r="F21" s="264">
        <f t="shared" si="1"/>
        <v>18.670676</v>
      </c>
      <c r="G21" s="265">
        <f t="shared" si="1"/>
        <v>19.117383000000004</v>
      </c>
      <c r="H21" s="263">
        <f t="shared" si="1"/>
        <v>2.9232300000000011</v>
      </c>
      <c r="I21" s="264">
        <f t="shared" si="1"/>
        <v>3.4498859999999993</v>
      </c>
      <c r="J21" s="265">
        <f t="shared" si="1"/>
        <v>3.8908489999999993</v>
      </c>
      <c r="K21" s="263">
        <f t="shared" si="1"/>
        <v>298.70996700000012</v>
      </c>
      <c r="L21" s="264">
        <f t="shared" si="1"/>
        <v>337.66698600000001</v>
      </c>
      <c r="M21" s="265">
        <f t="shared" si="1"/>
        <v>349.43989399999998</v>
      </c>
      <c r="N21" s="418">
        <v>1199.8435250000009</v>
      </c>
      <c r="O21" s="418">
        <v>1203.032525000001</v>
      </c>
      <c r="P21" s="418">
        <v>1239.240780000001</v>
      </c>
      <c r="Q21" s="18"/>
    </row>
    <row r="22" spans="1:17" ht="12" customHeight="1">
      <c r="A22" s="253" t="s">
        <v>150</v>
      </c>
      <c r="B22" s="260">
        <v>0.19586099999999998</v>
      </c>
      <c r="C22" s="7">
        <v>0.150121</v>
      </c>
      <c r="D22" s="257">
        <v>0.127695</v>
      </c>
      <c r="E22" s="260">
        <v>2.1170000000000001E-2</v>
      </c>
      <c r="F22" s="7">
        <v>7.5659999999999998E-3</v>
      </c>
      <c r="G22" s="257">
        <v>6.744E-3</v>
      </c>
      <c r="H22" s="260">
        <v>0</v>
      </c>
      <c r="I22" s="7">
        <v>0</v>
      </c>
      <c r="J22" s="257">
        <v>0</v>
      </c>
      <c r="K22" s="260">
        <v>0.17469099999999999</v>
      </c>
      <c r="L22" s="7">
        <v>0.14255500000000002</v>
      </c>
      <c r="M22" s="257">
        <v>0.120951</v>
      </c>
      <c r="N22" s="7"/>
      <c r="O22" s="7"/>
      <c r="P22" s="7"/>
      <c r="Q22" s="22"/>
    </row>
    <row r="23" spans="1:17" ht="12" customHeight="1">
      <c r="A23" s="253" t="s">
        <v>149</v>
      </c>
      <c r="B23" s="260">
        <v>216.44697600000001</v>
      </c>
      <c r="C23" s="7">
        <v>213.5882740000001</v>
      </c>
      <c r="D23" s="257">
        <v>221.44669200000004</v>
      </c>
      <c r="E23" s="260">
        <v>16.172795999999988</v>
      </c>
      <c r="F23" s="7">
        <v>15.178702999999997</v>
      </c>
      <c r="G23" s="257">
        <v>15.622282000000002</v>
      </c>
      <c r="H23" s="260">
        <v>1.7874120000000007</v>
      </c>
      <c r="I23" s="7">
        <v>1.7751659999999998</v>
      </c>
      <c r="J23" s="257">
        <v>2.1135469999999996</v>
      </c>
      <c r="K23" s="260">
        <v>200.27418000000003</v>
      </c>
      <c r="L23" s="7">
        <v>198.40957100000011</v>
      </c>
      <c r="M23" s="257">
        <v>205.82441000000003</v>
      </c>
      <c r="N23" s="7"/>
      <c r="O23" s="7"/>
      <c r="P23" s="7"/>
      <c r="Q23" s="22"/>
    </row>
    <row r="24" spans="1:17" ht="12" customHeight="1">
      <c r="A24" s="253" t="s">
        <v>148</v>
      </c>
      <c r="B24" s="260">
        <v>0</v>
      </c>
      <c r="C24" s="7">
        <v>0</v>
      </c>
      <c r="D24" s="257">
        <v>0</v>
      </c>
      <c r="E24" s="260">
        <v>0</v>
      </c>
      <c r="F24" s="7">
        <v>0</v>
      </c>
      <c r="G24" s="257">
        <v>0</v>
      </c>
      <c r="H24" s="260">
        <v>0</v>
      </c>
      <c r="I24" s="7">
        <v>0</v>
      </c>
      <c r="J24" s="257">
        <v>0</v>
      </c>
      <c r="K24" s="260">
        <v>0</v>
      </c>
      <c r="L24" s="7">
        <v>0</v>
      </c>
      <c r="M24" s="257">
        <v>0</v>
      </c>
      <c r="N24" s="7"/>
      <c r="O24" s="7"/>
      <c r="P24" s="7"/>
      <c r="Q24" s="22"/>
    </row>
    <row r="25" spans="1:17" ht="12" customHeight="1">
      <c r="A25" s="253" t="s">
        <v>147</v>
      </c>
      <c r="B25" s="260">
        <v>0</v>
      </c>
      <c r="C25" s="7">
        <v>0</v>
      </c>
      <c r="D25" s="257">
        <v>0</v>
      </c>
      <c r="E25" s="260">
        <v>0</v>
      </c>
      <c r="F25" s="7">
        <v>0</v>
      </c>
      <c r="G25" s="257">
        <v>0</v>
      </c>
      <c r="H25" s="260">
        <v>0</v>
      </c>
      <c r="I25" s="7">
        <v>0</v>
      </c>
      <c r="J25" s="257">
        <v>0</v>
      </c>
      <c r="K25" s="260">
        <v>0</v>
      </c>
      <c r="L25" s="7">
        <v>0</v>
      </c>
      <c r="M25" s="257">
        <v>0</v>
      </c>
      <c r="N25" s="7"/>
      <c r="O25" s="7"/>
      <c r="P25" s="7"/>
      <c r="Q25" s="22"/>
    </row>
    <row r="26" spans="1:17" ht="12" customHeight="1">
      <c r="A26" s="253" t="s">
        <v>146</v>
      </c>
      <c r="B26" s="260">
        <v>0</v>
      </c>
      <c r="C26" s="7">
        <v>0</v>
      </c>
      <c r="D26" s="257">
        <v>0</v>
      </c>
      <c r="E26" s="260">
        <v>0</v>
      </c>
      <c r="F26" s="7">
        <v>0</v>
      </c>
      <c r="G26" s="257">
        <v>0</v>
      </c>
      <c r="H26" s="260">
        <v>0</v>
      </c>
      <c r="I26" s="7">
        <v>0</v>
      </c>
      <c r="J26" s="257">
        <v>0</v>
      </c>
      <c r="K26" s="260">
        <v>0</v>
      </c>
      <c r="L26" s="7">
        <v>0</v>
      </c>
      <c r="M26" s="257">
        <v>0</v>
      </c>
      <c r="N26" s="7"/>
      <c r="O26" s="7"/>
      <c r="P26" s="7"/>
      <c r="Q26" s="22"/>
    </row>
    <row r="27" spans="1:17" ht="12" customHeight="1">
      <c r="A27" s="253" t="s">
        <v>145</v>
      </c>
      <c r="B27" s="260">
        <v>0</v>
      </c>
      <c r="C27" s="7">
        <v>0</v>
      </c>
      <c r="D27" s="257">
        <v>0</v>
      </c>
      <c r="E27" s="260">
        <v>0</v>
      </c>
      <c r="F27" s="7">
        <v>0</v>
      </c>
      <c r="G27" s="257">
        <v>0</v>
      </c>
      <c r="H27" s="260">
        <v>0</v>
      </c>
      <c r="I27" s="7">
        <v>0</v>
      </c>
      <c r="J27" s="257">
        <v>0</v>
      </c>
      <c r="K27" s="260">
        <v>0</v>
      </c>
      <c r="L27" s="7">
        <v>0</v>
      </c>
      <c r="M27" s="257">
        <v>0</v>
      </c>
      <c r="N27" s="7"/>
      <c r="O27" s="7"/>
      <c r="P27" s="7"/>
      <c r="Q27" s="22"/>
    </row>
    <row r="28" spans="1:17" ht="12" customHeight="1">
      <c r="A28" s="253" t="s">
        <v>144</v>
      </c>
      <c r="B28" s="260">
        <v>7.0082999999999993E-2</v>
      </c>
      <c r="C28" s="7">
        <v>5.9754000000000002E-2</v>
      </c>
      <c r="D28" s="257">
        <v>6.7149E-2</v>
      </c>
      <c r="E28" s="260">
        <v>7.696999999999999E-3</v>
      </c>
      <c r="F28" s="7">
        <v>8.8209999999999972E-3</v>
      </c>
      <c r="G28" s="257">
        <v>5.3571000000000008E-2</v>
      </c>
      <c r="H28" s="260">
        <v>0</v>
      </c>
      <c r="I28" s="7">
        <v>0</v>
      </c>
      <c r="J28" s="257">
        <v>0</v>
      </c>
      <c r="K28" s="260">
        <v>6.2385999999999997E-2</v>
      </c>
      <c r="L28" s="7">
        <v>5.0933000000000006E-2</v>
      </c>
      <c r="M28" s="257">
        <v>1.3577999999999993E-2</v>
      </c>
      <c r="N28" s="7"/>
      <c r="O28" s="7"/>
      <c r="P28" s="7"/>
      <c r="Q28" s="22"/>
    </row>
    <row r="29" spans="1:17" ht="12" customHeight="1">
      <c r="A29" s="253" t="s">
        <v>143</v>
      </c>
      <c r="B29" s="260">
        <v>0</v>
      </c>
      <c r="C29" s="7">
        <v>0</v>
      </c>
      <c r="D29" s="257">
        <v>0</v>
      </c>
      <c r="E29" s="260">
        <v>0</v>
      </c>
      <c r="F29" s="7">
        <v>0</v>
      </c>
      <c r="G29" s="257">
        <v>0</v>
      </c>
      <c r="H29" s="260">
        <v>0</v>
      </c>
      <c r="I29" s="7">
        <v>0</v>
      </c>
      <c r="J29" s="257">
        <v>0</v>
      </c>
      <c r="K29" s="260">
        <v>0</v>
      </c>
      <c r="L29" s="7">
        <v>0</v>
      </c>
      <c r="M29" s="257">
        <v>0</v>
      </c>
      <c r="N29" s="7"/>
      <c r="O29" s="7"/>
      <c r="P29" s="7"/>
      <c r="Q29" s="22"/>
    </row>
    <row r="30" spans="1:17" ht="12" customHeight="1">
      <c r="A30" s="253" t="s">
        <v>142</v>
      </c>
      <c r="B30" s="260">
        <v>21.224726000000004</v>
      </c>
      <c r="C30" s="7">
        <v>20.485203000000002</v>
      </c>
      <c r="D30" s="257">
        <v>20.862553999999999</v>
      </c>
      <c r="E30" s="260">
        <v>0.76246599999999987</v>
      </c>
      <c r="F30" s="7">
        <v>0.66593099999999983</v>
      </c>
      <c r="G30" s="257">
        <v>0.70595099999999988</v>
      </c>
      <c r="H30" s="260">
        <v>1.5192000000000001E-2</v>
      </c>
      <c r="I30" s="7">
        <v>8.1630000000000001E-3</v>
      </c>
      <c r="J30" s="257">
        <v>0</v>
      </c>
      <c r="K30" s="260">
        <v>20.462260000000004</v>
      </c>
      <c r="L30" s="7">
        <v>19.819272000000002</v>
      </c>
      <c r="M30" s="257">
        <v>20.156603</v>
      </c>
      <c r="N30" s="7"/>
      <c r="O30" s="7"/>
      <c r="P30" s="7"/>
      <c r="Q30" s="22"/>
    </row>
    <row r="31" spans="1:17" ht="12" customHeight="1">
      <c r="A31" s="253" t="s">
        <v>14</v>
      </c>
      <c r="B31" s="260">
        <v>4.0000000000000001E-3</v>
      </c>
      <c r="C31" s="7">
        <v>3.3E-3</v>
      </c>
      <c r="D31" s="257">
        <v>4.4400000000000002E-2</v>
      </c>
      <c r="E31" s="260">
        <v>0</v>
      </c>
      <c r="F31" s="7">
        <v>0</v>
      </c>
      <c r="G31" s="257">
        <v>0</v>
      </c>
      <c r="H31" s="260">
        <v>0</v>
      </c>
      <c r="I31" s="7">
        <v>0</v>
      </c>
      <c r="J31" s="257">
        <v>0</v>
      </c>
      <c r="K31" s="260">
        <v>4.0000000000000001E-3</v>
      </c>
      <c r="L31" s="7">
        <v>3.3E-3</v>
      </c>
      <c r="M31" s="257">
        <v>4.4400000000000002E-2</v>
      </c>
      <c r="N31" s="7"/>
      <c r="O31" s="7"/>
      <c r="P31" s="7"/>
      <c r="Q31" s="22"/>
    </row>
    <row r="32" spans="1:17" ht="12" customHeight="1">
      <c r="A32" s="253" t="s">
        <v>141</v>
      </c>
      <c r="B32" s="260">
        <v>0.58939799999999998</v>
      </c>
      <c r="C32" s="7">
        <v>0.57995900000000022</v>
      </c>
      <c r="D32" s="257">
        <v>0.59446300000000019</v>
      </c>
      <c r="E32" s="260">
        <v>9.6089000000000008E-2</v>
      </c>
      <c r="F32" s="7">
        <v>9.0798000000000004E-2</v>
      </c>
      <c r="G32" s="257">
        <v>0.10484500000000001</v>
      </c>
      <c r="H32" s="260">
        <v>5.6960000000000005E-3</v>
      </c>
      <c r="I32" s="7">
        <v>5.7180000000000009E-3</v>
      </c>
      <c r="J32" s="257">
        <v>5.5409999999999991E-3</v>
      </c>
      <c r="K32" s="260">
        <v>0.493309</v>
      </c>
      <c r="L32" s="7">
        <v>0.48916100000000023</v>
      </c>
      <c r="M32" s="257">
        <v>0.48961800000000016</v>
      </c>
      <c r="N32" s="7"/>
      <c r="O32" s="7"/>
      <c r="P32" s="7"/>
      <c r="Q32" s="22"/>
    </row>
    <row r="33" spans="1:17" ht="12" customHeight="1">
      <c r="A33" s="254" t="s">
        <v>140</v>
      </c>
      <c r="B33" s="262">
        <v>79.178873000000053</v>
      </c>
      <c r="C33" s="255">
        <v>121.47105099999993</v>
      </c>
      <c r="D33" s="259">
        <v>125.41432399999998</v>
      </c>
      <c r="E33" s="262">
        <v>1.9397320000000013</v>
      </c>
      <c r="F33" s="255">
        <v>2.7188570000000039</v>
      </c>
      <c r="G33" s="259">
        <v>2.6239900000000009</v>
      </c>
      <c r="H33" s="262">
        <v>1.1149300000000004</v>
      </c>
      <c r="I33" s="255">
        <v>1.6608389999999997</v>
      </c>
      <c r="J33" s="259">
        <v>1.7717609999999999</v>
      </c>
      <c r="K33" s="262">
        <v>77.239141000000046</v>
      </c>
      <c r="L33" s="255">
        <v>118.75219399999993</v>
      </c>
      <c r="M33" s="259">
        <v>122.79033399999997</v>
      </c>
      <c r="N33" s="256"/>
      <c r="O33" s="256"/>
      <c r="P33" s="256"/>
      <c r="Q33" s="22"/>
    </row>
    <row r="34" spans="1:17" s="109" customFormat="1" ht="11.25">
      <c r="P34" s="14"/>
      <c r="Q34" s="15"/>
    </row>
  </sheetData>
  <mergeCells count="23"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22</vt:i4>
      </vt:variant>
    </vt:vector>
  </HeadingPairs>
  <TitlesOfParts>
    <vt:vector size="61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'7.10'!Oblast_tisku</vt:lpstr>
      <vt:lpstr>'7.11'!Oblast_tisku</vt:lpstr>
      <vt:lpstr>'7.12'!Oblast_tisku</vt:lpstr>
      <vt:lpstr>'7.13'!Oblast_tisku</vt:lpstr>
      <vt:lpstr>'7.14'!Oblast_tisku</vt:lpstr>
      <vt:lpstr>'7.2'!Oblast_tisku</vt:lpstr>
      <vt:lpstr>'7.3'!Oblast_tisku</vt:lpstr>
      <vt:lpstr>'7.4'!Oblast_tisku</vt:lpstr>
      <vt:lpstr>'7.5'!Oblast_tisku</vt:lpstr>
      <vt:lpstr>'7.6'!Oblast_tisku</vt:lpstr>
      <vt:lpstr>'7.7'!Oblast_tisku</vt:lpstr>
      <vt:lpstr>'7.8'!Oblast_tisku</vt:lpstr>
      <vt:lpstr>'7.9'!Oblast_tisku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2025-02-07T12:46:49Z</cp:lastPrinted>
  <dcterms:created xsi:type="dcterms:W3CDTF">2006-03-02T11:20:40Z</dcterms:created>
  <dcterms:modified xsi:type="dcterms:W3CDTF">2025-02-07T12:47:31Z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