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4\2Q_2024_elektro\verze_1\"/>
    </mc:Choice>
  </mc:AlternateContent>
  <xr:revisionPtr revIDLastSave="0" documentId="13_ncr:1_{29C29853-76B7-4362-A1E4-16048AA9F6AF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"2. 5. 2024"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27">'7.10'!$A$1:$M$46</definedName>
    <definedName name="_xlnm.Print_Area" localSheetId="28">'7.11'!$A$1:$M$46</definedName>
    <definedName name="_xlnm.Print_Area" localSheetId="29">'7.12'!$A$1:$M$46</definedName>
    <definedName name="_xlnm.Print_Area" localSheetId="30">'7.13'!$A$1:$M$46</definedName>
    <definedName name="_xlnm.Print_Area" localSheetId="31">'7.14'!$A$1:$M$46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23">'7.6'!$A$1:$M$46</definedName>
    <definedName name="_xlnm.Print_Area" localSheetId="24">'7.7'!$A$1:$M$46</definedName>
    <definedName name="_xlnm.Print_Area" localSheetId="25">'7.8'!$A$1:$M$46</definedName>
    <definedName name="_xlnm.Print_Area" localSheetId="26">'7.9'!$A$1:$M$46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 calcMode="manual" concurrentManualCount="4"/>
</workbook>
</file>

<file path=xl/calcChain.xml><?xml version="1.0" encoding="utf-8"?>
<calcChain xmlns="http://schemas.openxmlformats.org/spreadsheetml/2006/main"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7" i="107" l="1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H33" i="107"/>
  <c r="H34" i="107"/>
  <c r="H35" i="107"/>
  <c r="B7" i="107" l="1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6" i="107"/>
  <c r="B5" i="107"/>
  <c r="AY54" i="139" l="1"/>
  <c r="AZ54" i="139"/>
  <c r="BA54" i="139"/>
  <c r="AY55" i="139"/>
  <c r="AZ55" i="139"/>
  <c r="BA55" i="139"/>
  <c r="AY56" i="139"/>
  <c r="AZ56" i="139"/>
  <c r="BA56" i="139"/>
  <c r="AY57" i="139"/>
  <c r="AZ57" i="139"/>
  <c r="BA57" i="139"/>
  <c r="AY58" i="139"/>
  <c r="AZ58" i="139"/>
  <c r="BA58" i="139"/>
  <c r="AY59" i="139"/>
  <c r="AZ59" i="139"/>
  <c r="BA59" i="139"/>
  <c r="AY60" i="139"/>
  <c r="AZ60" i="139"/>
  <c r="BA60" i="139"/>
  <c r="AY61" i="139"/>
  <c r="AZ61" i="139"/>
  <c r="BA61" i="139"/>
  <c r="AY62" i="139"/>
  <c r="AZ62" i="139"/>
  <c r="BA62" i="139"/>
  <c r="AY63" i="139"/>
  <c r="AZ63" i="139"/>
  <c r="BA63" i="139"/>
  <c r="AY64" i="139"/>
  <c r="AZ64" i="139"/>
  <c r="BA64" i="139"/>
  <c r="AY65" i="139"/>
  <c r="AZ65" i="139"/>
  <c r="BA65" i="139"/>
  <c r="AY66" i="139"/>
  <c r="AZ66" i="139"/>
  <c r="BA66" i="139"/>
  <c r="AY67" i="139"/>
  <c r="AZ67" i="139"/>
  <c r="BA67" i="139"/>
  <c r="AY68" i="139"/>
  <c r="AZ68" i="139"/>
  <c r="BA68" i="139"/>
  <c r="AY69" i="139"/>
  <c r="AZ69" i="139"/>
  <c r="BA69" i="139"/>
  <c r="AY70" i="139"/>
  <c r="AZ70" i="139"/>
  <c r="BA70" i="139"/>
  <c r="AY71" i="139"/>
  <c r="AZ71" i="139"/>
  <c r="BA71" i="139"/>
  <c r="AY72" i="139"/>
  <c r="AZ72" i="139"/>
  <c r="BA72" i="139"/>
  <c r="AY73" i="139"/>
  <c r="AZ73" i="139"/>
  <c r="BA73" i="139"/>
  <c r="AY74" i="139"/>
  <c r="AZ74" i="139"/>
  <c r="BA74" i="139"/>
  <c r="AY75" i="139"/>
  <c r="AZ75" i="139"/>
  <c r="BA75" i="139"/>
  <c r="AY76" i="139"/>
  <c r="AZ76" i="139"/>
  <c r="BA76" i="139"/>
  <c r="AY77" i="139"/>
  <c r="AZ77" i="139"/>
  <c r="BA77" i="139"/>
  <c r="AY78" i="139"/>
  <c r="AZ78" i="139"/>
  <c r="BA78" i="139"/>
  <c r="AY79" i="139"/>
  <c r="AZ79" i="139"/>
  <c r="BA79" i="139"/>
  <c r="AY80" i="139"/>
  <c r="AZ80" i="139"/>
  <c r="BA80" i="139"/>
  <c r="AY81" i="139"/>
  <c r="AZ81" i="139"/>
  <c r="BA81" i="139"/>
  <c r="AY82" i="139"/>
  <c r="AZ82" i="139"/>
  <c r="BA82" i="139"/>
  <c r="AY83" i="139"/>
  <c r="AZ83" i="139"/>
  <c r="BA83" i="139"/>
  <c r="AY84" i="139"/>
  <c r="AZ84" i="139"/>
  <c r="BA84" i="139"/>
  <c r="AY85" i="139"/>
  <c r="AZ85" i="139"/>
  <c r="BA85" i="139"/>
  <c r="AY86" i="139"/>
  <c r="AZ86" i="139"/>
  <c r="BA86" i="139"/>
  <c r="AY87" i="139"/>
  <c r="AZ87" i="139"/>
  <c r="BA87" i="139"/>
  <c r="AY88" i="139"/>
  <c r="AZ88" i="139"/>
  <c r="BA88" i="139"/>
  <c r="AY89" i="139"/>
  <c r="AZ89" i="139"/>
  <c r="BA89" i="139"/>
  <c r="AY90" i="139"/>
  <c r="AZ90" i="139"/>
  <c r="BA90" i="139"/>
  <c r="AY91" i="139"/>
  <c r="AZ91" i="139"/>
  <c r="BA91" i="139"/>
  <c r="AY92" i="139"/>
  <c r="AZ92" i="139"/>
  <c r="BA92" i="139"/>
  <c r="AY93" i="139"/>
  <c r="AZ93" i="139"/>
  <c r="BA93" i="139"/>
  <c r="AY94" i="139"/>
  <c r="AZ94" i="139"/>
  <c r="BA94" i="139"/>
  <c r="AY95" i="139"/>
  <c r="AZ95" i="139"/>
  <c r="BA95" i="139"/>
  <c r="AY96" i="139"/>
  <c r="AZ96" i="139"/>
  <c r="BA96" i="139"/>
  <c r="AY97" i="139"/>
  <c r="AZ97" i="139"/>
  <c r="BA97" i="139"/>
  <c r="AY98" i="139"/>
  <c r="AZ98" i="139"/>
  <c r="BA98" i="139"/>
  <c r="AY99" i="139"/>
  <c r="AZ99" i="139"/>
  <c r="BA99" i="139"/>
  <c r="AY100" i="139"/>
  <c r="AZ100" i="139"/>
  <c r="BA100" i="139"/>
  <c r="AY101" i="139"/>
  <c r="AZ101" i="139"/>
  <c r="BA101" i="139"/>
  <c r="AY102" i="139"/>
  <c r="AZ102" i="139"/>
  <c r="BA102" i="139"/>
  <c r="AY103" i="139"/>
  <c r="AZ103" i="139"/>
  <c r="BA103" i="139"/>
  <c r="AY104" i="139"/>
  <c r="AZ104" i="139"/>
  <c r="BA104" i="139"/>
  <c r="AY105" i="139"/>
  <c r="AZ105" i="139"/>
  <c r="BA105" i="139"/>
  <c r="AY106" i="139"/>
  <c r="AZ106" i="139"/>
  <c r="BA106" i="139"/>
  <c r="AY107" i="139"/>
  <c r="AZ107" i="139"/>
  <c r="BA107" i="139"/>
  <c r="AY108" i="139"/>
  <c r="AZ108" i="139"/>
  <c r="BA108" i="139"/>
  <c r="AY109" i="139"/>
  <c r="AZ109" i="139"/>
  <c r="BA109" i="139"/>
  <c r="AY110" i="139"/>
  <c r="AZ110" i="139"/>
  <c r="BA110" i="139"/>
  <c r="AY111" i="139"/>
  <c r="AZ111" i="139"/>
  <c r="BA111" i="139"/>
  <c r="AY112" i="139"/>
  <c r="AZ112" i="139"/>
  <c r="BA112" i="139"/>
  <c r="AY113" i="139"/>
  <c r="AZ113" i="139"/>
  <c r="BA113" i="139"/>
  <c r="AY114" i="139"/>
  <c r="AZ114" i="139"/>
  <c r="BA114" i="139"/>
  <c r="AY115" i="139"/>
  <c r="AZ115" i="139"/>
  <c r="BA115" i="139"/>
  <c r="AY116" i="139"/>
  <c r="AZ116" i="139"/>
  <c r="BA116" i="139"/>
  <c r="AY117" i="139"/>
  <c r="AZ117" i="139"/>
  <c r="BA117" i="139"/>
  <c r="AY118" i="139"/>
  <c r="AZ118" i="139"/>
  <c r="BA118" i="139"/>
  <c r="AY119" i="139"/>
  <c r="AZ119" i="139"/>
  <c r="BA119" i="139"/>
  <c r="AY120" i="139"/>
  <c r="AZ120" i="139"/>
  <c r="BA120" i="139"/>
  <c r="AY121" i="139"/>
  <c r="AZ121" i="139"/>
  <c r="BA121" i="139"/>
  <c r="AY122" i="139"/>
  <c r="AZ122" i="139"/>
  <c r="BA122" i="139"/>
  <c r="AY123" i="139"/>
  <c r="AZ123" i="139"/>
  <c r="BA123" i="139"/>
  <c r="AY124" i="139"/>
  <c r="AZ124" i="139"/>
  <c r="BA124" i="139"/>
  <c r="AY125" i="139"/>
  <c r="AZ125" i="139"/>
  <c r="BA125" i="139"/>
  <c r="AY126" i="139"/>
  <c r="AZ126" i="139"/>
  <c r="BA126" i="139"/>
  <c r="AY127" i="139"/>
  <c r="AZ127" i="139"/>
  <c r="BA127" i="139"/>
  <c r="AY128" i="139"/>
  <c r="AZ128" i="139"/>
  <c r="BA128" i="139"/>
  <c r="AY129" i="139"/>
  <c r="AZ129" i="139"/>
  <c r="BA129" i="139"/>
  <c r="AY130" i="139"/>
  <c r="AZ130" i="139"/>
  <c r="BA130" i="139"/>
  <c r="AY131" i="139"/>
  <c r="AZ131" i="139"/>
  <c r="BA131" i="139"/>
  <c r="AY132" i="139"/>
  <c r="AZ132" i="139"/>
  <c r="BA132" i="139"/>
  <c r="AY133" i="139"/>
  <c r="AZ133" i="139"/>
  <c r="BA133" i="139"/>
  <c r="AY134" i="139"/>
  <c r="AZ134" i="139"/>
  <c r="BA134" i="139"/>
  <c r="AY135" i="139"/>
  <c r="AZ135" i="139"/>
  <c r="BA135" i="139"/>
  <c r="AY136" i="139"/>
  <c r="AZ136" i="139"/>
  <c r="BA136" i="139"/>
  <c r="AY137" i="139"/>
  <c r="AZ137" i="139"/>
  <c r="BA137" i="139"/>
  <c r="AY138" i="139"/>
  <c r="AZ138" i="139"/>
  <c r="BA138" i="139"/>
  <c r="AY139" i="139"/>
  <c r="AZ139" i="139"/>
  <c r="BA139" i="139"/>
  <c r="AY140" i="139"/>
  <c r="AZ140" i="139"/>
  <c r="BA140" i="139"/>
  <c r="AY141" i="139"/>
  <c r="AZ141" i="139"/>
  <c r="BA141" i="139"/>
  <c r="AY142" i="139"/>
  <c r="AZ142" i="139"/>
  <c r="BA142" i="139"/>
  <c r="AY143" i="139"/>
  <c r="AZ143" i="139"/>
  <c r="BA143" i="139"/>
  <c r="AY144" i="139"/>
  <c r="AZ144" i="139"/>
  <c r="BA144" i="139"/>
  <c r="AY145" i="139"/>
  <c r="AZ145" i="139"/>
  <c r="BA145" i="139"/>
  <c r="B50" i="143" l="1"/>
  <c r="N1" i="7" l="1"/>
  <c r="O1" i="139" l="1"/>
  <c r="A1" i="139" s="1"/>
  <c r="A1" i="140"/>
  <c r="N1" i="22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8" l="1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O54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H41" i="7"/>
  <c r="I41" i="7"/>
  <c r="J41" i="7"/>
  <c r="H40" i="7"/>
  <c r="I40" i="7"/>
  <c r="J40" i="7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L31" i="46"/>
  <c r="B31" i="46"/>
  <c r="F31" i="46"/>
  <c r="N31" i="46"/>
  <c r="J31" i="46"/>
  <c r="G6" i="53"/>
  <c r="E31" i="46"/>
  <c r="I31" i="46"/>
  <c r="M31" i="46"/>
  <c r="H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5" i="114"/>
  <c r="L37" i="114"/>
  <c r="K25" i="115"/>
  <c r="L37" i="115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N8" i="22"/>
  <c r="N12" i="22"/>
  <c r="B11" i="22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H23" i="32"/>
  <c r="E5" i="32"/>
  <c r="H10" i="32"/>
  <c r="M25" i="124"/>
  <c r="M25" i="113"/>
  <c r="C6" i="33"/>
  <c r="G6" i="33"/>
  <c r="N40" i="7"/>
  <c r="N41" i="7"/>
  <c r="H6" i="33"/>
  <c r="E6" i="33"/>
  <c r="B23" i="32"/>
  <c r="M25" i="111"/>
  <c r="M25" i="112"/>
  <c r="L6" i="33"/>
  <c r="M25" i="119"/>
  <c r="M25" i="118"/>
  <c r="M26" i="122"/>
  <c r="M25" i="116"/>
  <c r="M25" i="120"/>
  <c r="M25" i="121"/>
  <c r="M25" i="115"/>
  <c r="M25" i="114"/>
  <c r="M25" i="123"/>
  <c r="M25" i="117"/>
  <c r="B5" i="22"/>
  <c r="D6" i="33"/>
  <c r="B30" i="32"/>
  <c r="N5" i="22"/>
  <c r="K6" i="33"/>
  <c r="N8" i="33"/>
  <c r="E30" i="46"/>
  <c r="E16" i="140" s="1"/>
  <c r="K30" i="46"/>
  <c r="K23" i="32"/>
  <c r="B10" i="32"/>
  <c r="E5" i="22"/>
  <c r="N26" i="22"/>
  <c r="N24" i="32"/>
  <c r="N13" i="33"/>
  <c r="I6" i="33"/>
  <c r="K5" i="22"/>
  <c r="H30" i="32"/>
  <c r="N30" i="46"/>
  <c r="B5" i="32"/>
  <c r="N16" i="22"/>
  <c r="N11" i="22"/>
  <c r="K5" i="32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J6" i="33" l="1"/>
  <c r="H5" i="33" s="1"/>
  <c r="N18" i="33"/>
  <c r="E5" i="33"/>
  <c r="K5" i="33"/>
  <c r="N7" i="33"/>
  <c r="B6" i="33"/>
  <c r="N5" i="33" l="1"/>
  <c r="B5" i="33"/>
  <c r="B18" i="77" l="1"/>
  <c r="G18" i="77"/>
  <c r="F18" i="77"/>
  <c r="D18" i="77"/>
  <c r="C18" i="77"/>
  <c r="M46" i="53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35" i="59"/>
  <c r="H30" i="10"/>
  <c r="C30" i="10"/>
  <c r="H21" i="137"/>
  <c r="J21" i="137"/>
  <c r="G7" i="10"/>
  <c r="J10" i="97"/>
  <c r="D7" i="10"/>
  <c r="G5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D21" i="137"/>
  <c r="G21" i="13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B5" i="47"/>
  <c r="D30" i="10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L30" i="10" l="1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K19" i="116"/>
  <c r="M19" i="116" s="1"/>
  <c r="K31" i="116"/>
  <c r="K21" i="116"/>
  <c r="M21" i="116" s="1"/>
  <c r="K33" i="116"/>
  <c r="K36" i="123"/>
  <c r="K24" i="123"/>
  <c r="M24" i="123" s="1"/>
  <c r="K24" i="121"/>
  <c r="M24" i="121" s="1"/>
  <c r="K36" i="121"/>
  <c r="K37" i="122"/>
  <c r="K25" i="122"/>
  <c r="M25" i="122" s="1"/>
  <c r="K19" i="113"/>
  <c r="M19" i="113" s="1"/>
  <c r="K31" i="113"/>
  <c r="K23" i="118"/>
  <c r="M23" i="118" s="1"/>
  <c r="K35" i="118"/>
  <c r="K19" i="121"/>
  <c r="M19" i="121" s="1"/>
  <c r="K31" i="121"/>
  <c r="K33" i="114"/>
  <c r="K21" i="114"/>
  <c r="M21" i="114" s="1"/>
  <c r="K36" i="117"/>
  <c r="K24" i="117"/>
  <c r="M24" i="117" s="1"/>
  <c r="K24" i="113"/>
  <c r="M24" i="113" s="1"/>
  <c r="K36" i="113"/>
  <c r="K19" i="124"/>
  <c r="M19" i="124" s="1"/>
  <c r="K31" i="124"/>
  <c r="K23" i="112"/>
  <c r="M23" i="112" s="1"/>
  <c r="K35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K33" i="112"/>
  <c r="K21" i="112"/>
  <c r="M21" i="112" s="1"/>
  <c r="K31" i="120"/>
  <c r="K19" i="120"/>
  <c r="M19" i="120" s="1"/>
  <c r="K19" i="114"/>
  <c r="M19" i="114" s="1"/>
  <c r="K31" i="114"/>
  <c r="K32" i="114"/>
  <c r="K20" i="114"/>
  <c r="M20" i="114" s="1"/>
  <c r="K23" i="114"/>
  <c r="M23" i="114" s="1"/>
  <c r="K35" i="114"/>
  <c r="M7" i="137"/>
  <c r="M31" i="111"/>
  <c r="I37" i="122"/>
  <c r="I33" i="114"/>
  <c r="I33" i="117"/>
  <c r="I32" i="117"/>
  <c r="I35" i="121"/>
  <c r="M34" i="123"/>
  <c r="I32" i="124"/>
  <c r="I35" i="111"/>
  <c r="I33" i="122"/>
  <c r="I35" i="114"/>
  <c r="M31" i="114"/>
  <c r="M31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I34" i="112"/>
  <c r="M34" i="111"/>
  <c r="M32" i="111"/>
  <c r="I36" i="119"/>
  <c r="M31" i="121"/>
  <c r="I34" i="114"/>
  <c r="M33" i="113"/>
  <c r="M35" i="116"/>
  <c r="M35" i="120"/>
  <c r="I32" i="116"/>
  <c r="L33" i="124"/>
  <c r="L33" i="116"/>
  <c r="L36" i="123"/>
  <c r="L36" i="114"/>
  <c r="L31" i="124"/>
  <c r="L36" i="118"/>
  <c r="L34" i="113"/>
  <c r="L31" i="123"/>
  <c r="L37" i="122"/>
  <c r="L34" i="124"/>
  <c r="L33" i="122"/>
  <c r="L34" i="114"/>
  <c r="L34" i="123"/>
  <c r="L33" i="111"/>
  <c r="L33" i="112"/>
  <c r="L32" i="121"/>
  <c r="L34" i="120"/>
  <c r="L32" i="114"/>
  <c r="L35" i="116"/>
  <c r="L35" i="115"/>
  <c r="L34" i="111"/>
  <c r="L31" i="114"/>
  <c r="K10" i="97"/>
  <c r="B6" i="10"/>
  <c r="L10" i="97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K31" i="115"/>
  <c r="K20" i="121"/>
  <c r="M20" i="121" s="1"/>
  <c r="K32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I35" i="123"/>
  <c r="M31" i="112"/>
  <c r="I35" i="112"/>
  <c r="M31" i="124"/>
  <c r="I35" i="122"/>
  <c r="M33" i="114"/>
  <c r="M36" i="119"/>
  <c r="I36" i="118"/>
  <c r="I34" i="121"/>
  <c r="I34" i="113"/>
  <c r="I35" i="124"/>
  <c r="I35" i="116"/>
  <c r="M34" i="119"/>
  <c r="M36" i="123"/>
  <c r="I32" i="123"/>
  <c r="I35" i="113"/>
  <c r="M32" i="115"/>
  <c r="I33" i="118"/>
  <c r="M35" i="115"/>
  <c r="I35" i="119"/>
  <c r="K7" i="97"/>
  <c r="L7" i="137"/>
  <c r="L35" i="123"/>
  <c r="L36" i="113"/>
  <c r="L34" i="122"/>
  <c r="L31" i="116"/>
  <c r="L31" i="115"/>
  <c r="L35" i="122"/>
  <c r="L35" i="119"/>
  <c r="L32" i="120"/>
  <c r="L35" i="112"/>
  <c r="L35" i="114"/>
  <c r="L31" i="111"/>
  <c r="L32" i="112"/>
  <c r="L34" i="121"/>
  <c r="L36" i="111"/>
  <c r="L36" i="120"/>
  <c r="L34" i="112"/>
  <c r="L31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K22" i="116"/>
  <c r="M22" i="116" s="1"/>
  <c r="K34" i="116"/>
  <c r="K31" i="111"/>
  <c r="K19" i="111"/>
  <c r="M19" i="111" s="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K22" i="120"/>
  <c r="M22" i="120" s="1"/>
  <c r="K34" i="120"/>
  <c r="K21" i="115"/>
  <c r="M21" i="115" s="1"/>
  <c r="K33" i="115"/>
  <c r="K31" i="123"/>
  <c r="K19" i="123"/>
  <c r="M19" i="123" s="1"/>
  <c r="I34" i="117"/>
  <c r="I34" i="118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I36" i="113"/>
  <c r="M35" i="121"/>
  <c r="M32" i="123"/>
  <c r="I33" i="112"/>
  <c r="M31" i="119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M32" i="113"/>
  <c r="I36" i="124"/>
  <c r="I36" i="117"/>
  <c r="I33" i="111"/>
  <c r="I36" i="115"/>
  <c r="K30" i="10"/>
  <c r="L35" i="117"/>
  <c r="L31" i="118"/>
  <c r="L36" i="116"/>
  <c r="L36" i="115"/>
  <c r="L32" i="111"/>
  <c r="L31" i="120"/>
  <c r="L33" i="118"/>
  <c r="L35" i="120"/>
  <c r="L35" i="121"/>
  <c r="L34" i="119"/>
  <c r="L31" i="119"/>
  <c r="L36" i="124"/>
  <c r="L32" i="116"/>
  <c r="L31" i="117"/>
  <c r="L31" i="113"/>
  <c r="L35" i="118"/>
  <c r="L35" i="111"/>
  <c r="L32" i="118"/>
  <c r="L33" i="114"/>
  <c r="L34" i="118"/>
  <c r="E6" i="10"/>
  <c r="H9" i="97"/>
  <c r="B20" i="137"/>
  <c r="E13" i="140" s="1"/>
  <c r="E6" i="137"/>
  <c r="K22" i="119"/>
  <c r="M22" i="119" s="1"/>
  <c r="K34" i="119"/>
  <c r="K32" i="118"/>
  <c r="K20" i="118"/>
  <c r="M20" i="118" s="1"/>
  <c r="K21" i="119"/>
  <c r="M21" i="119" s="1"/>
  <c r="K33" i="119"/>
  <c r="K33" i="113"/>
  <c r="K21" i="113"/>
  <c r="M21" i="113" s="1"/>
  <c r="K23" i="111"/>
  <c r="M23" i="111" s="1"/>
  <c r="K35" i="111"/>
  <c r="K24" i="115"/>
  <c r="M24" i="115" s="1"/>
  <c r="K36" i="115"/>
  <c r="K31" i="117"/>
  <c r="K19" i="117"/>
  <c r="M19" i="117" s="1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K31" i="119"/>
  <c r="K19" i="119"/>
  <c r="M19" i="119" s="1"/>
  <c r="M34" i="124"/>
  <c r="M36" i="113"/>
  <c r="M31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M31" i="123"/>
  <c r="M35" i="114"/>
  <c r="M31" i="117"/>
  <c r="I34" i="124"/>
  <c r="M32" i="122"/>
  <c r="I32" i="112"/>
  <c r="I36" i="121"/>
  <c r="M32" i="124"/>
  <c r="I32" i="121"/>
  <c r="I34" i="111"/>
  <c r="I36" i="122"/>
  <c r="M35" i="119"/>
  <c r="M35" i="118"/>
  <c r="I36" i="116"/>
  <c r="I33" i="115"/>
  <c r="I35" i="118"/>
  <c r="M36" i="122"/>
  <c r="M34" i="120"/>
  <c r="M7" i="10"/>
  <c r="L7" i="10"/>
  <c r="K7" i="137"/>
  <c r="M6" i="59"/>
  <c r="L35" i="124"/>
  <c r="L36" i="119"/>
  <c r="L36" i="112"/>
  <c r="L34" i="117"/>
  <c r="L33" i="117"/>
  <c r="L36" i="117"/>
  <c r="L32" i="113"/>
  <c r="L36" i="122"/>
  <c r="L33" i="120"/>
  <c r="L32" i="122"/>
  <c r="L32" i="119"/>
  <c r="L32" i="124"/>
  <c r="L33" i="121"/>
  <c r="L32" i="117"/>
  <c r="L32" i="123"/>
  <c r="L33" i="123"/>
  <c r="L33" i="119"/>
  <c r="L36" i="121"/>
  <c r="L31" i="121"/>
  <c r="L35" i="113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22" i="10"/>
  <c r="B21" i="10"/>
  <c r="B16" i="10"/>
  <c r="B20" i="10"/>
  <c r="B17" i="10"/>
  <c r="B18" i="10"/>
  <c r="B19" i="10"/>
  <c r="I31" i="112"/>
  <c r="I31" i="119" l="1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I21" i="122"/>
  <c r="I21" i="116"/>
  <c r="I20" i="121"/>
  <c r="I20" i="112"/>
  <c r="D24" i="122"/>
  <c r="I20" i="113"/>
  <c r="I19" i="115"/>
  <c r="I22" i="115"/>
  <c r="F23" i="11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H4" i="57"/>
  <c r="J5" i="57"/>
  <c r="J6" i="57"/>
  <c r="B4" i="57"/>
  <c r="F23" i="115"/>
  <c r="I20" i="114"/>
  <c r="I22" i="117"/>
  <c r="I20" i="116"/>
  <c r="I19" i="118"/>
  <c r="I21" i="112"/>
  <c r="D23" i="113"/>
  <c r="I19" i="113"/>
  <c r="J18" i="57"/>
  <c r="C4" i="57"/>
  <c r="I21" i="121"/>
  <c r="I22" i="111"/>
  <c r="D23" i="120"/>
  <c r="I19" i="120"/>
  <c r="F23" i="114"/>
  <c r="I21" i="115"/>
  <c r="I22" i="121"/>
  <c r="I21" i="120"/>
  <c r="I22" i="120"/>
  <c r="I20" i="122"/>
  <c r="B23" i="115"/>
  <c r="B22" i="124" l="1"/>
  <c r="B22" i="114"/>
  <c r="B22" i="120"/>
  <c r="B22" i="113"/>
  <c r="B22" i="112"/>
  <c r="B22" i="118"/>
  <c r="B23" i="122"/>
  <c r="B22" i="111"/>
  <c r="B22" i="119"/>
  <c r="B22" i="121"/>
  <c r="J4" i="57"/>
  <c r="B22" i="115"/>
  <c r="B22" i="123"/>
  <c r="I7" i="46" l="1"/>
  <c r="F7" i="46"/>
  <c r="G7" i="46"/>
  <c r="O7" i="46" l="1"/>
  <c r="C7" i="46"/>
  <c r="B7" i="46"/>
  <c r="P7" i="46"/>
  <c r="E7" i="46"/>
  <c r="E6" i="46" s="1"/>
  <c r="E17" i="140" s="1"/>
  <c r="D7" i="46"/>
  <c r="B6" i="46" s="1"/>
  <c r="E27" i="140" s="1"/>
  <c r="E19" i="140" s="1"/>
  <c r="H7" i="46"/>
  <c r="J7" i="46"/>
  <c r="K7" i="46" l="1"/>
  <c r="L38" i="116"/>
  <c r="J8" i="116"/>
  <c r="F8" i="118"/>
  <c r="F8" i="114"/>
  <c r="F8" i="123"/>
  <c r="F8" i="117"/>
  <c r="K38" i="116"/>
  <c r="K26" i="116"/>
  <c r="H8" i="116"/>
  <c r="B8" i="115"/>
  <c r="B8" i="124"/>
  <c r="K38" i="114"/>
  <c r="K26" i="114"/>
  <c r="H8" i="114"/>
  <c r="M7" i="46"/>
  <c r="D8" i="111"/>
  <c r="L38" i="121"/>
  <c r="J8" i="121"/>
  <c r="D8" i="112"/>
  <c r="F8" i="120"/>
  <c r="F8" i="116"/>
  <c r="M38" i="111"/>
  <c r="L8" i="111"/>
  <c r="M38" i="118"/>
  <c r="L8" i="118"/>
  <c r="B8" i="117"/>
  <c r="K38" i="118"/>
  <c r="K26" i="118"/>
  <c r="H8" i="118"/>
  <c r="B8" i="119"/>
  <c r="D8" i="113"/>
  <c r="L38" i="123"/>
  <c r="J8" i="123"/>
  <c r="D8" i="114"/>
  <c r="F9" i="122"/>
  <c r="M38" i="113"/>
  <c r="L8" i="113"/>
  <c r="M38" i="120"/>
  <c r="L8" i="120"/>
  <c r="B8" i="121"/>
  <c r="K38" i="115"/>
  <c r="K26" i="115"/>
  <c r="H8" i="115"/>
  <c r="K38" i="120"/>
  <c r="K26" i="120"/>
  <c r="H8" i="120"/>
  <c r="B8" i="123"/>
  <c r="L7" i="46"/>
  <c r="L38" i="114"/>
  <c r="J8" i="114"/>
  <c r="L38" i="120"/>
  <c r="J8" i="120"/>
  <c r="N7" i="46"/>
  <c r="N6" i="46" s="1"/>
  <c r="L38" i="124"/>
  <c r="J8" i="124"/>
  <c r="D8" i="120"/>
  <c r="D8" i="116"/>
  <c r="F8" i="124"/>
  <c r="M38" i="119"/>
  <c r="L8" i="119"/>
  <c r="M38" i="115"/>
  <c r="L8" i="115"/>
  <c r="M39" i="122"/>
  <c r="L9" i="122"/>
  <c r="K38" i="119"/>
  <c r="K26" i="119"/>
  <c r="H8" i="119"/>
  <c r="B8" i="118"/>
  <c r="K39" i="122"/>
  <c r="K27" i="122"/>
  <c r="H9" i="122"/>
  <c r="L38" i="112"/>
  <c r="J8" i="112"/>
  <c r="D8" i="115"/>
  <c r="D8" i="117"/>
  <c r="D8" i="124"/>
  <c r="L38" i="118"/>
  <c r="J8" i="118"/>
  <c r="M38" i="112"/>
  <c r="L8" i="112"/>
  <c r="M38" i="121"/>
  <c r="L8" i="121"/>
  <c r="M38" i="117"/>
  <c r="L8" i="117"/>
  <c r="M38" i="124"/>
  <c r="L8" i="124"/>
  <c r="K38" i="121"/>
  <c r="K26" i="121"/>
  <c r="H8" i="121"/>
  <c r="B9" i="122"/>
  <c r="K38" i="124"/>
  <c r="K26" i="124"/>
  <c r="H8" i="124"/>
  <c r="H6" i="46"/>
  <c r="L38" i="117"/>
  <c r="J8" i="117"/>
  <c r="D8" i="119"/>
  <c r="D8" i="123"/>
  <c r="L38" i="119"/>
  <c r="J8" i="119"/>
  <c r="L38" i="111"/>
  <c r="J8" i="111"/>
  <c r="L39" i="122"/>
  <c r="J9" i="122"/>
  <c r="M38" i="114"/>
  <c r="L8" i="114"/>
  <c r="M38" i="123"/>
  <c r="L8" i="123"/>
  <c r="F8" i="111"/>
  <c r="K38" i="123"/>
  <c r="K26" i="123"/>
  <c r="H8" i="123"/>
  <c r="K38" i="113"/>
  <c r="K26" i="113"/>
  <c r="H8" i="113"/>
  <c r="B8" i="112"/>
  <c r="D8" i="118"/>
  <c r="L38" i="113"/>
  <c r="J8" i="113"/>
  <c r="D8" i="121"/>
  <c r="M38" i="116"/>
  <c r="L8" i="116"/>
  <c r="F8" i="119"/>
  <c r="F8" i="113"/>
  <c r="K38" i="111"/>
  <c r="K26" i="111"/>
  <c r="H8" i="111"/>
  <c r="B8" i="111"/>
  <c r="K38" i="117"/>
  <c r="K26" i="117"/>
  <c r="H8" i="117"/>
  <c r="B8" i="114"/>
  <c r="D9" i="122"/>
  <c r="L38" i="115"/>
  <c r="J8" i="115"/>
  <c r="F8" i="112"/>
  <c r="F8" i="121"/>
  <c r="F8" i="115"/>
  <c r="K38" i="112"/>
  <c r="K26" i="112"/>
  <c r="H8" i="112"/>
  <c r="B8" i="113"/>
  <c r="B8" i="120"/>
  <c r="B8" i="116"/>
  <c r="K6" i="46" l="1"/>
  <c r="I38" i="121"/>
  <c r="H7" i="111"/>
  <c r="H7" i="123"/>
  <c r="H7" i="118"/>
  <c r="H7" i="114"/>
  <c r="H7" i="116"/>
  <c r="B7" i="114"/>
  <c r="H7" i="112"/>
  <c r="B7" i="112"/>
  <c r="H7" i="115"/>
  <c r="I38" i="114"/>
  <c r="I38" i="112"/>
  <c r="H7" i="117"/>
  <c r="B7" i="124"/>
  <c r="B7" i="118"/>
  <c r="H7" i="121"/>
  <c r="I38" i="124"/>
  <c r="I38" i="118"/>
  <c r="B7" i="113"/>
  <c r="H7" i="113"/>
  <c r="B7" i="111"/>
  <c r="B7" i="116"/>
  <c r="B7" i="117"/>
  <c r="B7" i="115"/>
  <c r="I38" i="113"/>
  <c r="I38" i="111"/>
  <c r="H7" i="124"/>
  <c r="H7" i="119"/>
  <c r="H7" i="120"/>
  <c r="B8" i="122"/>
  <c r="I38" i="116"/>
  <c r="I38" i="117"/>
  <c r="I38" i="115"/>
  <c r="B7" i="119"/>
  <c r="I39" i="122"/>
  <c r="B7" i="120"/>
  <c r="B7" i="123"/>
  <c r="B7" i="121"/>
  <c r="I38" i="119"/>
  <c r="H8" i="122"/>
  <c r="I38" i="120"/>
  <c r="I38" i="123"/>
  <c r="J7" i="47" l="1"/>
  <c r="J8" i="47"/>
  <c r="J9" i="47"/>
  <c r="J11" i="47"/>
  <c r="J12" i="47"/>
  <c r="J13" i="47"/>
  <c r="J14" i="47"/>
  <c r="J15" i="47"/>
  <c r="J16" i="47"/>
  <c r="J17" i="47"/>
  <c r="J18" i="47"/>
  <c r="J10" i="47"/>
  <c r="J19" i="47"/>
  <c r="I5" i="47" l="1"/>
  <c r="J6" i="47"/>
  <c r="J5" i="47" l="1"/>
  <c r="M26" i="118"/>
  <c r="M26" i="111"/>
  <c r="M26" i="123"/>
  <c r="M26" i="114"/>
  <c r="M26" i="117"/>
  <c r="M26" i="121"/>
  <c r="M26" i="124"/>
  <c r="M26" i="120"/>
  <c r="M26" i="116"/>
  <c r="M26" i="115"/>
  <c r="M26" i="113"/>
  <c r="M27" i="122"/>
  <c r="M26" i="112"/>
  <c r="M26" i="119"/>
  <c r="J22" i="77" l="1"/>
  <c r="J27" i="77"/>
  <c r="J30" i="77"/>
  <c r="J24" i="77"/>
  <c r="J28" i="77"/>
  <c r="J31" i="77"/>
  <c r="J25" i="77"/>
  <c r="J29" i="77"/>
  <c r="J23" i="77"/>
  <c r="J21" i="77"/>
  <c r="J26" i="77"/>
  <c r="J32" i="77"/>
  <c r="J19" i="77" l="1"/>
  <c r="J20" i="77"/>
  <c r="I18" i="77" l="1"/>
  <c r="J18" i="77" s="1"/>
  <c r="F4" i="140" l="1"/>
  <c r="F29" i="140" l="1"/>
</calcChain>
</file>

<file path=xl/sharedStrings.xml><?xml version="1.0" encoding="utf-8"?>
<sst xmlns="http://schemas.openxmlformats.org/spreadsheetml/2006/main" count="1929" uniqueCount="431">
  <si>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</si>
  <si>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</si>
  <si>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</si>
  <si>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</si>
  <si>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</si>
  <si>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</si>
  <si>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</si>
  <si>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</si>
  <si>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</si>
  <si>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</si>
  <si>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</si>
  <si>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</si>
  <si>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</si>
  <si>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</si>
  <si>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</si>
  <si>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</si>
  <si>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</si>
  <si>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</si>
  <si>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</si>
  <si>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</si>
  <si>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</si>
  <si>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</si>
  <si>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</si>
  <si>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</si>
  <si>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</si>
  <si>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</si>
  <si>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</si>
  <si>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</si>
  <si>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</si>
  <si>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</si>
  <si>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</si>
  <si>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</si>
  <si>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</si>
  <si>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</si>
  <si>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</si>
  <si>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</si>
  <si>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</si>
  <si>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</si>
  <si>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</si>
  <si>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</si>
  <si>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</si>
  <si>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</si>
  <si>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</si>
  <si>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</si>
  <si>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</si>
  <si>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</si>
  <si>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</si>
  <si>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</si>
  <si>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</si>
  <si>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</si>
  <si>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</si>
  <si>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</si>
  <si>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</si>
  <si>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</si>
  <si>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</si>
  <si>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</si>
  <si>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</si>
  <si>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</si>
  <si>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</si>
  <si>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</si>
  <si>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</si>
  <si>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</si>
  <si>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</si>
  <si>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</si>
  <si>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</si>
  <si>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</si>
  <si>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</si>
  <si>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</si>
  <si>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</si>
  <si>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</si>
  <si>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</si>
  <si>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</si>
  <si>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</si>
  <si>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</si>
  <si>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</si>
  <si>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</si>
  <si>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</si>
  <si>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</si>
  <si>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</si>
  <si>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</si>
  <si>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</si>
  <si>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</si>
  <si>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</si>
  <si>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</si>
  <si>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</si>
  <si>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</si>
  <si>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</si>
  <si>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</si>
  <si>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</si>
  <si>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</si>
  <si>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</si>
  <si>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</si>
  <si>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</si>
  <si>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</si>
  <si>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</si>
  <si>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</si>
  <si>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</si>
  <si>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</si>
  <si>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</si>
  <si>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</si>
  <si>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</si>
  <si>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</si>
  <si>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</si>
  <si>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</si>
  <si>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</si>
  <si>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</si>
  <si>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</si>
  <si>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</si>
  <si>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</si>
  <si>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</si>
  <si>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</si>
  <si>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</si>
  <si>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</si>
  <si>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</si>
  <si>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</si>
  <si>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</si>
  <si>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</si>
  <si>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</si>
  <si>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</si>
  <si>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</si>
  <si>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</si>
  <si>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</si>
  <si>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</si>
  <si>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</si>
  <si>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</si>
  <si>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</si>
  <si>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</si>
  <si>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</si>
  <si>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</si>
  <si>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</si>
  <si>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</si>
  <si>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</si>
  <si>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</si>
  <si>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</si>
  <si>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</si>
  <si>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</si>
  <si>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</si>
  <si>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</si>
  <si>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</si>
  <si>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</si>
  <si>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</si>
  <si>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</si>
  <si>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</si>
  <si>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</si>
  <si>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</si>
  <si>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</si>
  <si>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</si>
  <si>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</si>
  <si>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</si>
  <si>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</si>
  <si>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</si>
  <si>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</si>
  <si>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</si>
  <si>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</si>
  <si>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</si>
  <si>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</si>
  <si>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</si>
  <si>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</si>
  <si>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</si>
  <si>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</si>
  <si>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</si>
  <si>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</si>
  <si>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</si>
  <si>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</si>
  <si>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</si>
  <si>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</si>
  <si>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</si>
  <si>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</si>
  <si>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</si>
  <si>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</si>
  <si>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</si>
  <si>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</si>
  <si>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</si>
  <si>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</si>
  <si>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</si>
  <si>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</si>
  <si>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</si>
  <si>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</si>
  <si>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</si>
  <si>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</si>
  <si>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</si>
  <si>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</si>
  <si>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</si>
  <si>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</si>
  <si>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</si>
  <si>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</si>
  <si>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</si>
  <si>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</si>
  <si>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</si>
  <si>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</si>
  <si>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</si>
  <si>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</si>
  <si>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</si>
  <si>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</si>
  <si>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</si>
  <si>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</si>
  <si>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</si>
  <si>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</si>
  <si>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</si>
  <si>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</si>
  <si>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</si>
  <si>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</si>
  <si>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</si>
  <si>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</si>
  <si>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</si>
  <si>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</si>
  <si>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</si>
  <si>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</si>
  <si>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</si>
  <si>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</si>
  <si>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</si>
  <si>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</si>
  <si>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</si>
  <si>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</si>
  <si>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</si>
  <si>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</si>
  <si>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</si>
  <si>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</si>
  <si>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</si>
  <si>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</si>
  <si>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</si>
  <si>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</si>
  <si>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</si>
  <si>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</si>
  <si>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</si>
  <si>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</si>
  <si>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</si>
  <si>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</si>
  <si>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</si>
  <si>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</si>
  <si>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</si>
  <si>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</si>
  <si>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</si>
  <si>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</si>
  <si>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</si>
  <si>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</si>
  <si>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</si>
  <si>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</si>
  <si>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</si>
  <si>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</si>
  <si>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</si>
  <si>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</si>
  <si>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</si>
  <si>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</si>
  <si>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</si>
  <si>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</si>
  <si>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</si>
  <si>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</si>
  <si>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</si>
  <si>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</si>
  <si>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</si>
  <si>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</si>
  <si>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</si>
  <si>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</si>
  <si>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</si>
  <si>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</si>
  <si>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</si>
  <si>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</si>
  <si>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</si>
  <si>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</si>
  <si>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</si>
  <si>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</si>
  <si>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</si>
  <si>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</si>
  <si>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</si>
  <si>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</si>
  <si>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</si>
  <si>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</si>
  <si>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</si>
  <si>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</si>
  <si>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</si>
  <si>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</si>
  <si>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</si>
  <si>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</si>
  <si>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</si>
  <si>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</si>
  <si>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</si>
  <si>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</si>
  <si>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</si>
  <si>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</si>
  <si>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</si>
  <si>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</si>
  <si>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</si>
  <si>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</si>
  <si>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</si>
  <si>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</si>
  <si>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</si>
  <si>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</si>
  <si>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</si>
  <si>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</si>
  <si>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</si>
  <si>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</si>
  <si>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</si>
  <si>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</si>
  <si>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</si>
  <si>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EG.D, a.s.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</si>
  <si>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</si>
  <si>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</si>
  <si>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</si>
  <si>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</si>
  <si>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</si>
  <si>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</si>
  <si>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</si>
  <si>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</si>
  <si>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</si>
  <si>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</si>
  <si>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</si>
  <si>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</si>
  <si>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</si>
  <si>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</si>
  <si>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</si>
  <si>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</si>
  <si>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</si>
  <si>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</si>
  <si>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</si>
  <si>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</si>
  <si>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</si>
  <si>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</si>
  <si>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</si>
  <si>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</si>
  <si>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</si>
  <si>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</si>
  <si>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</si>
  <si>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</si>
  <si>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</si>
  <si>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</si>
  <si>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</si>
  <si>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</si>
  <si>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</si>
  <si>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</si>
  <si>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</si>
  <si>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</si>
  <si>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</si>
  <si>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</si>
  <si>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</si>
  <si>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</si>
  <si>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</si>
  <si>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</si>
  <si>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</si>
  <si>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</si>
  <si>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</si>
  <si>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</si>
  <si>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</si>
  <si>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</si>
  <si>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</si>
  <si>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</si>
  <si>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</si>
  <si>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</si>
  <si>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</si>
  <si>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</si>
  <si>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</si>
  <si>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</si>
  <si>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</si>
  <si>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</si>
  <si>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</si>
  <si>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</si>
  <si>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</si>
  <si>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</si>
  <si>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</si>
  <si>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</si>
  <si>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</si>
  <si>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</si>
  <si>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</si>
  <si>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</si>
  <si>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</si>
  <si>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</si>
  <si>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</si>
  <si>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</si>
  <si>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</si>
  <si>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</si>
  <si>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</si>
  <si>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</si>
  <si>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</si>
  <si>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</si>
  <si>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</si>
  <si>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</si>
  <si>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</si>
  <si>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</si>
  <si>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</si>
  <si>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</si>
  <si>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</si>
  <si>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</si>
  <si>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</si>
  <si>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</si>
  <si>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</si>
  <si>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</si>
  <si>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</si>
  <si>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</si>
  <si>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</si>
  <si>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</si>
  <si>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</si>
  <si>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</si>
  <si>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</si>
  <si>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</si>
  <si>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</si>
  <si>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</si>
  <si>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</si>
  <si>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</si>
  <si>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</si>
  <si>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</si>
  <si>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</si>
  <si>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</si>
  <si>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</si>
  <si>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</si>
  <si>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</si>
  <si>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</si>
  <si>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</si>
  <si>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</si>
  <si>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</si>
  <si>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</si>
  <si>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</si>
  <si>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</si>
  <si>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</si>
  <si>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</si>
  <si>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</si>
  <si>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</si>
  <si>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Vydání</t>
  </si>
  <si>
    <r>
      <t>KVET nad 1 Mwe
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</si>
  <si>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t>Přeshraniční saldo =</t>
  </si>
  <si>
    <t>Spotřeba elektřiny v ČR =</t>
  </si>
  <si>
    <t>Tuzemská brutto spotřeba (TBS) =</t>
  </si>
  <si>
    <t>Tuzemská netto spotřeba (TNS) =</t>
  </si>
  <si>
    <t>Výroba elektřiny netto =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</si>
  <si>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odst. 1 písm. x) zákona č. 165/2012 Sb., o podporovaných zdrojích energie a o změně některých zákonů, ve znění pozdějších předpisů.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</si>
  <si>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</si>
  <si>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</si>
  <si>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Spotřeba výrobců a subjektů přímo napojených na danou výrobnu. Spotřeba výrobců z nelicencovaných výroben zde není zahrnuta a je součástí spotřeby MOO a MOP.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</si>
  <si>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II. ČTVRTLETÍ 2024</t>
    </r>
  </si>
  <si>
    <t>II. čtvrtletí 2024</t>
  </si>
  <si>
    <t>elektro.statistika@eru.gov.cz</t>
  </si>
  <si>
    <r>
      <t xml:space="preserve"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Veškerá data vycházejí z podkladů od licencovaných subjektů: výrobců elektřiny, provozovatelů distribučních soustav a přenosové soustavy a operátora trhu.
</t>
    </r>
    <r>
      <rPr>
        <b/>
        <sz val="11"/>
        <rFont val="Arial"/>
        <family val="2"/>
        <charset val="238"/>
        <scheme val="minor"/>
      </rPr>
      <t>Na základě podkladů od provozovatelů distribučních soustav jsou ve zprávě nově zahrnuty i údaje týkající se nelicencovaných výroben, které jsou propojeny s distribuční soustavou. Jedná se o instalovaný elektrický výkon, a z něj, za pomocí údajů za licencované výrobny od operátora trhu, dopočítanou výrobu elektřiny, z které je pak dále odečtena dodávka do sítě, a z toho odvozena spotřeba v místě výroby, o kterou je doplněna na základě distribučních sazeb spotřeba domácností a malých podniků, případně sektoru ostatní.</t>
    </r>
    <r>
      <rPr>
        <sz val="11"/>
        <rFont val="Arial"/>
        <family val="2"/>
        <charset val="238"/>
        <scheme val="minor"/>
      </rPr>
      <t xml:space="preserve">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
</t>
    </r>
    <r>
      <rPr>
        <b/>
        <sz val="11"/>
        <rFont val="Arial"/>
        <family val="2"/>
        <charset val="238"/>
        <scheme val="minor"/>
      </rPr>
      <t xml:space="preserve">Ve čtvrtletních zprávách nejsou nadále zahrnuty údaje týkající se výroben elektřiny z obnovitelných zdrojů, s instalovaným výkonem nad 50 kW, které nebyly předány operátorovi trhu ke dni zpracování zprávy. Souhrnný instalovaný výkon těchto výroben k 30. 6. 2024 představoval 293 MW (275 MW FVE, 5,5 MW VE, 12,5 MW VTE). </t>
    </r>
    <r>
      <rPr>
        <sz val="11"/>
        <rFont val="Arial"/>
        <family val="2"/>
        <charset val="238"/>
        <scheme val="minor"/>
      </rPr>
      <t>Zjištěné a opravené chyby v obdržených datech, zpětné korekce výkazů a doplněné údaje od operátora trhu jsou průběžně promítány do statistiky a projeví se vždy v dalších zveřejněných zprávách. Roční zprávu o provozu ES ČR za rok 2024 předpokládá ERÚ zveřejnit do konce května roku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</si>
</sst>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  <numFmt numFmtId="175" formatCode="mm\/yyyy"/>
  </numFmts>
  <fonts count="90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  <font>
      <b/>
      <sz val="9"/>
      <color theme="4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</cellStyleXfs>
  <cellXfs count="613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1" fillId="0" borderId="0" xfId="50" applyNumberFormat="1" applyFont="1" applyFill="1" applyAlignment="1">
      <alignment horizontal="right"/>
    </xf>
    <xf numFmtId="164" fontId="71" fillId="0" borderId="0" xfId="50" applyNumberFormat="1" applyFont="1" applyFill="1" applyAlignment="1">
      <alignment horizontal="right"/>
    </xf>
    <xf numFmtId="174" fontId="71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1" fillId="0" borderId="9" xfId="50" applyFont="1" applyFill="1" applyBorder="1" applyAlignment="1">
      <alignment horizontal="right"/>
    </xf>
    <xf numFmtId="0" fontId="71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4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6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6" fillId="18" borderId="0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 vertical="top"/>
    </xf>
    <xf numFmtId="0" fontId="79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6" fillId="0" borderId="0" xfId="0" applyNumberFormat="1" applyFont="1" applyFill="1" applyBorder="1" applyAlignment="1">
      <alignment horizontal="left" vertical="center"/>
    </xf>
    <xf numFmtId="0" fontId="76" fillId="0" borderId="0" xfId="0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6" fillId="0" borderId="0" xfId="0" applyFont="1" applyFill="1" applyBorder="1" applyAlignment="1">
      <alignment horizontal="left" vertical="center" indent="1"/>
    </xf>
    <xf numFmtId="0" fontId="76" fillId="0" borderId="0" xfId="0" applyFont="1" applyFill="1" applyBorder="1" applyAlignment="1"/>
    <xf numFmtId="0" fontId="76" fillId="0" borderId="0" xfId="0" applyFont="1" applyFill="1" applyBorder="1" applyAlignment="1">
      <alignment horizontal="center" vertical="center"/>
    </xf>
    <xf numFmtId="49" fontId="76" fillId="0" borderId="0" xfId="44" applyNumberFormat="1" applyFont="1" applyFill="1" applyBorder="1" applyAlignment="1">
      <alignment horizontal="left" vertical="center"/>
    </xf>
    <xf numFmtId="0" fontId="78" fillId="0" borderId="0" xfId="0" applyFont="1" applyFill="1" applyBorder="1"/>
    <xf numFmtId="0" fontId="76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7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0" fillId="0" borderId="0" xfId="44" applyFont="1"/>
    <xf numFmtId="0" fontId="77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0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0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0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1" fillId="18" borderId="0" xfId="0" applyFont="1" applyFill="1" applyBorder="1"/>
    <xf numFmtId="0" fontId="80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7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7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7" fillId="0" borderId="0" xfId="0" applyFont="1" applyFill="1" applyBorder="1"/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0" fillId="18" borderId="0" xfId="0" applyFont="1" applyFill="1" applyBorder="1" applyAlignment="1">
      <alignment horizontal="left"/>
    </xf>
    <xf numFmtId="14" fontId="29" fillId="18" borderId="0" xfId="0" applyNumberFormat="1" applyFont="1" applyFill="1" applyBorder="1" applyAlignment="1">
      <alignment horizontal="right"/>
    </xf>
    <xf numFmtId="169" fontId="29" fillId="18" borderId="0" xfId="0" applyNumberFormat="1" applyFont="1" applyFill="1" applyBorder="1" applyAlignment="1">
      <alignment horizontal="righ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0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3" fillId="0" borderId="0" xfId="44" applyFont="1"/>
    <xf numFmtId="0" fontId="84" fillId="0" borderId="0" xfId="0" applyFont="1" applyFill="1"/>
    <xf numFmtId="0" fontId="84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6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86" fillId="0" borderId="0" xfId="53" applyFont="1" applyAlignment="1">
      <alignment horizontal="left"/>
    </xf>
    <xf numFmtId="175" fontId="86" fillId="0" borderId="0" xfId="53" applyNumberFormat="1" applyFont="1" applyAlignment="1">
      <alignment horizontal="left"/>
    </xf>
    <xf numFmtId="0" fontId="1" fillId="0" borderId="0" xfId="50" applyFont="1"/>
    <xf numFmtId="168" fontId="87" fillId="0" borderId="0" xfId="0" applyNumberFormat="1" applyFont="1" applyFill="1" applyBorder="1" applyAlignment="1">
      <alignment horizontal="right"/>
    </xf>
    <xf numFmtId="168" fontId="88" fillId="0" borderId="0" xfId="0" applyNumberFormat="1" applyFont="1" applyFill="1" applyBorder="1" applyAlignment="1">
      <alignment horizontal="left"/>
    </xf>
    <xf numFmtId="168" fontId="88" fillId="0" borderId="0" xfId="0" applyNumberFormat="1" applyFont="1" applyFill="1" applyBorder="1" applyAlignment="1">
      <alignment horizontal="right"/>
    </xf>
    <xf numFmtId="0" fontId="33" fillId="0" borderId="0" xfId="48" applyFont="1" applyFill="1" applyBorder="1"/>
    <xf numFmtId="0" fontId="33" fillId="0" borderId="0" xfId="47" applyFont="1"/>
    <xf numFmtId="0" fontId="29" fillId="0" borderId="0" xfId="0" applyFont="1" applyAlignment="1">
      <alignment wrapText="1"/>
    </xf>
    <xf numFmtId="0" fontId="30" fillId="0" borderId="0" xfId="0" applyFont="1" applyFill="1" applyBorder="1" applyAlignment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right"/>
    </xf>
    <xf numFmtId="0" fontId="30" fillId="0" borderId="0" xfId="0" applyFont="1" applyAlignment="1"/>
    <xf numFmtId="0" fontId="29" fillId="18" borderId="0" xfId="48" applyFont="1" applyFill="1" applyBorder="1" applyAlignment="1">
      <alignment horizontal="left"/>
    </xf>
    <xf numFmtId="3" fontId="29" fillId="0" borderId="11" xfId="0" applyNumberFormat="1" applyFont="1" applyFill="1" applyBorder="1" applyAlignment="1"/>
    <xf numFmtId="3" fontId="29" fillId="0" borderId="0" xfId="0" applyNumberFormat="1" applyFont="1" applyFill="1" applyBorder="1" applyAlignme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0" fontId="72" fillId="0" borderId="0" xfId="46" applyFont="1" applyAlignment="1">
      <alignment horizontal="left" vertical="center" wrapText="1"/>
    </xf>
    <xf numFmtId="0" fontId="73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50" fillId="0" borderId="0" xfId="0" applyFont="1" applyFill="1" applyAlignment="1">
      <alignment horizontal="left" vertical="top" wrapText="1"/>
    </xf>
    <xf numFmtId="0" fontId="1" fillId="0" borderId="0" xfId="50" applyFont="1" applyAlignment="1">
      <alignment horizontal="justify" wrapText="1"/>
    </xf>
    <xf numFmtId="0" fontId="4" fillId="0" borderId="0" xfId="50" applyFont="1" applyAlignment="1">
      <alignment horizontal="right"/>
    </xf>
    <xf numFmtId="0" fontId="71" fillId="0" borderId="0" xfId="50" applyFont="1" applyAlignment="1"/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2" fillId="0" borderId="0" xfId="50" applyFont="1" applyAlignment="1">
      <alignment horizontal="right"/>
    </xf>
    <xf numFmtId="0" fontId="71" fillId="0" borderId="0" xfId="5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164" fontId="31" fillId="0" borderId="1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4" fontId="3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85" fillId="18" borderId="10" xfId="0" applyFont="1" applyFill="1" applyBorder="1" applyAlignment="1">
      <alignment horizontal="left" vertical="top" wrapText="1"/>
    </xf>
    <xf numFmtId="0" fontId="85" fillId="18" borderId="0" xfId="0" applyFont="1" applyFill="1" applyBorder="1" applyAlignment="1">
      <alignment horizontal="left" vertical="top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0" fontId="31" fillId="18" borderId="16" xfId="0" applyFont="1" applyFill="1" applyBorder="1" applyAlignment="1">
      <alignment horizontal="center" vertical="center"/>
    </xf>
    <xf numFmtId="0" fontId="31" fillId="18" borderId="0" xfId="0" applyFont="1" applyFill="1" applyBorder="1" applyAlignment="1">
      <alignment horizontal="center" vertical="center"/>
    </xf>
    <xf numFmtId="0" fontId="31" fillId="18" borderId="13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 wrapText="1"/>
    </xf>
    <xf numFmtId="0" fontId="85" fillId="18" borderId="10" xfId="0" applyFont="1" applyFill="1" applyBorder="1" applyAlignment="1">
      <alignment horizontal="left" vertical="top"/>
    </xf>
    <xf numFmtId="0" fontId="85" fillId="18" borderId="0" xfId="0" applyFont="1" applyFill="1" applyBorder="1" applyAlignment="1">
      <alignment horizontal="left" vertical="top"/>
    </xf>
    <xf numFmtId="0" fontId="31" fillId="18" borderId="15" xfId="0" applyFont="1" applyFill="1" applyBorder="1" applyAlignment="1">
      <alignment horizontal="center" vertical="center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168" fontId="88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29" fillId="18" borderId="11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</cellXfs>
  <cellStyles count="54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D0D0D0"/>
      <color rgb="FFF0948F"/>
      <color rgb="FF646363"/>
      <color rgb="FF9D9D9C"/>
      <color rgb="FFF7C9C7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2903.3067500000002</c:v>
                </c:pt>
                <c:pt idx="1">
                  <c:v>2456.5827100000001</c:v>
                </c:pt>
                <c:pt idx="2">
                  <c:v>2610.4117699999997</c:v>
                </c:pt>
                <c:pt idx="3">
                  <c:v>2282.1647800000001</c:v>
                </c:pt>
                <c:pt idx="4">
                  <c:v>2164.1765800000003</c:v>
                </c:pt>
                <c:pt idx="5">
                  <c:v>2185.297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3186.2157160000011</c:v>
                </c:pt>
                <c:pt idx="1">
                  <c:v>2778.751663</c:v>
                </c:pt>
                <c:pt idx="2">
                  <c:v>2715.5132810000009</c:v>
                </c:pt>
                <c:pt idx="3">
                  <c:v>2010.8601209999999</c:v>
                </c:pt>
                <c:pt idx="4">
                  <c:v>1971.7672269999996</c:v>
                </c:pt>
                <c:pt idx="5">
                  <c:v>1898.3967030000006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259.57856500000003</c:v>
                </c:pt>
                <c:pt idx="1">
                  <c:v>102.18925999999999</c:v>
                </c:pt>
                <c:pt idx="2">
                  <c:v>144.19741399999998</c:v>
                </c:pt>
                <c:pt idx="3">
                  <c:v>113.92734200000001</c:v>
                </c:pt>
                <c:pt idx="4">
                  <c:v>101.26471000000001</c:v>
                </c:pt>
                <c:pt idx="5">
                  <c:v>141.78261499999999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368.87703800000003</c:v>
                </c:pt>
                <c:pt idx="1">
                  <c:v>343.47046400000045</c:v>
                </c:pt>
                <c:pt idx="2">
                  <c:v>348.20810399999976</c:v>
                </c:pt>
                <c:pt idx="3">
                  <c:v>305.95715699999971</c:v>
                </c:pt>
                <c:pt idx="4">
                  <c:v>288.21153499999991</c:v>
                </c:pt>
                <c:pt idx="5">
                  <c:v>264.44450000000023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431.87298917430405</c:v>
                </c:pt>
                <c:pt idx="1">
                  <c:v>270.91890774952219</c:v>
                </c:pt>
                <c:pt idx="2">
                  <c:v>225.96594172465521</c:v>
                </c:pt>
                <c:pt idx="3">
                  <c:v>161.26049742746497</c:v>
                </c:pt>
                <c:pt idx="4">
                  <c:v>135.29620528296473</c:v>
                </c:pt>
                <c:pt idx="5">
                  <c:v>172.93442201186062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87.798289999999994</c:v>
                </c:pt>
                <c:pt idx="1">
                  <c:v>85.306719000000001</c:v>
                </c:pt>
                <c:pt idx="2">
                  <c:v>102.45888000000001</c:v>
                </c:pt>
                <c:pt idx="3">
                  <c:v>85.346670000000003</c:v>
                </c:pt>
                <c:pt idx="4">
                  <c:v>89.915207999999993</c:v>
                </c:pt>
                <c:pt idx="5">
                  <c:v>87.212590000000006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93.576139716138584</c:v>
                </c:pt>
                <c:pt idx="1">
                  <c:v>80.376516167297197</c:v>
                </c:pt>
                <c:pt idx="2">
                  <c:v>64.712804946128827</c:v>
                </c:pt>
                <c:pt idx="3">
                  <c:v>60.745186926970199</c:v>
                </c:pt>
                <c:pt idx="4">
                  <c:v>44.721038777242804</c:v>
                </c:pt>
                <c:pt idx="5">
                  <c:v>31.934825762372355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105.87302900415476</c:v>
                </c:pt>
                <c:pt idx="1">
                  <c:v>132.38244052202785</c:v>
                </c:pt>
                <c:pt idx="2">
                  <c:v>295.73356828267032</c:v>
                </c:pt>
                <c:pt idx="3">
                  <c:v>395.22058133337742</c:v>
                </c:pt>
                <c:pt idx="4">
                  <c:v>441.2656371577466</c:v>
                </c:pt>
                <c:pt idx="5">
                  <c:v>464.2063058274527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158.6990700000006</c:v>
                </c:pt>
                <c:pt idx="1">
                  <c:v>178.02146000000002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588862.81099999999</c:v>
                </c:pt>
                <c:pt idx="2">
                  <c:v>0</c:v>
                </c:pt>
                <c:pt idx="3">
                  <c:v>78953.258000000002</c:v>
                </c:pt>
                <c:pt idx="4">
                  <c:v>12563.140482399383</c:v>
                </c:pt>
                <c:pt idx="5">
                  <c:v>0</c:v>
                </c:pt>
                <c:pt idx="6">
                  <c:v>3772.887621099313</c:v>
                </c:pt>
                <c:pt idx="7">
                  <c:v>64887.079910716428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3.8071484045053075E-2</c:v>
                </c:pt>
                <c:pt idx="1">
                  <c:v>4.1953812356264976E-2</c:v>
                </c:pt>
                <c:pt idx="2">
                  <c:v>4.9722585179674171E-2</c:v>
                </c:pt>
                <c:pt idx="3">
                  <c:v>4.6551323241433573E-2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0.13705116065344025</c:v>
                </c:pt>
                <c:pt idx="2">
                  <c:v>0</c:v>
                </c:pt>
                <c:pt idx="3">
                  <c:v>7.2382140430642991E-2</c:v>
                </c:pt>
                <c:pt idx="4">
                  <c:v>2.7021908595749617E-2</c:v>
                </c:pt>
                <c:pt idx="5">
                  <c:v>0</c:v>
                </c:pt>
                <c:pt idx="6">
                  <c:v>6.7460668181506867E-2</c:v>
                </c:pt>
                <c:pt idx="7">
                  <c:v>5.0146930491834926E-2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194762.85499999998</c:v>
                </c:pt>
                <c:pt idx="1">
                  <c:v>207432.55600000001</c:v>
                </c:pt>
                <c:pt idx="2">
                  <c:v>186667.4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27347.883000000009</c:v>
                </c:pt>
                <c:pt idx="1">
                  <c:v>26195.849999999991</c:v>
                </c:pt>
                <c:pt idx="2">
                  <c:v>25409.524999999994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4975.7116040268456</c:v>
                </c:pt>
                <c:pt idx="1">
                  <c:v>3941.6754910485956</c:v>
                </c:pt>
                <c:pt idx="2">
                  <c:v>3645.7533873239427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1759.4823032263316</c:v>
                </c:pt>
                <c:pt idx="1">
                  <c:v>1342.9885394849264</c:v>
                </c:pt>
                <c:pt idx="2">
                  <c:v>670.41677838805481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19353.202659821469</c:v>
                </c:pt>
                <c:pt idx="1">
                  <c:v>22261.530668839037</c:v>
                </c:pt>
                <c:pt idx="2">
                  <c:v>23272.346582055921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0.10012929821293125</c:v>
                </c:pt>
                <c:pt idx="2">
                  <c:v>0</c:v>
                </c:pt>
                <c:pt idx="3">
                  <c:v>9.1954396619613105E-2</c:v>
                </c:pt>
                <c:pt idx="4">
                  <c:v>2.6759058522843503E-2</c:v>
                </c:pt>
                <c:pt idx="5">
                  <c:v>0</c:v>
                </c:pt>
                <c:pt idx="6">
                  <c:v>2.7458942859813887E-2</c:v>
                </c:pt>
                <c:pt idx="7">
                  <c:v>4.9886563271138953E-2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131170.231</c:v>
                </c:pt>
                <c:pt idx="2">
                  <c:v>0</c:v>
                </c:pt>
                <c:pt idx="3">
                  <c:v>61741.438000000002</c:v>
                </c:pt>
                <c:pt idx="4">
                  <c:v>25235.061251144525</c:v>
                </c:pt>
                <c:pt idx="5">
                  <c:v>35.688000000000002</c:v>
                </c:pt>
                <c:pt idx="6">
                  <c:v>2293.1410000000001</c:v>
                </c:pt>
                <c:pt idx="7">
                  <c:v>107790.82168240882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2.0760161637089849E-2</c:v>
                </c:pt>
                <c:pt idx="1">
                  <c:v>6.4917523806819907E-2</c:v>
                </c:pt>
                <c:pt idx="2">
                  <c:v>5.7682065419143155E-2</c:v>
                </c:pt>
                <c:pt idx="3">
                  <c:v>5.6907213141236798E-2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2.7764377982590301E-2</c:v>
                </c:pt>
                <c:pt idx="2">
                  <c:v>0</c:v>
                </c:pt>
                <c:pt idx="3">
                  <c:v>6.5134030277082242E-2</c:v>
                </c:pt>
                <c:pt idx="4">
                  <c:v>1.6847353243935732E-2</c:v>
                </c:pt>
                <c:pt idx="5">
                  <c:v>1.2804097311139564E-3</c:v>
                </c:pt>
                <c:pt idx="6">
                  <c:v>1.5613177997668903E-2</c:v>
                </c:pt>
                <c:pt idx="7">
                  <c:v>8.692795822471934E-2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51399.229427464947</c:v>
                </c:pt>
                <c:pt idx="1">
                  <c:v>38117.928282964822</c:v>
                </c:pt>
                <c:pt idx="2">
                  <c:v>36688.672011860348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56135.760999999999</c:v>
                </c:pt>
                <c:pt idx="1">
                  <c:v>45984.369000000006</c:v>
                </c:pt>
                <c:pt idx="2">
                  <c:v>44369.560999999994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53725.506999999998</c:v>
                </c:pt>
                <c:pt idx="1">
                  <c:v>51193.908000000003</c:v>
                </c:pt>
                <c:pt idx="2">
                  <c:v>91876.189000000013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1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54702.878000000004</c:v>
                </c:pt>
                <c:pt idx="1">
                  <c:v>48738.016999999993</c:v>
                </c:pt>
                <c:pt idx="2">
                  <c:v>27729.336000000003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21448.076000000005</c:v>
                </c:pt>
                <c:pt idx="1">
                  <c:v>20758.331999999999</c:v>
                </c:pt>
                <c:pt idx="2">
                  <c:v>19535.03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9253.2307305133018</c:v>
                </c:pt>
                <c:pt idx="1">
                  <c:v>8485.1346588244596</c:v>
                </c:pt>
                <c:pt idx="2">
                  <c:v>7496.695861806762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14.358000000000001</c:v>
                </c:pt>
                <c:pt idx="2">
                  <c:v>21.33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921.91699999999992</c:v>
                </c:pt>
                <c:pt idx="1">
                  <c:v>861.30600000000004</c:v>
                </c:pt>
                <c:pt idx="2">
                  <c:v>509.91800000000001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33242.221320088043</c:v>
                </c:pt>
                <c:pt idx="1">
                  <c:v>36305.505958569964</c:v>
                </c:pt>
                <c:pt idx="2">
                  <c:v>38243.094403750802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2.2303977991332314E-2</c:v>
                </c:pt>
                <c:pt idx="2">
                  <c:v>0</c:v>
                </c:pt>
                <c:pt idx="3">
                  <c:v>7.1908326794028588E-2</c:v>
                </c:pt>
                <c:pt idx="4">
                  <c:v>5.3749815326267075E-2</c:v>
                </c:pt>
                <c:pt idx="5">
                  <c:v>1.3596751056182729E-4</c:v>
                </c:pt>
                <c:pt idx="6">
                  <c:v>1.6689399211458518E-2</c:v>
                </c:pt>
                <c:pt idx="7">
                  <c:v>8.2871869920893973E-2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842052.77599999984</c:v>
                </c:pt>
                <c:pt idx="2">
                  <c:v>0</c:v>
                </c:pt>
                <c:pt idx="3">
                  <c:v>89991.616999999998</c:v>
                </c:pt>
                <c:pt idx="4">
                  <c:v>174359.61515295945</c:v>
                </c:pt>
                <c:pt idx="5">
                  <c:v>2553.9299999999998</c:v>
                </c:pt>
                <c:pt idx="6">
                  <c:v>1745.2360000000003</c:v>
                </c:pt>
                <c:pt idx="7">
                  <c:v>188041.2555323859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9.6095204700351725E-2</c:v>
                </c:pt>
                <c:pt idx="1">
                  <c:v>0.1259486833073924</c:v>
                </c:pt>
                <c:pt idx="2">
                  <c:v>0.13216879357220124</c:v>
                </c:pt>
                <c:pt idx="3">
                  <c:v>0.18241194104901556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0.1220240836976632</c:v>
                </c:pt>
                <c:pt idx="2">
                  <c:v>0</c:v>
                </c:pt>
                <c:pt idx="3">
                  <c:v>0.20777381955951763</c:v>
                </c:pt>
                <c:pt idx="4">
                  <c:v>0.57901037719846615</c:v>
                </c:pt>
                <c:pt idx="5">
                  <c:v>3.8412291933418691E-2</c:v>
                </c:pt>
                <c:pt idx="6">
                  <c:v>1.7767326992084123E-2</c:v>
                </c:pt>
                <c:pt idx="7">
                  <c:v>0.14659102307152883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285153.17</c:v>
                </c:pt>
                <c:pt idx="1">
                  <c:v>282024.44299999997</c:v>
                </c:pt>
                <c:pt idx="2">
                  <c:v>274875.163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31290.307000000019</c:v>
                </c:pt>
                <c:pt idx="1">
                  <c:v>30532.037000000004</c:v>
                </c:pt>
                <c:pt idx="2">
                  <c:v>28169.272999999979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49102.667604245544</c:v>
                </c:pt>
                <c:pt idx="1">
                  <c:v>43612.528545429959</c:v>
                </c:pt>
                <c:pt idx="2">
                  <c:v>81644.419003283954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2553.9299999999998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832.26700000000005</c:v>
                </c:pt>
                <c:pt idx="1">
                  <c:v>631.26300000000003</c:v>
                </c:pt>
                <c:pt idx="2">
                  <c:v>281.70600000000002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59171.160629009028</c:v>
                </c:pt>
                <c:pt idx="1">
                  <c:v>61709.492904127779</c:v>
                </c:pt>
                <c:pt idx="2">
                  <c:v>67160.601999249076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  <c:max val="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0.14318131820202615</c:v>
                </c:pt>
                <c:pt idx="2">
                  <c:v>0</c:v>
                </c:pt>
                <c:pt idx="3">
                  <c:v>0.10481042900165459</c:v>
                </c:pt>
                <c:pt idx="4">
                  <c:v>0.37138000267011501</c:v>
                </c:pt>
                <c:pt idx="5">
                  <c:v>9.7302035487885994E-3</c:v>
                </c:pt>
                <c:pt idx="6">
                  <c:v>1.2701765971743134E-2</c:v>
                </c:pt>
                <c:pt idx="7">
                  <c:v>0.1445701055527312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3351862.3329999996</c:v>
                </c:pt>
                <c:pt idx="2">
                  <c:v>346701.87</c:v>
                </c:pt>
                <c:pt idx="3">
                  <c:v>32275.847000000002</c:v>
                </c:pt>
                <c:pt idx="4">
                  <c:v>81514.96401599751</c:v>
                </c:pt>
                <c:pt idx="5">
                  <c:v>0</c:v>
                </c:pt>
                <c:pt idx="6">
                  <c:v>34827.661</c:v>
                </c:pt>
                <c:pt idx="7">
                  <c:v>81212.235651479146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85346.67</c:v>
                </c:pt>
                <c:pt idx="1">
                  <c:v>89915.207999999999</c:v>
                </c:pt>
                <c:pt idx="2">
                  <c:v>87212.590000000011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0.2523033558541995</c:v>
                </c:pt>
                <c:pt idx="1">
                  <c:v>6.9495711468789481E-2</c:v>
                </c:pt>
                <c:pt idx="2">
                  <c:v>6.7468645325096138E-2</c:v>
                </c:pt>
                <c:pt idx="3">
                  <c:v>6.6566328825965235E-2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0.4274340742082916</c:v>
                </c:pt>
                <c:pt idx="2">
                  <c:v>0.61970074812967579</c:v>
                </c:pt>
                <c:pt idx="3">
                  <c:v>5.0955479635668578E-2</c:v>
                </c:pt>
                <c:pt idx="4">
                  <c:v>6.9991522692370717E-2</c:v>
                </c:pt>
                <c:pt idx="5">
                  <c:v>0</c:v>
                </c:pt>
                <c:pt idx="6">
                  <c:v>0.25474132522512422</c:v>
                </c:pt>
                <c:pt idx="7">
                  <c:v>7.0955820759295352E-2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1115960.885</c:v>
                </c:pt>
                <c:pt idx="1">
                  <c:v>1100396.9469999999</c:v>
                </c:pt>
                <c:pt idx="2">
                  <c:v>1135504.5009999999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109579.02</c:v>
                </c:pt>
                <c:pt idx="1">
                  <c:v>101249.61</c:v>
                </c:pt>
                <c:pt idx="2">
                  <c:v>135873.24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12900.319</c:v>
                </c:pt>
                <c:pt idx="1">
                  <c:v>10285.938000000002</c:v>
                </c:pt>
                <c:pt idx="2">
                  <c:v>9089.59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25404.961486021497</c:v>
                </c:pt>
                <c:pt idx="1">
                  <c:v>27000.50436211031</c:v>
                </c:pt>
                <c:pt idx="2">
                  <c:v>29109.498167865706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13790.412</c:v>
                </c:pt>
                <c:pt idx="1">
                  <c:v>12187.914999999995</c:v>
                </c:pt>
                <c:pt idx="2">
                  <c:v>8849.3340000000026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27563.464811373444</c:v>
                </c:pt>
                <c:pt idx="1">
                  <c:v>22912.236999999997</c:v>
                </c:pt>
                <c:pt idx="2">
                  <c:v>30736.533840105709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1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0.56994535372288679</c:v>
                </c:pt>
                <c:pt idx="2">
                  <c:v>0.9712226161975801</c:v>
                </c:pt>
                <c:pt idx="3">
                  <c:v>3.7590672145181775E-2</c:v>
                </c:pt>
                <c:pt idx="4">
                  <c:v>0.17362407876019936</c:v>
                </c:pt>
                <c:pt idx="5">
                  <c:v>0</c:v>
                </c:pt>
                <c:pt idx="6">
                  <c:v>0.25347448675434459</c:v>
                </c:pt>
                <c:pt idx="7">
                  <c:v>6.2437689256363844E-2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29047</c:v>
                </c:pt>
                <c:pt idx="2">
                  <c:v>0</c:v>
                </c:pt>
                <c:pt idx="3">
                  <c:v>26391.385999999991</c:v>
                </c:pt>
                <c:pt idx="4">
                  <c:v>8285.0528466990436</c:v>
                </c:pt>
                <c:pt idx="5">
                  <c:v>0</c:v>
                </c:pt>
                <c:pt idx="6">
                  <c:v>53.615000000000002</c:v>
                </c:pt>
                <c:pt idx="7">
                  <c:v>99914.456166385062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16968157181571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8.9280714861933522E-2</c:v>
                </c:pt>
                <c:pt idx="1">
                  <c:v>4.3975140386457841E-2</c:v>
                </c:pt>
                <c:pt idx="2">
                  <c:v>5.2766023619712096E-2</c:v>
                </c:pt>
                <c:pt idx="3">
                  <c:v>4.9027729874344582E-2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1.3947816677580951E-2</c:v>
                </c:pt>
                <c:pt idx="2">
                  <c:v>0</c:v>
                </c:pt>
                <c:pt idx="3">
                  <c:v>3.4349123888074248E-2</c:v>
                </c:pt>
                <c:pt idx="4">
                  <c:v>7.0284134189814024E-3</c:v>
                </c:pt>
                <c:pt idx="5">
                  <c:v>0</c:v>
                </c:pt>
                <c:pt idx="6">
                  <c:v>8.0707217093213329E-4</c:v>
                </c:pt>
                <c:pt idx="7">
                  <c:v>7.3000861323526997E-2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12942.249</c:v>
                </c:pt>
                <c:pt idx="1">
                  <c:v>11827.415000000001</c:v>
                </c:pt>
                <c:pt idx="2">
                  <c:v>4277.3359999999993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10097.168999999994</c:v>
                </c:pt>
                <c:pt idx="1">
                  <c:v>8503.619999999999</c:v>
                </c:pt>
                <c:pt idx="2">
                  <c:v>7790.5969999999988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3258.3905835411479</c:v>
                </c:pt>
                <c:pt idx="1">
                  <c:v>2000.161201754386</c:v>
                </c:pt>
                <c:pt idx="2">
                  <c:v>3026.5010614035091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27.254999999999999</c:v>
                </c:pt>
                <c:pt idx="1">
                  <c:v>14.332000000000001</c:v>
                </c:pt>
                <c:pt idx="2">
                  <c:v>12.028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28657.964664023559</c:v>
                </c:pt>
                <c:pt idx="1">
                  <c:v>35904.4529828347</c:v>
                </c:pt>
                <c:pt idx="2">
                  <c:v>35352.03851952681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4.9391057999602795E-3</c:v>
                </c:pt>
                <c:pt idx="2">
                  <c:v>0</c:v>
                </c:pt>
                <c:pt idx="3">
                  <c:v>3.0737223986188181E-2</c:v>
                </c:pt>
                <c:pt idx="4">
                  <c:v>1.7646878525339013E-2</c:v>
                </c:pt>
                <c:pt idx="5">
                  <c:v>0</c:v>
                </c:pt>
                <c:pt idx="6">
                  <c:v>3.9020807648650844E-4</c:v>
                </c:pt>
                <c:pt idx="7">
                  <c:v>7.6816353056791062E-2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-2123.8813349547072</c:v>
                </c:pt>
                <c:pt idx="1">
                  <c:v>-1696.1918253490294</c:v>
                </c:pt>
                <c:pt idx="2">
                  <c:v>-1755.5983132885192</c:v>
                </c:pt>
                <c:pt idx="3">
                  <c:v>-1320.8653848349186</c:v>
                </c:pt>
                <c:pt idx="4">
                  <c:v>-1393.6158805749944</c:v>
                </c:pt>
                <c:pt idx="5">
                  <c:v>-1388.4117504897431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-7.4941709999999997</c:v>
                </c:pt>
                <c:pt idx="1">
                  <c:v>-16.586323</c:v>
                </c:pt>
                <c:pt idx="2">
                  <c:v>-22.228444</c:v>
                </c:pt>
                <c:pt idx="3">
                  <c:v>-23.363090999999997</c:v>
                </c:pt>
                <c:pt idx="4">
                  <c:v>-24.061900999999999</c:v>
                </c:pt>
                <c:pt idx="5">
                  <c:v>-26.450474000000003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1484.0430873995429</c:v>
                </c:pt>
                <c:pt idx="1">
                  <c:v>1296.6735933657944</c:v>
                </c:pt>
                <c:pt idx="2">
                  <c:v>1136.9895797188865</c:v>
                </c:pt>
                <c:pt idx="3">
                  <c:v>1216.8680247817549</c:v>
                </c:pt>
                <c:pt idx="4">
                  <c:v>1331.3582008714336</c:v>
                </c:pt>
                <c:pt idx="5">
                  <c:v>1167.0009056165745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0.15015799999999999</c:v>
                </c:pt>
                <c:pt idx="1">
                  <c:v>0.11308099999999999</c:v>
                </c:pt>
                <c:pt idx="2">
                  <c:v>0.12320300000000001</c:v>
                </c:pt>
                <c:pt idx="3">
                  <c:v>0.24017999999999998</c:v>
                </c:pt>
                <c:pt idx="4">
                  <c:v>0.16215000000000002</c:v>
                </c:pt>
                <c:pt idx="5">
                  <c:v>9.3410000000000021E-2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'8'!$B$6:$G$6</c:f>
              <c:numCache>
                <c:formatCode>#\ ##0.0</c:formatCode>
                <c:ptCount val="6"/>
                <c:pt idx="0">
                  <c:v>-647.18226055516425</c:v>
                </c:pt>
                <c:pt idx="1">
                  <c:v>-415.99147398323498</c:v>
                </c:pt>
                <c:pt idx="2">
                  <c:v>-640.71397456963268</c:v>
                </c:pt>
                <c:pt idx="3">
                  <c:v>-127.12027105316361</c:v>
                </c:pt>
                <c:pt idx="4">
                  <c:v>-86.157430703560749</c:v>
                </c:pt>
                <c:pt idx="5">
                  <c:v>-247.76790887316861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141227.55300000001</c:v>
                </c:pt>
                <c:pt idx="1">
                  <c:v>180355.98600000009</c:v>
                </c:pt>
                <c:pt idx="2">
                  <c:v>186989.87874999997</c:v>
                </c:pt>
                <c:pt idx="3">
                  <c:v>186946.99899999998</c:v>
                </c:pt>
                <c:pt idx="4">
                  <c:v>179609.61175000007</c:v>
                </c:pt>
                <c:pt idx="5">
                  <c:v>149623.48375000001</c:v>
                </c:pt>
                <c:pt idx="6">
                  <c:v>145951.3345</c:v>
                </c:pt>
                <c:pt idx="7">
                  <c:v>173671.59974999994</c:v>
                </c:pt>
                <c:pt idx="8">
                  <c:v>177202.48874999996</c:v>
                </c:pt>
                <c:pt idx="9">
                  <c:v>180614.44025000007</c:v>
                </c:pt>
                <c:pt idx="10">
                  <c:v>178357.12250000003</c:v>
                </c:pt>
                <c:pt idx="11">
                  <c:v>172593.94824999993</c:v>
                </c:pt>
                <c:pt idx="12">
                  <c:v>146309.33349999992</c:v>
                </c:pt>
                <c:pt idx="13">
                  <c:v>144032.13325000004</c:v>
                </c:pt>
                <c:pt idx="14">
                  <c:v>174405.76725000003</c:v>
                </c:pt>
                <c:pt idx="15">
                  <c:v>182617.87224999996</c:v>
                </c:pt>
                <c:pt idx="16">
                  <c:v>187712.70349999997</c:v>
                </c:pt>
                <c:pt idx="17">
                  <c:v>189926.03100000008</c:v>
                </c:pt>
                <c:pt idx="18">
                  <c:v>188987.50875000001</c:v>
                </c:pt>
                <c:pt idx="19">
                  <c:v>164254.24824999998</c:v>
                </c:pt>
                <c:pt idx="20">
                  <c:v>163832.33124999999</c:v>
                </c:pt>
                <c:pt idx="21">
                  <c:v>194153.97424999997</c:v>
                </c:pt>
                <c:pt idx="22">
                  <c:v>195755.76374999995</c:v>
                </c:pt>
                <c:pt idx="23">
                  <c:v>196484.69899999999</c:v>
                </c:pt>
                <c:pt idx="24">
                  <c:v>196031.16425000003</c:v>
                </c:pt>
                <c:pt idx="25">
                  <c:v>184935.01600000003</c:v>
                </c:pt>
                <c:pt idx="26">
                  <c:v>151122.55950000009</c:v>
                </c:pt>
                <c:pt idx="27">
                  <c:v>145985.78375000006</c:v>
                </c:pt>
                <c:pt idx="28">
                  <c:v>171485.53425</c:v>
                </c:pt>
                <c:pt idx="29">
                  <c:v>168573.85574999999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5412"/>
          <c:min val="45383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6990.5100000000011</c:v>
                </c:pt>
                <c:pt idx="1">
                  <c:v>8941.3090000000011</c:v>
                </c:pt>
                <c:pt idx="2">
                  <c:v>8977.1530000000021</c:v>
                </c:pt>
                <c:pt idx="3">
                  <c:v>8962.9320000000007</c:v>
                </c:pt>
                <c:pt idx="4">
                  <c:v>8772.3089999999993</c:v>
                </c:pt>
                <c:pt idx="5">
                  <c:v>7479.7039999999997</c:v>
                </c:pt>
                <c:pt idx="6">
                  <c:v>7204.8040000000001</c:v>
                </c:pt>
                <c:pt idx="7">
                  <c:v>8523.6709999999985</c:v>
                </c:pt>
                <c:pt idx="8">
                  <c:v>8534.8029999999999</c:v>
                </c:pt>
                <c:pt idx="9">
                  <c:v>8684.266999999998</c:v>
                </c:pt>
                <c:pt idx="10">
                  <c:v>8742.4379999999983</c:v>
                </c:pt>
                <c:pt idx="11">
                  <c:v>8507.83</c:v>
                </c:pt>
                <c:pt idx="12">
                  <c:v>7307.9400000000005</c:v>
                </c:pt>
                <c:pt idx="13">
                  <c:v>7096.9649999999992</c:v>
                </c:pt>
                <c:pt idx="14">
                  <c:v>8610.1949999999997</c:v>
                </c:pt>
                <c:pt idx="15">
                  <c:v>8797.7389999999996</c:v>
                </c:pt>
                <c:pt idx="16">
                  <c:v>8947.617000000002</c:v>
                </c:pt>
                <c:pt idx="17">
                  <c:v>9062.7130000000016</c:v>
                </c:pt>
                <c:pt idx="18">
                  <c:v>9016.2709999999988</c:v>
                </c:pt>
                <c:pt idx="19">
                  <c:v>8163.9350000000004</c:v>
                </c:pt>
                <c:pt idx="20">
                  <c:v>7876.6079999999993</c:v>
                </c:pt>
                <c:pt idx="21">
                  <c:v>9281.4350000000013</c:v>
                </c:pt>
                <c:pt idx="22">
                  <c:v>9397.8010000000013</c:v>
                </c:pt>
                <c:pt idx="23">
                  <c:v>9431.5439999999999</c:v>
                </c:pt>
                <c:pt idx="24">
                  <c:v>9307.1280000000006</c:v>
                </c:pt>
                <c:pt idx="25">
                  <c:v>9066.0390000000007</c:v>
                </c:pt>
                <c:pt idx="26">
                  <c:v>7396.0879999999997</c:v>
                </c:pt>
                <c:pt idx="27">
                  <c:v>7049.8590000000004</c:v>
                </c:pt>
                <c:pt idx="28">
                  <c:v>8268.0869999999995</c:v>
                </c:pt>
                <c:pt idx="29">
                  <c:v>8277.3809999999994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4889.6970000000001</c:v>
                </c:pt>
                <c:pt idx="1">
                  <c:v>5470.3019999999988</c:v>
                </c:pt>
                <c:pt idx="2">
                  <c:v>6206.8790000000008</c:v>
                </c:pt>
                <c:pt idx="3">
                  <c:v>6278.8330000000005</c:v>
                </c:pt>
                <c:pt idx="4">
                  <c:v>5628.509</c:v>
                </c:pt>
                <c:pt idx="5">
                  <c:v>5097.4120000000003</c:v>
                </c:pt>
                <c:pt idx="6">
                  <c:v>5032.8679999999995</c:v>
                </c:pt>
                <c:pt idx="7">
                  <c:v>5500.9059999999999</c:v>
                </c:pt>
                <c:pt idx="8">
                  <c:v>5698.6479999999992</c:v>
                </c:pt>
                <c:pt idx="9">
                  <c:v>5834.630000000001</c:v>
                </c:pt>
                <c:pt idx="10">
                  <c:v>5971.4449999999997</c:v>
                </c:pt>
                <c:pt idx="11">
                  <c:v>5361.0530000000008</c:v>
                </c:pt>
                <c:pt idx="12">
                  <c:v>5018.4540000000006</c:v>
                </c:pt>
                <c:pt idx="13">
                  <c:v>4930.5210000000006</c:v>
                </c:pt>
                <c:pt idx="14">
                  <c:v>5492.33</c:v>
                </c:pt>
                <c:pt idx="15">
                  <c:v>5867.0919999999996</c:v>
                </c:pt>
                <c:pt idx="16">
                  <c:v>6198.2900000000009</c:v>
                </c:pt>
                <c:pt idx="17">
                  <c:v>6410.4629999999997</c:v>
                </c:pt>
                <c:pt idx="18">
                  <c:v>6012.1660000000011</c:v>
                </c:pt>
                <c:pt idx="19">
                  <c:v>5748.1569999999992</c:v>
                </c:pt>
                <c:pt idx="20">
                  <c:v>5694.8849999999993</c:v>
                </c:pt>
                <c:pt idx="21">
                  <c:v>6386.3829999999998</c:v>
                </c:pt>
                <c:pt idx="22">
                  <c:v>6710.4660000000003</c:v>
                </c:pt>
                <c:pt idx="23">
                  <c:v>6553.9069999999992</c:v>
                </c:pt>
                <c:pt idx="24">
                  <c:v>6783.2019999999984</c:v>
                </c:pt>
                <c:pt idx="25">
                  <c:v>5755.4210000000003</c:v>
                </c:pt>
                <c:pt idx="26">
                  <c:v>5193.5029999999997</c:v>
                </c:pt>
                <c:pt idx="27">
                  <c:v>5120.3720000000012</c:v>
                </c:pt>
                <c:pt idx="28">
                  <c:v>5610.3589999999995</c:v>
                </c:pt>
                <c:pt idx="29">
                  <c:v>5418.0680000000002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'9.1'!$F$6</c:f>
              <c:numCache>
                <c:formatCode>d/\ m/</c:formatCode>
                <c:ptCount val="1"/>
                <c:pt idx="0">
                  <c:v>45406</c:v>
                </c:pt>
              </c:numCache>
            </c:numRef>
          </c:xVal>
          <c:yVal>
            <c:numRef>
              <c:f>'9.1'!$F$5</c:f>
              <c:numCache>
                <c:formatCode>#\ ##0.0</c:formatCode>
                <c:ptCount val="1"/>
                <c:pt idx="0">
                  <c:v>9431.5439999999999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'9.1'!$F$9</c:f>
              <c:numCache>
                <c:formatCode>d/\ m/</c:formatCode>
                <c:ptCount val="1"/>
                <c:pt idx="0">
                  <c:v>45383</c:v>
                </c:pt>
              </c:numCache>
            </c:numRef>
          </c:xVal>
          <c:yVal>
            <c:numRef>
              <c:f>'9.1'!$F$8</c:f>
              <c:numCache>
                <c:formatCode>#\ ##0.0</c:formatCode>
                <c:ptCount val="1"/>
                <c:pt idx="0">
                  <c:v>4889.6970000000001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5412"/>
          <c:min val="45383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  <c:pt idx="25">
                  <c:v>45438</c:v>
                </c:pt>
                <c:pt idx="26">
                  <c:v>45439</c:v>
                </c:pt>
                <c:pt idx="27">
                  <c:v>45440</c:v>
                </c:pt>
                <c:pt idx="28">
                  <c:v>45441</c:v>
                </c:pt>
                <c:pt idx="29">
                  <c:v>45442</c:v>
                </c:pt>
                <c:pt idx="30">
                  <c:v>45443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7461.2739999999994</c:v>
                </c:pt>
                <c:pt idx="1">
                  <c:v>8149.2840000000015</c:v>
                </c:pt>
                <c:pt idx="2">
                  <c:v>8044.6399999999994</c:v>
                </c:pt>
                <c:pt idx="3">
                  <c:v>7270.2039999999997</c:v>
                </c:pt>
                <c:pt idx="4">
                  <c:v>6965.7639999999983</c:v>
                </c:pt>
                <c:pt idx="5">
                  <c:v>8445.4539999999997</c:v>
                </c:pt>
                <c:pt idx="6">
                  <c:v>8540.8510000000024</c:v>
                </c:pt>
                <c:pt idx="7">
                  <c:v>7792.0230000000001</c:v>
                </c:pt>
                <c:pt idx="8">
                  <c:v>8362.3840000000018</c:v>
                </c:pt>
                <c:pt idx="9">
                  <c:v>8044.262999999999</c:v>
                </c:pt>
                <c:pt idx="10">
                  <c:v>7123.1310000000012</c:v>
                </c:pt>
                <c:pt idx="11">
                  <c:v>7055.7079999999996</c:v>
                </c:pt>
                <c:pt idx="12">
                  <c:v>8202.5849999999991</c:v>
                </c:pt>
                <c:pt idx="13">
                  <c:v>8279.514000000001</c:v>
                </c:pt>
                <c:pt idx="14">
                  <c:v>8282.7270000000008</c:v>
                </c:pt>
                <c:pt idx="15">
                  <c:v>8218.840000000002</c:v>
                </c:pt>
                <c:pt idx="16">
                  <c:v>8329.3540000000012</c:v>
                </c:pt>
                <c:pt idx="17">
                  <c:v>7210.0740000000005</c:v>
                </c:pt>
                <c:pt idx="18">
                  <c:v>6973.4910000000009</c:v>
                </c:pt>
                <c:pt idx="19">
                  <c:v>8281.6110000000008</c:v>
                </c:pt>
                <c:pt idx="20">
                  <c:v>8350.9979999999996</c:v>
                </c:pt>
                <c:pt idx="21">
                  <c:v>8404.244999999999</c:v>
                </c:pt>
                <c:pt idx="22">
                  <c:v>8563.7379999999994</c:v>
                </c:pt>
                <c:pt idx="23">
                  <c:v>8377.9650000000001</c:v>
                </c:pt>
                <c:pt idx="24">
                  <c:v>7064.4530000000004</c:v>
                </c:pt>
                <c:pt idx="25">
                  <c:v>6977.7820000000011</c:v>
                </c:pt>
                <c:pt idx="26">
                  <c:v>8349.5889999999999</c:v>
                </c:pt>
                <c:pt idx="27">
                  <c:v>8452.8200000000015</c:v>
                </c:pt>
                <c:pt idx="28">
                  <c:v>8433.4130000000005</c:v>
                </c:pt>
                <c:pt idx="29">
                  <c:v>8378.771999999999</c:v>
                </c:pt>
                <c:pt idx="30">
                  <c:v>8266.3349999999991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  <c:pt idx="25">
                  <c:v>45438</c:v>
                </c:pt>
                <c:pt idx="26">
                  <c:v>45439</c:v>
                </c:pt>
                <c:pt idx="27">
                  <c:v>45440</c:v>
                </c:pt>
                <c:pt idx="28">
                  <c:v>45441</c:v>
                </c:pt>
                <c:pt idx="29">
                  <c:v>45442</c:v>
                </c:pt>
                <c:pt idx="30">
                  <c:v>45443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5317.8960000000006</c:v>
                </c:pt>
                <c:pt idx="1">
                  <c:v>5353.9869999999992</c:v>
                </c:pt>
                <c:pt idx="2">
                  <c:v>5308.9379999999983</c:v>
                </c:pt>
                <c:pt idx="3">
                  <c:v>5061.7039999999988</c:v>
                </c:pt>
                <c:pt idx="4">
                  <c:v>4896.5659999999989</c:v>
                </c:pt>
                <c:pt idx="5">
                  <c:v>5674.7690000000002</c:v>
                </c:pt>
                <c:pt idx="6">
                  <c:v>5812.6739999999991</c:v>
                </c:pt>
                <c:pt idx="7">
                  <c:v>5713.3619999999992</c:v>
                </c:pt>
                <c:pt idx="8">
                  <c:v>5795.0390000000007</c:v>
                </c:pt>
                <c:pt idx="9">
                  <c:v>5363.3399999999992</c:v>
                </c:pt>
                <c:pt idx="10">
                  <c:v>4972.4210000000003</c:v>
                </c:pt>
                <c:pt idx="11">
                  <c:v>4777.9080000000004</c:v>
                </c:pt>
                <c:pt idx="12">
                  <c:v>5387.0720000000001</c:v>
                </c:pt>
                <c:pt idx="13">
                  <c:v>5629.5440000000008</c:v>
                </c:pt>
                <c:pt idx="14">
                  <c:v>5608.0740000000005</c:v>
                </c:pt>
                <c:pt idx="15">
                  <c:v>5552.8469999999998</c:v>
                </c:pt>
                <c:pt idx="16">
                  <c:v>5274.9919999999993</c:v>
                </c:pt>
                <c:pt idx="17">
                  <c:v>4964.5840000000007</c:v>
                </c:pt>
                <c:pt idx="18">
                  <c:v>4739.0560000000005</c:v>
                </c:pt>
                <c:pt idx="19">
                  <c:v>5282.2719999999999</c:v>
                </c:pt>
                <c:pt idx="20">
                  <c:v>5676.6900000000005</c:v>
                </c:pt>
                <c:pt idx="21">
                  <c:v>5698.5329999999994</c:v>
                </c:pt>
                <c:pt idx="22">
                  <c:v>5828.4140000000007</c:v>
                </c:pt>
                <c:pt idx="23">
                  <c:v>5341.49</c:v>
                </c:pt>
                <c:pt idx="24">
                  <c:v>4987.1209999999992</c:v>
                </c:pt>
                <c:pt idx="25">
                  <c:v>4752.1400000000003</c:v>
                </c:pt>
                <c:pt idx="26">
                  <c:v>5468.2979999999989</c:v>
                </c:pt>
                <c:pt idx="27">
                  <c:v>5677.7150000000001</c:v>
                </c:pt>
                <c:pt idx="28">
                  <c:v>5752.7510000000002</c:v>
                </c:pt>
                <c:pt idx="29">
                  <c:v>5732.3460000000005</c:v>
                </c:pt>
                <c:pt idx="30">
                  <c:v>5339.8779999999997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'9.1'!$G$6</c:f>
              <c:numCache>
                <c:formatCode>d/\ m/</c:formatCode>
                <c:ptCount val="1"/>
                <c:pt idx="0">
                  <c:v>45435</c:v>
                </c:pt>
              </c:numCache>
            </c:numRef>
          </c:xVal>
          <c:yVal>
            <c:numRef>
              <c:f>'9.1'!$G$5</c:f>
              <c:numCache>
                <c:formatCode>#\ ##0.0</c:formatCode>
                <c:ptCount val="1"/>
                <c:pt idx="0">
                  <c:v>8563.7379999999994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'9.1'!$G$9</c:f>
              <c:numCache>
                <c:formatCode>d/\ m/</c:formatCode>
                <c:ptCount val="1"/>
                <c:pt idx="0">
                  <c:v>45431</c:v>
                </c:pt>
              </c:numCache>
            </c:numRef>
          </c:xVal>
          <c:yVal>
            <c:numRef>
              <c:f>'9.1'!$G$8</c:f>
              <c:numCache>
                <c:formatCode>#\ ##0.0</c:formatCode>
                <c:ptCount val="1"/>
                <c:pt idx="0">
                  <c:v>4739.0559999999996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5443"/>
          <c:min val="45413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45444</c:v>
                </c:pt>
                <c:pt idx="1">
                  <c:v>45445</c:v>
                </c:pt>
                <c:pt idx="2">
                  <c:v>45446</c:v>
                </c:pt>
                <c:pt idx="3">
                  <c:v>45447</c:v>
                </c:pt>
                <c:pt idx="4">
                  <c:v>45448</c:v>
                </c:pt>
                <c:pt idx="5">
                  <c:v>45449</c:v>
                </c:pt>
                <c:pt idx="6">
                  <c:v>45450</c:v>
                </c:pt>
                <c:pt idx="7">
                  <c:v>45451</c:v>
                </c:pt>
                <c:pt idx="8">
                  <c:v>45452</c:v>
                </c:pt>
                <c:pt idx="9">
                  <c:v>45453</c:v>
                </c:pt>
                <c:pt idx="10">
                  <c:v>45454</c:v>
                </c:pt>
                <c:pt idx="11">
                  <c:v>45455</c:v>
                </c:pt>
                <c:pt idx="12">
                  <c:v>45456</c:v>
                </c:pt>
                <c:pt idx="13">
                  <c:v>45457</c:v>
                </c:pt>
                <c:pt idx="14">
                  <c:v>45458</c:v>
                </c:pt>
                <c:pt idx="15">
                  <c:v>45459</c:v>
                </c:pt>
                <c:pt idx="16">
                  <c:v>45460</c:v>
                </c:pt>
                <c:pt idx="17">
                  <c:v>45461</c:v>
                </c:pt>
                <c:pt idx="18">
                  <c:v>45462</c:v>
                </c:pt>
                <c:pt idx="19">
                  <c:v>45463</c:v>
                </c:pt>
                <c:pt idx="20">
                  <c:v>45464</c:v>
                </c:pt>
                <c:pt idx="21">
                  <c:v>45465</c:v>
                </c:pt>
                <c:pt idx="22">
                  <c:v>45466</c:v>
                </c:pt>
                <c:pt idx="23">
                  <c:v>45467</c:v>
                </c:pt>
                <c:pt idx="24">
                  <c:v>45468</c:v>
                </c:pt>
                <c:pt idx="25">
                  <c:v>45469</c:v>
                </c:pt>
                <c:pt idx="26">
                  <c:v>45470</c:v>
                </c:pt>
                <c:pt idx="27">
                  <c:v>45471</c:v>
                </c:pt>
                <c:pt idx="28">
                  <c:v>45472</c:v>
                </c:pt>
                <c:pt idx="29">
                  <c:v>45473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7244.427999999999</c:v>
                </c:pt>
                <c:pt idx="1">
                  <c:v>6841.2689999999993</c:v>
                </c:pt>
                <c:pt idx="2">
                  <c:v>8380.7529999999988</c:v>
                </c:pt>
                <c:pt idx="3">
                  <c:v>8329.1549999999988</c:v>
                </c:pt>
                <c:pt idx="4">
                  <c:v>8477.7750000000015</c:v>
                </c:pt>
                <c:pt idx="5">
                  <c:v>8585.3459999999995</c:v>
                </c:pt>
                <c:pt idx="6">
                  <c:v>8350.75</c:v>
                </c:pt>
                <c:pt idx="7">
                  <c:v>7080.1259999999993</c:v>
                </c:pt>
                <c:pt idx="8">
                  <c:v>6988.7150000000001</c:v>
                </c:pt>
                <c:pt idx="9">
                  <c:v>8574.5190000000002</c:v>
                </c:pt>
                <c:pt idx="10">
                  <c:v>8405.9110000000001</c:v>
                </c:pt>
                <c:pt idx="11">
                  <c:v>8470.473</c:v>
                </c:pt>
                <c:pt idx="12">
                  <c:v>8535.2130000000016</c:v>
                </c:pt>
                <c:pt idx="13">
                  <c:v>8189.494999999999</c:v>
                </c:pt>
                <c:pt idx="14">
                  <c:v>7019.9489999999996</c:v>
                </c:pt>
                <c:pt idx="15">
                  <c:v>7020.5110000000013</c:v>
                </c:pt>
                <c:pt idx="16">
                  <c:v>8432.3389999999981</c:v>
                </c:pt>
                <c:pt idx="17">
                  <c:v>8634.7809999999972</c:v>
                </c:pt>
                <c:pt idx="18">
                  <c:v>8769.6370000000006</c:v>
                </c:pt>
                <c:pt idx="19">
                  <c:v>8524.0400000000009</c:v>
                </c:pt>
                <c:pt idx="20">
                  <c:v>8593.9369999999999</c:v>
                </c:pt>
                <c:pt idx="21">
                  <c:v>7186.1970000000001</c:v>
                </c:pt>
                <c:pt idx="22">
                  <c:v>6952.1770000000006</c:v>
                </c:pt>
                <c:pt idx="23">
                  <c:v>8381.8179999999993</c:v>
                </c:pt>
                <c:pt idx="24">
                  <c:v>8548.8449999999993</c:v>
                </c:pt>
                <c:pt idx="25">
                  <c:v>8745.7609999999986</c:v>
                </c:pt>
                <c:pt idx="26">
                  <c:v>8786.7049999999999</c:v>
                </c:pt>
                <c:pt idx="27">
                  <c:v>8695.8730000000014</c:v>
                </c:pt>
                <c:pt idx="28">
                  <c:v>7398.9930000000004</c:v>
                </c:pt>
                <c:pt idx="29">
                  <c:v>7142.1370000000006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45444</c:v>
                </c:pt>
                <c:pt idx="1">
                  <c:v>45445</c:v>
                </c:pt>
                <c:pt idx="2">
                  <c:v>45446</c:v>
                </c:pt>
                <c:pt idx="3">
                  <c:v>45447</c:v>
                </c:pt>
                <c:pt idx="4">
                  <c:v>45448</c:v>
                </c:pt>
                <c:pt idx="5">
                  <c:v>45449</c:v>
                </c:pt>
                <c:pt idx="6">
                  <c:v>45450</c:v>
                </c:pt>
                <c:pt idx="7">
                  <c:v>45451</c:v>
                </c:pt>
                <c:pt idx="8">
                  <c:v>45452</c:v>
                </c:pt>
                <c:pt idx="9">
                  <c:v>45453</c:v>
                </c:pt>
                <c:pt idx="10">
                  <c:v>45454</c:v>
                </c:pt>
                <c:pt idx="11">
                  <c:v>45455</c:v>
                </c:pt>
                <c:pt idx="12">
                  <c:v>45456</c:v>
                </c:pt>
                <c:pt idx="13">
                  <c:v>45457</c:v>
                </c:pt>
                <c:pt idx="14">
                  <c:v>45458</c:v>
                </c:pt>
                <c:pt idx="15">
                  <c:v>45459</c:v>
                </c:pt>
                <c:pt idx="16">
                  <c:v>45460</c:v>
                </c:pt>
                <c:pt idx="17">
                  <c:v>45461</c:v>
                </c:pt>
                <c:pt idx="18">
                  <c:v>45462</c:v>
                </c:pt>
                <c:pt idx="19">
                  <c:v>45463</c:v>
                </c:pt>
                <c:pt idx="20">
                  <c:v>45464</c:v>
                </c:pt>
                <c:pt idx="21">
                  <c:v>45465</c:v>
                </c:pt>
                <c:pt idx="22">
                  <c:v>45466</c:v>
                </c:pt>
                <c:pt idx="23">
                  <c:v>45467</c:v>
                </c:pt>
                <c:pt idx="24">
                  <c:v>45468</c:v>
                </c:pt>
                <c:pt idx="25">
                  <c:v>45469</c:v>
                </c:pt>
                <c:pt idx="26">
                  <c:v>45470</c:v>
                </c:pt>
                <c:pt idx="27">
                  <c:v>45471</c:v>
                </c:pt>
                <c:pt idx="28">
                  <c:v>45472</c:v>
                </c:pt>
                <c:pt idx="29">
                  <c:v>45473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4782.1310000000003</c:v>
                </c:pt>
                <c:pt idx="1">
                  <c:v>4602.6280000000006</c:v>
                </c:pt>
                <c:pt idx="2">
                  <c:v>5300.7990000000009</c:v>
                </c:pt>
                <c:pt idx="3">
                  <c:v>5625.683</c:v>
                </c:pt>
                <c:pt idx="4">
                  <c:v>5703.37</c:v>
                </c:pt>
                <c:pt idx="5">
                  <c:v>5704.6419999999998</c:v>
                </c:pt>
                <c:pt idx="6">
                  <c:v>5337.7340000000004</c:v>
                </c:pt>
                <c:pt idx="7">
                  <c:v>4835.1560000000009</c:v>
                </c:pt>
                <c:pt idx="8">
                  <c:v>4580.1289999999999</c:v>
                </c:pt>
                <c:pt idx="9">
                  <c:v>5439.1090000000004</c:v>
                </c:pt>
                <c:pt idx="10">
                  <c:v>5678.4800000000014</c:v>
                </c:pt>
                <c:pt idx="11">
                  <c:v>5711.8580000000002</c:v>
                </c:pt>
                <c:pt idx="12">
                  <c:v>5842.9630000000006</c:v>
                </c:pt>
                <c:pt idx="13">
                  <c:v>5212.4430000000002</c:v>
                </c:pt>
                <c:pt idx="14">
                  <c:v>4887.7669999999989</c:v>
                </c:pt>
                <c:pt idx="15">
                  <c:v>4682.1409999999996</c:v>
                </c:pt>
                <c:pt idx="16">
                  <c:v>5512.2960000000003</c:v>
                </c:pt>
                <c:pt idx="17">
                  <c:v>5745.2359999999999</c:v>
                </c:pt>
                <c:pt idx="18">
                  <c:v>5811.4979999999996</c:v>
                </c:pt>
                <c:pt idx="19">
                  <c:v>5744.612000000001</c:v>
                </c:pt>
                <c:pt idx="20">
                  <c:v>5351.7820000000011</c:v>
                </c:pt>
                <c:pt idx="21">
                  <c:v>4879.6179999999995</c:v>
                </c:pt>
                <c:pt idx="22">
                  <c:v>4667.9290000000001</c:v>
                </c:pt>
                <c:pt idx="23">
                  <c:v>5375.9570000000003</c:v>
                </c:pt>
                <c:pt idx="24">
                  <c:v>5438.9160000000002</c:v>
                </c:pt>
                <c:pt idx="25">
                  <c:v>5699.496000000001</c:v>
                </c:pt>
                <c:pt idx="26">
                  <c:v>5812.4079999999994</c:v>
                </c:pt>
                <c:pt idx="27">
                  <c:v>5366.5989999999993</c:v>
                </c:pt>
                <c:pt idx="28">
                  <c:v>5062.674</c:v>
                </c:pt>
                <c:pt idx="29">
                  <c:v>4789.1639999999998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'9.1'!$H$6</c:f>
              <c:numCache>
                <c:formatCode>d/\ m/</c:formatCode>
                <c:ptCount val="1"/>
                <c:pt idx="0">
                  <c:v>45470</c:v>
                </c:pt>
              </c:numCache>
            </c:numRef>
          </c:xVal>
          <c:yVal>
            <c:numRef>
              <c:f>'9.1'!$H$5</c:f>
              <c:numCache>
                <c:formatCode>#\ ##0.0</c:formatCode>
                <c:ptCount val="1"/>
                <c:pt idx="0">
                  <c:v>8786.7049999999999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'9.1'!$H$9</c:f>
              <c:numCache>
                <c:formatCode>d/\ m/</c:formatCode>
                <c:ptCount val="1"/>
                <c:pt idx="0">
                  <c:v>45452</c:v>
                </c:pt>
              </c:numCache>
            </c:numRef>
          </c:xVal>
          <c:yVal>
            <c:numRef>
              <c:f>'9.1'!$H$8</c:f>
              <c:numCache>
                <c:formatCode>#\ ##0.0</c:formatCode>
                <c:ptCount val="1"/>
                <c:pt idx="0">
                  <c:v>4580.1289999999999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5473"/>
          <c:min val="45444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45413</c:v>
                </c:pt>
                <c:pt idx="1">
                  <c:v>45414</c:v>
                </c:pt>
                <c:pt idx="2">
                  <c:v>45415</c:v>
                </c:pt>
                <c:pt idx="3">
                  <c:v>45416</c:v>
                </c:pt>
                <c:pt idx="4">
                  <c:v>45417</c:v>
                </c:pt>
                <c:pt idx="5">
                  <c:v>45418</c:v>
                </c:pt>
                <c:pt idx="6">
                  <c:v>45419</c:v>
                </c:pt>
                <c:pt idx="7">
                  <c:v>45420</c:v>
                </c:pt>
                <c:pt idx="8">
                  <c:v>45421</c:v>
                </c:pt>
                <c:pt idx="9">
                  <c:v>45422</c:v>
                </c:pt>
                <c:pt idx="10">
                  <c:v>45423</c:v>
                </c:pt>
                <c:pt idx="11">
                  <c:v>45424</c:v>
                </c:pt>
                <c:pt idx="12">
                  <c:v>45425</c:v>
                </c:pt>
                <c:pt idx="13">
                  <c:v>45426</c:v>
                </c:pt>
                <c:pt idx="14">
                  <c:v>45427</c:v>
                </c:pt>
                <c:pt idx="15">
                  <c:v>45428</c:v>
                </c:pt>
                <c:pt idx="16">
                  <c:v>45429</c:v>
                </c:pt>
                <c:pt idx="17">
                  <c:v>45430</c:v>
                </c:pt>
                <c:pt idx="18">
                  <c:v>45431</c:v>
                </c:pt>
                <c:pt idx="19">
                  <c:v>45432</c:v>
                </c:pt>
                <c:pt idx="20">
                  <c:v>45433</c:v>
                </c:pt>
                <c:pt idx="21">
                  <c:v>45434</c:v>
                </c:pt>
                <c:pt idx="22">
                  <c:v>45435</c:v>
                </c:pt>
                <c:pt idx="23">
                  <c:v>45436</c:v>
                </c:pt>
                <c:pt idx="24">
                  <c:v>45437</c:v>
                </c:pt>
                <c:pt idx="25">
                  <c:v>45438</c:v>
                </c:pt>
                <c:pt idx="26">
                  <c:v>45439</c:v>
                </c:pt>
                <c:pt idx="27">
                  <c:v>45440</c:v>
                </c:pt>
                <c:pt idx="28">
                  <c:v>45441</c:v>
                </c:pt>
                <c:pt idx="29">
                  <c:v>45442</c:v>
                </c:pt>
                <c:pt idx="30">
                  <c:v>45443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151751.9837500001</c:v>
                </c:pt>
                <c:pt idx="1">
                  <c:v>167153.84674999991</c:v>
                </c:pt>
                <c:pt idx="2">
                  <c:v>164382.73149999994</c:v>
                </c:pt>
                <c:pt idx="3">
                  <c:v>145613.9372500001</c:v>
                </c:pt>
                <c:pt idx="4">
                  <c:v>144221.03275000001</c:v>
                </c:pt>
                <c:pt idx="5">
                  <c:v>175260.88475000006</c:v>
                </c:pt>
                <c:pt idx="6">
                  <c:v>176125.99325</c:v>
                </c:pt>
                <c:pt idx="7">
                  <c:v>159766.10149999996</c:v>
                </c:pt>
                <c:pt idx="8">
                  <c:v>173273.03375000006</c:v>
                </c:pt>
                <c:pt idx="9">
                  <c:v>165649.96450000006</c:v>
                </c:pt>
                <c:pt idx="10">
                  <c:v>142862.26599999997</c:v>
                </c:pt>
                <c:pt idx="11">
                  <c:v>141583.98825000002</c:v>
                </c:pt>
                <c:pt idx="12">
                  <c:v>168885.35124999995</c:v>
                </c:pt>
                <c:pt idx="13">
                  <c:v>171694.81762499991</c:v>
                </c:pt>
                <c:pt idx="14">
                  <c:v>171840.01074999999</c:v>
                </c:pt>
                <c:pt idx="15">
                  <c:v>170655.196</c:v>
                </c:pt>
                <c:pt idx="16">
                  <c:v>169784.92600000006</c:v>
                </c:pt>
                <c:pt idx="17">
                  <c:v>144328.76524999997</c:v>
                </c:pt>
                <c:pt idx="18">
                  <c:v>141774.56999999998</c:v>
                </c:pt>
                <c:pt idx="19">
                  <c:v>169263.48324999999</c:v>
                </c:pt>
                <c:pt idx="20">
                  <c:v>173880.57674999995</c:v>
                </c:pt>
                <c:pt idx="21">
                  <c:v>175343.82999999996</c:v>
                </c:pt>
                <c:pt idx="22">
                  <c:v>176264.36624999993</c:v>
                </c:pt>
                <c:pt idx="23">
                  <c:v>170194.24174999999</c:v>
                </c:pt>
                <c:pt idx="24">
                  <c:v>144298.34475000002</c:v>
                </c:pt>
                <c:pt idx="25">
                  <c:v>143094.88899999997</c:v>
                </c:pt>
                <c:pt idx="26">
                  <c:v>171312.00475000005</c:v>
                </c:pt>
                <c:pt idx="27">
                  <c:v>175486.31825000004</c:v>
                </c:pt>
                <c:pt idx="28">
                  <c:v>175033.52550000002</c:v>
                </c:pt>
                <c:pt idx="29">
                  <c:v>174424.40674999994</c:v>
                </c:pt>
                <c:pt idx="30">
                  <c:v>170726.30900000001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5443"/>
          <c:min val="45413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45444</c:v>
                </c:pt>
                <c:pt idx="1">
                  <c:v>45445</c:v>
                </c:pt>
                <c:pt idx="2">
                  <c:v>45446</c:v>
                </c:pt>
                <c:pt idx="3">
                  <c:v>45447</c:v>
                </c:pt>
                <c:pt idx="4">
                  <c:v>45448</c:v>
                </c:pt>
                <c:pt idx="5">
                  <c:v>45449</c:v>
                </c:pt>
                <c:pt idx="6">
                  <c:v>45450</c:v>
                </c:pt>
                <c:pt idx="7">
                  <c:v>45451</c:v>
                </c:pt>
                <c:pt idx="8">
                  <c:v>45452</c:v>
                </c:pt>
                <c:pt idx="9">
                  <c:v>45453</c:v>
                </c:pt>
                <c:pt idx="10">
                  <c:v>45454</c:v>
                </c:pt>
                <c:pt idx="11">
                  <c:v>45455</c:v>
                </c:pt>
                <c:pt idx="12">
                  <c:v>45456</c:v>
                </c:pt>
                <c:pt idx="13">
                  <c:v>45457</c:v>
                </c:pt>
                <c:pt idx="14">
                  <c:v>45458</c:v>
                </c:pt>
                <c:pt idx="15">
                  <c:v>45459</c:v>
                </c:pt>
                <c:pt idx="16">
                  <c:v>45460</c:v>
                </c:pt>
                <c:pt idx="17">
                  <c:v>45461</c:v>
                </c:pt>
                <c:pt idx="18">
                  <c:v>45462</c:v>
                </c:pt>
                <c:pt idx="19">
                  <c:v>45463</c:v>
                </c:pt>
                <c:pt idx="20">
                  <c:v>45464</c:v>
                </c:pt>
                <c:pt idx="21">
                  <c:v>45465</c:v>
                </c:pt>
                <c:pt idx="22">
                  <c:v>45466</c:v>
                </c:pt>
                <c:pt idx="23">
                  <c:v>45467</c:v>
                </c:pt>
                <c:pt idx="24">
                  <c:v>45468</c:v>
                </c:pt>
                <c:pt idx="25">
                  <c:v>45469</c:v>
                </c:pt>
                <c:pt idx="26">
                  <c:v>45470</c:v>
                </c:pt>
                <c:pt idx="27">
                  <c:v>45471</c:v>
                </c:pt>
                <c:pt idx="28">
                  <c:v>45472</c:v>
                </c:pt>
                <c:pt idx="29">
                  <c:v>45473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141657.58425000004</c:v>
                </c:pt>
                <c:pt idx="1">
                  <c:v>139521.15949999995</c:v>
                </c:pt>
                <c:pt idx="2">
                  <c:v>170036.75424999997</c:v>
                </c:pt>
                <c:pt idx="3">
                  <c:v>172574.55324999997</c:v>
                </c:pt>
                <c:pt idx="4">
                  <c:v>174398.05399999992</c:v>
                </c:pt>
                <c:pt idx="5">
                  <c:v>174573.57250000004</c:v>
                </c:pt>
                <c:pt idx="6">
                  <c:v>169019.72700000004</c:v>
                </c:pt>
                <c:pt idx="7">
                  <c:v>142496.87199999994</c:v>
                </c:pt>
                <c:pt idx="8">
                  <c:v>141664.92050000001</c:v>
                </c:pt>
                <c:pt idx="9">
                  <c:v>173390.24374999997</c:v>
                </c:pt>
                <c:pt idx="10">
                  <c:v>173696.89700000003</c:v>
                </c:pt>
                <c:pt idx="11">
                  <c:v>175177.50975000003</c:v>
                </c:pt>
                <c:pt idx="12">
                  <c:v>175846.43749999991</c:v>
                </c:pt>
                <c:pt idx="13">
                  <c:v>167434.67324999988</c:v>
                </c:pt>
                <c:pt idx="14">
                  <c:v>142212.45000000001</c:v>
                </c:pt>
                <c:pt idx="15">
                  <c:v>142805.48099999997</c:v>
                </c:pt>
                <c:pt idx="16">
                  <c:v>173666.1005</c:v>
                </c:pt>
                <c:pt idx="17">
                  <c:v>178035.84575000004</c:v>
                </c:pt>
                <c:pt idx="18">
                  <c:v>179068.00324999998</c:v>
                </c:pt>
                <c:pt idx="19">
                  <c:v>175780.9835</c:v>
                </c:pt>
                <c:pt idx="20">
                  <c:v>173311.14050000004</c:v>
                </c:pt>
                <c:pt idx="21">
                  <c:v>142859.35124999998</c:v>
                </c:pt>
                <c:pt idx="22">
                  <c:v>142186.13624999995</c:v>
                </c:pt>
                <c:pt idx="23">
                  <c:v>169802.03599999996</c:v>
                </c:pt>
                <c:pt idx="24">
                  <c:v>173384.72924999995</c:v>
                </c:pt>
                <c:pt idx="25">
                  <c:v>177869.11200000002</c:v>
                </c:pt>
                <c:pt idx="26">
                  <c:v>178437.14775000003</c:v>
                </c:pt>
                <c:pt idx="27">
                  <c:v>173546.22974999991</c:v>
                </c:pt>
                <c:pt idx="28">
                  <c:v>147311.476</c:v>
                </c:pt>
                <c:pt idx="29">
                  <c:v>139391.20324999996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5473"/>
          <c:min val="45444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5320.8770000000004</c:v>
                </c:pt>
                <c:pt idx="1">
                  <c:v>5894.2510000000002</c:v>
                </c:pt>
                <c:pt idx="2">
                  <c:v>5086.9169999999904</c:v>
                </c:pt>
                <c:pt idx="3">
                  <c:v>4889.6970000000001</c:v>
                </c:pt>
                <c:pt idx="4">
                  <c:v>4739.0559999999996</c:v>
                </c:pt>
                <c:pt idx="5">
                  <c:v>4580.1289999999999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11546.506655898</c:v>
                </c:pt>
                <c:pt idx="1">
                  <c:v>10390.446</c:v>
                </c:pt>
                <c:pt idx="2">
                  <c:v>9931.7060000000001</c:v>
                </c:pt>
                <c:pt idx="3">
                  <c:v>9431.5439999999999</c:v>
                </c:pt>
                <c:pt idx="4">
                  <c:v>8563.7379999999994</c:v>
                </c:pt>
                <c:pt idx="5">
                  <c:v>8786.7049999999999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3.3598556086002346E-3"/>
                  <c:y val="-1.84372913509332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1"/>
              <c:layout>
                <c:manualLayout>
                  <c:x val="3.4995625546806008E-3"/>
                  <c:y val="-2.5236601418018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F-4490-A0E9-B832BA6E3346}"/>
                </c:ext>
              </c:extLst>
            </c:dLbl>
            <c:dLbl>
              <c:idx val="2"/>
              <c:layout>
                <c:manualLayout>
                  <c:x val="1.5021941154993357E-2"/>
                  <c:y val="1.57486990896275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1208.8354182999974</c:v>
                </c:pt>
                <c:pt idx="1">
                  <c:v>297.9713039999998</c:v>
                </c:pt>
                <c:pt idx="2">
                  <c:v>152.93006400000002</c:v>
                </c:pt>
                <c:pt idx="3">
                  <c:v>535.94875000000013</c:v>
                </c:pt>
                <c:pt idx="4">
                  <c:v>993.774</c:v>
                </c:pt>
                <c:pt idx="5">
                  <c:v>364.04850999999996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3093.5990000000002</c:v>
                </c:pt>
                <c:pt idx="1">
                  <c:v>3095.259</c:v>
                </c:pt>
                <c:pt idx="2">
                  <c:v>3097.6790000000001</c:v>
                </c:pt>
                <c:pt idx="3">
                  <c:v>3099.306</c:v>
                </c:pt>
                <c:pt idx="4">
                  <c:v>3099.8330000000001</c:v>
                </c:pt>
                <c:pt idx="5">
                  <c:v>3099.3</c:v>
                </c:pt>
                <c:pt idx="6">
                  <c:v>3100.1260000000002</c:v>
                </c:pt>
                <c:pt idx="7">
                  <c:v>3099.34</c:v>
                </c:pt>
                <c:pt idx="8">
                  <c:v>3098.2130000000002</c:v>
                </c:pt>
                <c:pt idx="9">
                  <c:v>3099.2660000000001</c:v>
                </c:pt>
                <c:pt idx="10">
                  <c:v>3096.9589999999998</c:v>
                </c:pt>
                <c:pt idx="11">
                  <c:v>3098.0929999999998</c:v>
                </c:pt>
                <c:pt idx="12">
                  <c:v>3097.299</c:v>
                </c:pt>
                <c:pt idx="13">
                  <c:v>3097.473</c:v>
                </c:pt>
                <c:pt idx="14">
                  <c:v>3098.5189999999998</c:v>
                </c:pt>
                <c:pt idx="15">
                  <c:v>3099.6060000000002</c:v>
                </c:pt>
                <c:pt idx="16">
                  <c:v>3098.5790000000002</c:v>
                </c:pt>
                <c:pt idx="17">
                  <c:v>3100.48</c:v>
                </c:pt>
                <c:pt idx="18">
                  <c:v>3099.8330000000001</c:v>
                </c:pt>
                <c:pt idx="19">
                  <c:v>3102.127</c:v>
                </c:pt>
                <c:pt idx="20">
                  <c:v>3103.44</c:v>
                </c:pt>
                <c:pt idx="21">
                  <c:v>3101.92</c:v>
                </c:pt>
                <c:pt idx="22">
                  <c:v>3100.28</c:v>
                </c:pt>
                <c:pt idx="23">
                  <c:v>3099.62</c:v>
                </c:pt>
                <c:pt idx="24">
                  <c:v>3098.0590000000002</c:v>
                </c:pt>
                <c:pt idx="25">
                  <c:v>3097.1060000000002</c:v>
                </c:pt>
                <c:pt idx="26">
                  <c:v>3095.739</c:v>
                </c:pt>
                <c:pt idx="27">
                  <c:v>3096.172</c:v>
                </c:pt>
                <c:pt idx="28">
                  <c:v>3097.1590000000001</c:v>
                </c:pt>
                <c:pt idx="29">
                  <c:v>3098.8789999999999</c:v>
                </c:pt>
                <c:pt idx="30">
                  <c:v>3100.9259999999999</c:v>
                </c:pt>
                <c:pt idx="31">
                  <c:v>3103.027</c:v>
                </c:pt>
                <c:pt idx="32">
                  <c:v>3102.527</c:v>
                </c:pt>
                <c:pt idx="33">
                  <c:v>3102.96</c:v>
                </c:pt>
                <c:pt idx="34">
                  <c:v>3103.44</c:v>
                </c:pt>
                <c:pt idx="35">
                  <c:v>3099.393</c:v>
                </c:pt>
                <c:pt idx="36">
                  <c:v>3098.866</c:v>
                </c:pt>
                <c:pt idx="37">
                  <c:v>3098.9659999999999</c:v>
                </c:pt>
                <c:pt idx="38">
                  <c:v>3099.1190000000001</c:v>
                </c:pt>
                <c:pt idx="39">
                  <c:v>3099.1060000000002</c:v>
                </c:pt>
                <c:pt idx="40">
                  <c:v>3097.9859999999999</c:v>
                </c:pt>
                <c:pt idx="41">
                  <c:v>3096.6120000000001</c:v>
                </c:pt>
                <c:pt idx="42">
                  <c:v>3097.4589999999998</c:v>
                </c:pt>
                <c:pt idx="43">
                  <c:v>3098.0259999999998</c:v>
                </c:pt>
                <c:pt idx="44">
                  <c:v>3098.7460000000001</c:v>
                </c:pt>
                <c:pt idx="45">
                  <c:v>3097.6390000000001</c:v>
                </c:pt>
                <c:pt idx="46">
                  <c:v>3098.4989999999998</c:v>
                </c:pt>
                <c:pt idx="47">
                  <c:v>3099.6129999999998</c:v>
                </c:pt>
                <c:pt idx="48">
                  <c:v>3098.7660000000001</c:v>
                </c:pt>
                <c:pt idx="49">
                  <c:v>3099.366</c:v>
                </c:pt>
                <c:pt idx="50">
                  <c:v>3099.8130000000001</c:v>
                </c:pt>
                <c:pt idx="51">
                  <c:v>3099.0990000000002</c:v>
                </c:pt>
                <c:pt idx="52">
                  <c:v>3097.1590000000001</c:v>
                </c:pt>
                <c:pt idx="53">
                  <c:v>3095.6320000000001</c:v>
                </c:pt>
                <c:pt idx="54">
                  <c:v>3094.8119999999999</c:v>
                </c:pt>
                <c:pt idx="55">
                  <c:v>3094.8049999999998</c:v>
                </c:pt>
                <c:pt idx="56">
                  <c:v>3093.4650000000001</c:v>
                </c:pt>
                <c:pt idx="57">
                  <c:v>3095.4859999999999</c:v>
                </c:pt>
                <c:pt idx="58">
                  <c:v>3096.752</c:v>
                </c:pt>
                <c:pt idx="59">
                  <c:v>3098.473</c:v>
                </c:pt>
                <c:pt idx="60">
                  <c:v>3099.0790000000002</c:v>
                </c:pt>
                <c:pt idx="61">
                  <c:v>3098.8989999999999</c:v>
                </c:pt>
                <c:pt idx="62">
                  <c:v>3099.6860000000001</c:v>
                </c:pt>
                <c:pt idx="63">
                  <c:v>3098.866</c:v>
                </c:pt>
                <c:pt idx="64">
                  <c:v>3096.232</c:v>
                </c:pt>
                <c:pt idx="65">
                  <c:v>3095.6860000000001</c:v>
                </c:pt>
                <c:pt idx="66">
                  <c:v>3096.4119999999998</c:v>
                </c:pt>
                <c:pt idx="67">
                  <c:v>3096.2660000000001</c:v>
                </c:pt>
                <c:pt idx="68">
                  <c:v>3095.3519999999999</c:v>
                </c:pt>
                <c:pt idx="69">
                  <c:v>3096.326</c:v>
                </c:pt>
                <c:pt idx="70">
                  <c:v>3096.1460000000002</c:v>
                </c:pt>
                <c:pt idx="71">
                  <c:v>3098.3130000000001</c:v>
                </c:pt>
                <c:pt idx="72">
                  <c:v>3099.0529999999999</c:v>
                </c:pt>
                <c:pt idx="73">
                  <c:v>3097.7730000000001</c:v>
                </c:pt>
                <c:pt idx="74">
                  <c:v>3098.933</c:v>
                </c:pt>
                <c:pt idx="75">
                  <c:v>3097.366</c:v>
                </c:pt>
                <c:pt idx="76">
                  <c:v>3097.1590000000001</c:v>
                </c:pt>
                <c:pt idx="77">
                  <c:v>3096.6120000000001</c:v>
                </c:pt>
                <c:pt idx="78">
                  <c:v>3097.0859999999998</c:v>
                </c:pt>
                <c:pt idx="79">
                  <c:v>3095.8589999999999</c:v>
                </c:pt>
                <c:pt idx="80">
                  <c:v>3095.2249999999999</c:v>
                </c:pt>
                <c:pt idx="81">
                  <c:v>3094.9450000000002</c:v>
                </c:pt>
                <c:pt idx="82">
                  <c:v>3094.7919999999999</c:v>
                </c:pt>
                <c:pt idx="83">
                  <c:v>3095.3589999999999</c:v>
                </c:pt>
                <c:pt idx="84">
                  <c:v>3095.846</c:v>
                </c:pt>
                <c:pt idx="85">
                  <c:v>3097.2190000000001</c:v>
                </c:pt>
                <c:pt idx="86">
                  <c:v>3098.5590000000002</c:v>
                </c:pt>
                <c:pt idx="87">
                  <c:v>3101.973</c:v>
                </c:pt>
                <c:pt idx="88">
                  <c:v>3099.54</c:v>
                </c:pt>
                <c:pt idx="89">
                  <c:v>3101.0129999999999</c:v>
                </c:pt>
                <c:pt idx="90">
                  <c:v>3100.7860000000001</c:v>
                </c:pt>
                <c:pt idx="91">
                  <c:v>3102.02</c:v>
                </c:pt>
                <c:pt idx="92">
                  <c:v>3100.6660000000002</c:v>
                </c:pt>
                <c:pt idx="93">
                  <c:v>3101.1729999999998</c:v>
                </c:pt>
                <c:pt idx="94">
                  <c:v>3100.2330000000002</c:v>
                </c:pt>
                <c:pt idx="95">
                  <c:v>3100.866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3829.3679999999999</c:v>
                </c:pt>
                <c:pt idx="1">
                  <c:v>3813.5680000000002</c:v>
                </c:pt>
                <c:pt idx="2">
                  <c:v>3789.2510000000002</c:v>
                </c:pt>
                <c:pt idx="3">
                  <c:v>3750.4</c:v>
                </c:pt>
                <c:pt idx="4">
                  <c:v>3790.252</c:v>
                </c:pt>
                <c:pt idx="5">
                  <c:v>3806.2060000000001</c:v>
                </c:pt>
                <c:pt idx="6">
                  <c:v>3809.364</c:v>
                </c:pt>
                <c:pt idx="7">
                  <c:v>3762.732</c:v>
                </c:pt>
                <c:pt idx="8">
                  <c:v>3872.8290000000002</c:v>
                </c:pt>
                <c:pt idx="9">
                  <c:v>3830.9250000000002</c:v>
                </c:pt>
                <c:pt idx="10">
                  <c:v>3849.0129999999999</c:v>
                </c:pt>
                <c:pt idx="11">
                  <c:v>3788.1309999999999</c:v>
                </c:pt>
                <c:pt idx="12">
                  <c:v>3890.0529999999999</c:v>
                </c:pt>
                <c:pt idx="13">
                  <c:v>3880.9589999999998</c:v>
                </c:pt>
                <c:pt idx="14">
                  <c:v>3871.3090000000002</c:v>
                </c:pt>
                <c:pt idx="15">
                  <c:v>3788.471</c:v>
                </c:pt>
                <c:pt idx="16">
                  <c:v>3938.0819999999999</c:v>
                </c:pt>
                <c:pt idx="17">
                  <c:v>3972.7640000000001</c:v>
                </c:pt>
                <c:pt idx="18">
                  <c:v>3992.8919999999998</c:v>
                </c:pt>
                <c:pt idx="19">
                  <c:v>4030.2020000000002</c:v>
                </c:pt>
                <c:pt idx="20">
                  <c:v>4083.9810000000002</c:v>
                </c:pt>
                <c:pt idx="21">
                  <c:v>4123.7079999999996</c:v>
                </c:pt>
                <c:pt idx="22">
                  <c:v>4107.9620000000004</c:v>
                </c:pt>
                <c:pt idx="23">
                  <c:v>3992.9589999999998</c:v>
                </c:pt>
                <c:pt idx="24">
                  <c:v>4096.4830000000002</c:v>
                </c:pt>
                <c:pt idx="25">
                  <c:v>4205.2340000000004</c:v>
                </c:pt>
                <c:pt idx="26">
                  <c:v>4257.5910000000003</c:v>
                </c:pt>
                <c:pt idx="27">
                  <c:v>4200.5150000000003</c:v>
                </c:pt>
                <c:pt idx="28">
                  <c:v>4212.28</c:v>
                </c:pt>
                <c:pt idx="29">
                  <c:v>4255.7280000000001</c:v>
                </c:pt>
                <c:pt idx="30">
                  <c:v>4261.3860000000004</c:v>
                </c:pt>
                <c:pt idx="31">
                  <c:v>4228.8710000000001</c:v>
                </c:pt>
                <c:pt idx="32">
                  <c:v>4214.5730000000003</c:v>
                </c:pt>
                <c:pt idx="33">
                  <c:v>4217.7889999999998</c:v>
                </c:pt>
                <c:pt idx="34">
                  <c:v>4210.924</c:v>
                </c:pt>
                <c:pt idx="35">
                  <c:v>4150.2250000000004</c:v>
                </c:pt>
                <c:pt idx="36">
                  <c:v>4182.0240000000003</c:v>
                </c:pt>
                <c:pt idx="37">
                  <c:v>4173.2049999999999</c:v>
                </c:pt>
                <c:pt idx="38">
                  <c:v>4147.384</c:v>
                </c:pt>
                <c:pt idx="39">
                  <c:v>4163.8729999999996</c:v>
                </c:pt>
                <c:pt idx="40">
                  <c:v>4207.9549999999999</c:v>
                </c:pt>
                <c:pt idx="41">
                  <c:v>4233.5739999999996</c:v>
                </c:pt>
                <c:pt idx="42">
                  <c:v>4257.9210000000003</c:v>
                </c:pt>
                <c:pt idx="43">
                  <c:v>4227.9960000000001</c:v>
                </c:pt>
                <c:pt idx="44">
                  <c:v>4158.558</c:v>
                </c:pt>
                <c:pt idx="45">
                  <c:v>4194.6379999999999</c:v>
                </c:pt>
                <c:pt idx="46">
                  <c:v>4234.5910000000003</c:v>
                </c:pt>
                <c:pt idx="47">
                  <c:v>4189.7830000000004</c:v>
                </c:pt>
                <c:pt idx="48">
                  <c:v>4230.2529999999997</c:v>
                </c:pt>
                <c:pt idx="49">
                  <c:v>4202.6559999999999</c:v>
                </c:pt>
                <c:pt idx="50">
                  <c:v>4192.6549999999997</c:v>
                </c:pt>
                <c:pt idx="51">
                  <c:v>4152.1109999999999</c:v>
                </c:pt>
                <c:pt idx="52">
                  <c:v>4150.7380000000003</c:v>
                </c:pt>
                <c:pt idx="53">
                  <c:v>4204.973</c:v>
                </c:pt>
                <c:pt idx="54">
                  <c:v>4159.1139999999996</c:v>
                </c:pt>
                <c:pt idx="55">
                  <c:v>4102.6679999999997</c:v>
                </c:pt>
                <c:pt idx="56">
                  <c:v>4127.0600000000004</c:v>
                </c:pt>
                <c:pt idx="57">
                  <c:v>4139.9570000000003</c:v>
                </c:pt>
                <c:pt idx="58">
                  <c:v>4114.0460000000003</c:v>
                </c:pt>
                <c:pt idx="59">
                  <c:v>4144.5069999999996</c:v>
                </c:pt>
                <c:pt idx="60">
                  <c:v>4097.4260000000004</c:v>
                </c:pt>
                <c:pt idx="61">
                  <c:v>4061.0479999999998</c:v>
                </c:pt>
                <c:pt idx="62">
                  <c:v>4065.3229999999999</c:v>
                </c:pt>
                <c:pt idx="63">
                  <c:v>4068.549</c:v>
                </c:pt>
                <c:pt idx="64">
                  <c:v>4111.4260000000004</c:v>
                </c:pt>
                <c:pt idx="65">
                  <c:v>4168.2</c:v>
                </c:pt>
                <c:pt idx="66">
                  <c:v>4100.5810000000001</c:v>
                </c:pt>
                <c:pt idx="67">
                  <c:v>4063.183</c:v>
                </c:pt>
                <c:pt idx="68">
                  <c:v>4185.6109999999999</c:v>
                </c:pt>
                <c:pt idx="69">
                  <c:v>4233.3239999999996</c:v>
                </c:pt>
                <c:pt idx="70">
                  <c:v>4225.7820000000002</c:v>
                </c:pt>
                <c:pt idx="71">
                  <c:v>4184.3779999999997</c:v>
                </c:pt>
                <c:pt idx="72">
                  <c:v>4249.7759999999998</c:v>
                </c:pt>
                <c:pt idx="73">
                  <c:v>4305.5290000000005</c:v>
                </c:pt>
                <c:pt idx="74">
                  <c:v>4309.1350000000002</c:v>
                </c:pt>
                <c:pt idx="75">
                  <c:v>4320.5839999999998</c:v>
                </c:pt>
                <c:pt idx="76">
                  <c:v>4300.1689999999999</c:v>
                </c:pt>
                <c:pt idx="77">
                  <c:v>4313.0159999999996</c:v>
                </c:pt>
                <c:pt idx="78">
                  <c:v>4349.7079999999996</c:v>
                </c:pt>
                <c:pt idx="79">
                  <c:v>4311.6490000000003</c:v>
                </c:pt>
                <c:pt idx="80">
                  <c:v>4301.1719999999996</c:v>
                </c:pt>
                <c:pt idx="81">
                  <c:v>4311.3829999999998</c:v>
                </c:pt>
                <c:pt idx="82">
                  <c:v>4332.2259999999997</c:v>
                </c:pt>
                <c:pt idx="83">
                  <c:v>4261.799</c:v>
                </c:pt>
                <c:pt idx="84">
                  <c:v>4425.6610000000001</c:v>
                </c:pt>
                <c:pt idx="85">
                  <c:v>4461.2209999999995</c:v>
                </c:pt>
                <c:pt idx="86">
                  <c:v>4435.5320000000002</c:v>
                </c:pt>
                <c:pt idx="87">
                  <c:v>4387.2269999999999</c:v>
                </c:pt>
                <c:pt idx="88">
                  <c:v>4436.4129999999996</c:v>
                </c:pt>
                <c:pt idx="89">
                  <c:v>4436.8869999999997</c:v>
                </c:pt>
                <c:pt idx="90">
                  <c:v>4427.7240000000002</c:v>
                </c:pt>
                <c:pt idx="91">
                  <c:v>4378.558</c:v>
                </c:pt>
                <c:pt idx="92">
                  <c:v>4322.3469999999998</c:v>
                </c:pt>
                <c:pt idx="93">
                  <c:v>4344.0389999999998</c:v>
                </c:pt>
                <c:pt idx="94">
                  <c:v>4468.1629999999996</c:v>
                </c:pt>
                <c:pt idx="95">
                  <c:v>4562.741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-1.51</c:v>
                </c:pt>
                <c:pt idx="20">
                  <c:v>47.795999999999999</c:v>
                </c:pt>
                <c:pt idx="21">
                  <c:v>175.35599999999999</c:v>
                </c:pt>
                <c:pt idx="22">
                  <c:v>401.52800000000002</c:v>
                </c:pt>
                <c:pt idx="23">
                  <c:v>450.74099999999999</c:v>
                </c:pt>
                <c:pt idx="24">
                  <c:v>450.76799999999997</c:v>
                </c:pt>
                <c:pt idx="25">
                  <c:v>451.00200000000001</c:v>
                </c:pt>
                <c:pt idx="26">
                  <c:v>484.73899999999998</c:v>
                </c:pt>
                <c:pt idx="27">
                  <c:v>801.05899999999997</c:v>
                </c:pt>
                <c:pt idx="28">
                  <c:v>829.61099999999999</c:v>
                </c:pt>
                <c:pt idx="29">
                  <c:v>836.21299999999997</c:v>
                </c:pt>
                <c:pt idx="30">
                  <c:v>808.28800000000001</c:v>
                </c:pt>
                <c:pt idx="31">
                  <c:v>809.87900000000002</c:v>
                </c:pt>
                <c:pt idx="32">
                  <c:v>836.38599999999997</c:v>
                </c:pt>
                <c:pt idx="33">
                  <c:v>836.95399999999995</c:v>
                </c:pt>
                <c:pt idx="34">
                  <c:v>836.72699999999998</c:v>
                </c:pt>
                <c:pt idx="35">
                  <c:v>836.56700000000001</c:v>
                </c:pt>
                <c:pt idx="36">
                  <c:v>832.04300000000001</c:v>
                </c:pt>
                <c:pt idx="37">
                  <c:v>831.66200000000003</c:v>
                </c:pt>
                <c:pt idx="38">
                  <c:v>831.96900000000005</c:v>
                </c:pt>
                <c:pt idx="39">
                  <c:v>832.47699999999998</c:v>
                </c:pt>
                <c:pt idx="40">
                  <c:v>839.12599999999998</c:v>
                </c:pt>
                <c:pt idx="41">
                  <c:v>829.577</c:v>
                </c:pt>
                <c:pt idx="42">
                  <c:v>777.17</c:v>
                </c:pt>
                <c:pt idx="43">
                  <c:v>783.69899999999996</c:v>
                </c:pt>
                <c:pt idx="44">
                  <c:v>645.46100000000001</c:v>
                </c:pt>
                <c:pt idx="45">
                  <c:v>246.82599999999999</c:v>
                </c:pt>
                <c:pt idx="46">
                  <c:v>1.2829999999999999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-4.7E-2</c:v>
                </c:pt>
                <c:pt idx="62">
                  <c:v>-5.2999999999999999E-2</c:v>
                </c:pt>
                <c:pt idx="63">
                  <c:v>-1.123</c:v>
                </c:pt>
                <c:pt idx="64">
                  <c:v>71.924999999999997</c:v>
                </c:pt>
                <c:pt idx="65">
                  <c:v>224.749</c:v>
                </c:pt>
                <c:pt idx="66">
                  <c:v>413.89699999999999</c:v>
                </c:pt>
                <c:pt idx="67">
                  <c:v>407.48899999999998</c:v>
                </c:pt>
                <c:pt idx="68">
                  <c:v>400.64</c:v>
                </c:pt>
                <c:pt idx="69">
                  <c:v>528.43899999999996</c:v>
                </c:pt>
                <c:pt idx="70">
                  <c:v>732.20699999999999</c:v>
                </c:pt>
                <c:pt idx="71">
                  <c:v>830.35199999999998</c:v>
                </c:pt>
                <c:pt idx="72">
                  <c:v>835.92499999999995</c:v>
                </c:pt>
                <c:pt idx="73">
                  <c:v>836.35299999999995</c:v>
                </c:pt>
                <c:pt idx="74">
                  <c:v>836.53300000000002</c:v>
                </c:pt>
                <c:pt idx="75">
                  <c:v>836.74</c:v>
                </c:pt>
                <c:pt idx="76">
                  <c:v>836.62</c:v>
                </c:pt>
                <c:pt idx="77">
                  <c:v>836.67399999999998</c:v>
                </c:pt>
                <c:pt idx="78">
                  <c:v>836.88099999999997</c:v>
                </c:pt>
                <c:pt idx="79">
                  <c:v>836.56700000000001</c:v>
                </c:pt>
                <c:pt idx="80">
                  <c:v>836.60699999999997</c:v>
                </c:pt>
                <c:pt idx="81">
                  <c:v>836.40599999999995</c:v>
                </c:pt>
                <c:pt idx="82">
                  <c:v>836.44</c:v>
                </c:pt>
                <c:pt idx="83">
                  <c:v>836.53300000000002</c:v>
                </c:pt>
                <c:pt idx="84">
                  <c:v>838.77800000000002</c:v>
                </c:pt>
                <c:pt idx="85">
                  <c:v>838.69799999999998</c:v>
                </c:pt>
                <c:pt idx="86">
                  <c:v>838.51099999999997</c:v>
                </c:pt>
                <c:pt idx="87">
                  <c:v>838.82500000000005</c:v>
                </c:pt>
                <c:pt idx="88">
                  <c:v>841.05</c:v>
                </c:pt>
                <c:pt idx="89">
                  <c:v>841.55100000000004</c:v>
                </c:pt>
                <c:pt idx="90">
                  <c:v>841.42399999999998</c:v>
                </c:pt>
                <c:pt idx="91">
                  <c:v>839.95399999999995</c:v>
                </c:pt>
                <c:pt idx="92">
                  <c:v>823.26300000000003</c:v>
                </c:pt>
                <c:pt idx="93">
                  <c:v>765.67100000000005</c:v>
                </c:pt>
                <c:pt idx="94">
                  <c:v>407.08800000000002</c:v>
                </c:pt>
                <c:pt idx="95">
                  <c:v>44.195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373.36399999999998</c:v>
                </c:pt>
                <c:pt idx="1">
                  <c:v>363.85300000000001</c:v>
                </c:pt>
                <c:pt idx="2">
                  <c:v>364.34800000000001</c:v>
                </c:pt>
                <c:pt idx="3">
                  <c:v>365.44</c:v>
                </c:pt>
                <c:pt idx="4">
                  <c:v>363.09899999999999</c:v>
                </c:pt>
                <c:pt idx="5">
                  <c:v>365.17099999999999</c:v>
                </c:pt>
                <c:pt idx="6">
                  <c:v>366.80500000000001</c:v>
                </c:pt>
                <c:pt idx="7">
                  <c:v>368.66899999999998</c:v>
                </c:pt>
                <c:pt idx="8">
                  <c:v>365.096</c:v>
                </c:pt>
                <c:pt idx="9">
                  <c:v>365.34100000000001</c:v>
                </c:pt>
                <c:pt idx="10">
                  <c:v>365.899</c:v>
                </c:pt>
                <c:pt idx="11">
                  <c:v>368.52600000000001</c:v>
                </c:pt>
                <c:pt idx="12">
                  <c:v>367.48599999999999</c:v>
                </c:pt>
                <c:pt idx="13">
                  <c:v>366.91199999999998</c:v>
                </c:pt>
                <c:pt idx="14">
                  <c:v>365.67700000000002</c:v>
                </c:pt>
                <c:pt idx="15">
                  <c:v>365.09899999999999</c:v>
                </c:pt>
                <c:pt idx="16">
                  <c:v>364.4</c:v>
                </c:pt>
                <c:pt idx="17">
                  <c:v>364.53899999999999</c:v>
                </c:pt>
                <c:pt idx="18">
                  <c:v>364.14400000000001</c:v>
                </c:pt>
                <c:pt idx="19">
                  <c:v>365.41199999999998</c:v>
                </c:pt>
                <c:pt idx="20">
                  <c:v>384.29399999999998</c:v>
                </c:pt>
                <c:pt idx="21">
                  <c:v>387.96300000000002</c:v>
                </c:pt>
                <c:pt idx="22">
                  <c:v>391.435</c:v>
                </c:pt>
                <c:pt idx="23">
                  <c:v>411.38299999999998</c:v>
                </c:pt>
                <c:pt idx="24">
                  <c:v>446.63299999999998</c:v>
                </c:pt>
                <c:pt idx="25">
                  <c:v>454.77699999999999</c:v>
                </c:pt>
                <c:pt idx="26">
                  <c:v>465.351</c:v>
                </c:pt>
                <c:pt idx="27">
                  <c:v>511.91800000000001</c:v>
                </c:pt>
                <c:pt idx="28">
                  <c:v>555.57299999999998</c:v>
                </c:pt>
                <c:pt idx="29">
                  <c:v>583.57399999999996</c:v>
                </c:pt>
                <c:pt idx="30">
                  <c:v>582.69500000000005</c:v>
                </c:pt>
                <c:pt idx="31">
                  <c:v>579.21799999999996</c:v>
                </c:pt>
                <c:pt idx="32">
                  <c:v>578.952</c:v>
                </c:pt>
                <c:pt idx="33">
                  <c:v>578.04200000000003</c:v>
                </c:pt>
                <c:pt idx="34">
                  <c:v>573.27499999999998</c:v>
                </c:pt>
                <c:pt idx="35">
                  <c:v>574.53800000000001</c:v>
                </c:pt>
                <c:pt idx="36">
                  <c:v>569.09500000000003</c:v>
                </c:pt>
                <c:pt idx="37">
                  <c:v>568.63199999999995</c:v>
                </c:pt>
                <c:pt idx="38">
                  <c:v>565.45899999999995</c:v>
                </c:pt>
                <c:pt idx="39">
                  <c:v>566.553</c:v>
                </c:pt>
                <c:pt idx="40">
                  <c:v>560.28099999999995</c:v>
                </c:pt>
                <c:pt idx="41">
                  <c:v>537.14499999999998</c:v>
                </c:pt>
                <c:pt idx="42">
                  <c:v>438.12299999999999</c:v>
                </c:pt>
                <c:pt idx="43">
                  <c:v>433.39100000000002</c:v>
                </c:pt>
                <c:pt idx="44">
                  <c:v>419.36900000000003</c:v>
                </c:pt>
                <c:pt idx="45">
                  <c:v>423.54</c:v>
                </c:pt>
                <c:pt idx="46">
                  <c:v>459.83699999999999</c:v>
                </c:pt>
                <c:pt idx="47">
                  <c:v>468.22800000000001</c:v>
                </c:pt>
                <c:pt idx="48">
                  <c:v>426.59199999999998</c:v>
                </c:pt>
                <c:pt idx="49">
                  <c:v>419.63299999999998</c:v>
                </c:pt>
                <c:pt idx="50">
                  <c:v>421.28399999999999</c:v>
                </c:pt>
                <c:pt idx="51">
                  <c:v>419.00099999999998</c:v>
                </c:pt>
                <c:pt idx="52">
                  <c:v>414.62700000000001</c:v>
                </c:pt>
                <c:pt idx="53">
                  <c:v>428.47399999999999</c:v>
                </c:pt>
                <c:pt idx="54">
                  <c:v>417.24299999999999</c:v>
                </c:pt>
                <c:pt idx="55">
                  <c:v>418.435</c:v>
                </c:pt>
                <c:pt idx="56">
                  <c:v>414.07400000000001</c:v>
                </c:pt>
                <c:pt idx="57">
                  <c:v>417.82900000000001</c:v>
                </c:pt>
                <c:pt idx="58">
                  <c:v>416.06299999999999</c:v>
                </c:pt>
                <c:pt idx="59">
                  <c:v>415.07900000000001</c:v>
                </c:pt>
                <c:pt idx="60">
                  <c:v>412.53300000000002</c:v>
                </c:pt>
                <c:pt idx="61">
                  <c:v>417.50200000000001</c:v>
                </c:pt>
                <c:pt idx="62">
                  <c:v>541.39099999999996</c:v>
                </c:pt>
                <c:pt idx="63">
                  <c:v>545.70000000000005</c:v>
                </c:pt>
                <c:pt idx="64">
                  <c:v>552.41700000000003</c:v>
                </c:pt>
                <c:pt idx="65">
                  <c:v>553.83299999999997</c:v>
                </c:pt>
                <c:pt idx="66">
                  <c:v>554.14300000000003</c:v>
                </c:pt>
                <c:pt idx="67">
                  <c:v>559.02300000000002</c:v>
                </c:pt>
                <c:pt idx="68">
                  <c:v>587.67999999999995</c:v>
                </c:pt>
                <c:pt idx="69">
                  <c:v>590.02700000000004</c:v>
                </c:pt>
                <c:pt idx="70">
                  <c:v>589.73599999999999</c:v>
                </c:pt>
                <c:pt idx="71">
                  <c:v>587.78599999999994</c:v>
                </c:pt>
                <c:pt idx="72">
                  <c:v>569.87099999999998</c:v>
                </c:pt>
                <c:pt idx="73">
                  <c:v>471.67399999999998</c:v>
                </c:pt>
                <c:pt idx="74">
                  <c:v>470.98099999999999</c:v>
                </c:pt>
                <c:pt idx="75">
                  <c:v>477.55</c:v>
                </c:pt>
                <c:pt idx="76">
                  <c:v>471.22199999999998</c:v>
                </c:pt>
                <c:pt idx="77">
                  <c:v>469.09300000000002</c:v>
                </c:pt>
                <c:pt idx="78">
                  <c:v>469.08300000000003</c:v>
                </c:pt>
                <c:pt idx="79">
                  <c:v>468.36</c:v>
                </c:pt>
                <c:pt idx="80">
                  <c:v>471.86900000000003</c:v>
                </c:pt>
                <c:pt idx="81">
                  <c:v>471.26499999999999</c:v>
                </c:pt>
                <c:pt idx="82">
                  <c:v>472.90899999999999</c:v>
                </c:pt>
                <c:pt idx="83">
                  <c:v>474.00099999999998</c:v>
                </c:pt>
                <c:pt idx="84">
                  <c:v>497.73599999999999</c:v>
                </c:pt>
                <c:pt idx="85">
                  <c:v>498.51799999999997</c:v>
                </c:pt>
                <c:pt idx="86">
                  <c:v>469.29399999999998</c:v>
                </c:pt>
                <c:pt idx="87">
                  <c:v>463.11</c:v>
                </c:pt>
                <c:pt idx="88">
                  <c:v>400.55200000000002</c:v>
                </c:pt>
                <c:pt idx="89">
                  <c:v>392.05900000000003</c:v>
                </c:pt>
                <c:pt idx="90">
                  <c:v>387.73899999999998</c:v>
                </c:pt>
                <c:pt idx="91">
                  <c:v>389.93200000000002</c:v>
                </c:pt>
                <c:pt idx="92">
                  <c:v>379.39600000000002</c:v>
                </c:pt>
                <c:pt idx="93">
                  <c:v>379.40899999999999</c:v>
                </c:pt>
                <c:pt idx="94">
                  <c:v>378.50099999999998</c:v>
                </c:pt>
                <c:pt idx="95">
                  <c:v>379.608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30.221</c:v>
                </c:pt>
                <c:pt idx="1">
                  <c:v>31.63</c:v>
                </c:pt>
                <c:pt idx="2">
                  <c:v>32.119999999999997</c:v>
                </c:pt>
                <c:pt idx="3">
                  <c:v>30.28</c:v>
                </c:pt>
                <c:pt idx="4">
                  <c:v>29.093</c:v>
                </c:pt>
                <c:pt idx="5">
                  <c:v>29.385999999999999</c:v>
                </c:pt>
                <c:pt idx="6">
                  <c:v>29.69</c:v>
                </c:pt>
                <c:pt idx="7">
                  <c:v>28.491</c:v>
                </c:pt>
                <c:pt idx="8">
                  <c:v>29.434999999999999</c:v>
                </c:pt>
                <c:pt idx="9">
                  <c:v>28.971</c:v>
                </c:pt>
                <c:pt idx="10">
                  <c:v>30.887</c:v>
                </c:pt>
                <c:pt idx="11">
                  <c:v>29.27</c:v>
                </c:pt>
                <c:pt idx="12">
                  <c:v>28.873000000000001</c:v>
                </c:pt>
                <c:pt idx="13">
                  <c:v>31.756</c:v>
                </c:pt>
                <c:pt idx="14">
                  <c:v>33.844999999999999</c:v>
                </c:pt>
                <c:pt idx="15">
                  <c:v>33.878</c:v>
                </c:pt>
                <c:pt idx="16">
                  <c:v>32.262999999999998</c:v>
                </c:pt>
                <c:pt idx="17">
                  <c:v>31.763000000000002</c:v>
                </c:pt>
                <c:pt idx="18">
                  <c:v>33.518999999999998</c:v>
                </c:pt>
                <c:pt idx="19">
                  <c:v>31.472000000000001</c:v>
                </c:pt>
                <c:pt idx="20">
                  <c:v>30.943999999999999</c:v>
                </c:pt>
                <c:pt idx="21">
                  <c:v>27.623000000000001</c:v>
                </c:pt>
                <c:pt idx="22">
                  <c:v>29.832000000000001</c:v>
                </c:pt>
                <c:pt idx="23">
                  <c:v>31.34</c:v>
                </c:pt>
                <c:pt idx="24">
                  <c:v>28.588999999999999</c:v>
                </c:pt>
                <c:pt idx="25">
                  <c:v>28.847999999999999</c:v>
                </c:pt>
                <c:pt idx="26">
                  <c:v>29.048999999999999</c:v>
                </c:pt>
                <c:pt idx="27">
                  <c:v>30.445</c:v>
                </c:pt>
                <c:pt idx="28">
                  <c:v>28.193000000000001</c:v>
                </c:pt>
                <c:pt idx="29">
                  <c:v>29.199000000000002</c:v>
                </c:pt>
                <c:pt idx="30">
                  <c:v>26.308</c:v>
                </c:pt>
                <c:pt idx="31">
                  <c:v>24.385000000000002</c:v>
                </c:pt>
                <c:pt idx="32">
                  <c:v>22.728000000000002</c:v>
                </c:pt>
                <c:pt idx="33">
                  <c:v>21.097000000000001</c:v>
                </c:pt>
                <c:pt idx="34">
                  <c:v>24.262</c:v>
                </c:pt>
                <c:pt idx="35">
                  <c:v>24.446000000000002</c:v>
                </c:pt>
                <c:pt idx="36">
                  <c:v>22.550999999999998</c:v>
                </c:pt>
                <c:pt idx="37">
                  <c:v>23.431000000000001</c:v>
                </c:pt>
                <c:pt idx="38">
                  <c:v>27.38</c:v>
                </c:pt>
                <c:pt idx="39">
                  <c:v>28.5</c:v>
                </c:pt>
                <c:pt idx="40">
                  <c:v>29.224</c:v>
                </c:pt>
                <c:pt idx="41">
                  <c:v>30.821999999999999</c:v>
                </c:pt>
                <c:pt idx="42">
                  <c:v>33.183999999999997</c:v>
                </c:pt>
                <c:pt idx="43">
                  <c:v>30.32</c:v>
                </c:pt>
                <c:pt idx="44">
                  <c:v>28.742999999999999</c:v>
                </c:pt>
                <c:pt idx="45">
                  <c:v>35.927</c:v>
                </c:pt>
                <c:pt idx="46">
                  <c:v>31.242000000000001</c:v>
                </c:pt>
                <c:pt idx="47">
                  <c:v>39.261000000000003</c:v>
                </c:pt>
                <c:pt idx="48">
                  <c:v>46.363999999999997</c:v>
                </c:pt>
                <c:pt idx="49">
                  <c:v>41.186</c:v>
                </c:pt>
                <c:pt idx="50">
                  <c:v>37.316000000000003</c:v>
                </c:pt>
                <c:pt idx="51">
                  <c:v>32.613</c:v>
                </c:pt>
                <c:pt idx="52">
                  <c:v>31.085000000000001</c:v>
                </c:pt>
                <c:pt idx="53">
                  <c:v>33.234000000000002</c:v>
                </c:pt>
                <c:pt idx="54">
                  <c:v>32.624000000000002</c:v>
                </c:pt>
                <c:pt idx="55">
                  <c:v>30.358000000000001</c:v>
                </c:pt>
                <c:pt idx="56">
                  <c:v>26.161999999999999</c:v>
                </c:pt>
                <c:pt idx="57">
                  <c:v>26.206</c:v>
                </c:pt>
                <c:pt idx="58">
                  <c:v>22.006</c:v>
                </c:pt>
                <c:pt idx="59">
                  <c:v>24.529</c:v>
                </c:pt>
                <c:pt idx="60">
                  <c:v>21.405000000000001</c:v>
                </c:pt>
                <c:pt idx="61">
                  <c:v>23.337</c:v>
                </c:pt>
                <c:pt idx="62">
                  <c:v>28.577999999999999</c:v>
                </c:pt>
                <c:pt idx="63">
                  <c:v>28.800999999999998</c:v>
                </c:pt>
                <c:pt idx="64">
                  <c:v>24.11</c:v>
                </c:pt>
                <c:pt idx="65">
                  <c:v>27.026</c:v>
                </c:pt>
                <c:pt idx="66">
                  <c:v>30.483000000000001</c:v>
                </c:pt>
                <c:pt idx="67">
                  <c:v>32.930999999999997</c:v>
                </c:pt>
                <c:pt idx="68">
                  <c:v>40.567999999999998</c:v>
                </c:pt>
                <c:pt idx="69">
                  <c:v>36.511000000000003</c:v>
                </c:pt>
                <c:pt idx="70">
                  <c:v>30.882000000000001</c:v>
                </c:pt>
                <c:pt idx="71">
                  <c:v>32.287999999999997</c:v>
                </c:pt>
                <c:pt idx="72">
                  <c:v>32.798000000000002</c:v>
                </c:pt>
                <c:pt idx="73">
                  <c:v>24.998999999999999</c:v>
                </c:pt>
                <c:pt idx="74">
                  <c:v>20.266999999999999</c:v>
                </c:pt>
                <c:pt idx="75">
                  <c:v>17.312000000000001</c:v>
                </c:pt>
                <c:pt idx="76">
                  <c:v>17.451000000000001</c:v>
                </c:pt>
                <c:pt idx="77">
                  <c:v>20.010000000000002</c:v>
                </c:pt>
                <c:pt idx="78">
                  <c:v>25.699000000000002</c:v>
                </c:pt>
                <c:pt idx="79">
                  <c:v>23.190999999999999</c:v>
                </c:pt>
                <c:pt idx="80">
                  <c:v>21.85</c:v>
                </c:pt>
                <c:pt idx="81">
                  <c:v>24.420999999999999</c:v>
                </c:pt>
                <c:pt idx="82">
                  <c:v>24.277999999999999</c:v>
                </c:pt>
                <c:pt idx="83">
                  <c:v>23.277000000000001</c:v>
                </c:pt>
                <c:pt idx="84">
                  <c:v>22.465</c:v>
                </c:pt>
                <c:pt idx="85">
                  <c:v>21.491</c:v>
                </c:pt>
                <c:pt idx="86">
                  <c:v>23.600999999999999</c:v>
                </c:pt>
                <c:pt idx="87">
                  <c:v>23.2</c:v>
                </c:pt>
                <c:pt idx="88">
                  <c:v>25.1</c:v>
                </c:pt>
                <c:pt idx="89">
                  <c:v>26.821999999999999</c:v>
                </c:pt>
                <c:pt idx="90">
                  <c:v>30.387</c:v>
                </c:pt>
                <c:pt idx="91">
                  <c:v>38.741</c:v>
                </c:pt>
                <c:pt idx="92">
                  <c:v>41.682000000000002</c:v>
                </c:pt>
                <c:pt idx="93">
                  <c:v>47.801000000000002</c:v>
                </c:pt>
                <c:pt idx="94">
                  <c:v>46.71</c:v>
                </c:pt>
                <c:pt idx="95">
                  <c:v>42.841999999999999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1.845</c:v>
                </c:pt>
                <c:pt idx="20">
                  <c:v>27.402000000000001</c:v>
                </c:pt>
                <c:pt idx="21">
                  <c:v>26.925000000000001</c:v>
                </c:pt>
                <c:pt idx="22">
                  <c:v>26.998999999999999</c:v>
                </c:pt>
                <c:pt idx="23">
                  <c:v>27.669</c:v>
                </c:pt>
                <c:pt idx="24">
                  <c:v>28.878</c:v>
                </c:pt>
                <c:pt idx="25">
                  <c:v>42.363</c:v>
                </c:pt>
                <c:pt idx="26">
                  <c:v>80.353999999999999</c:v>
                </c:pt>
                <c:pt idx="27">
                  <c:v>120.312</c:v>
                </c:pt>
                <c:pt idx="28">
                  <c:v>164.28700000000001</c:v>
                </c:pt>
                <c:pt idx="29">
                  <c:v>215.80600000000001</c:v>
                </c:pt>
                <c:pt idx="30">
                  <c:v>271.16399999999999</c:v>
                </c:pt>
                <c:pt idx="31">
                  <c:v>317.20400000000001</c:v>
                </c:pt>
                <c:pt idx="32">
                  <c:v>371.38600000000002</c:v>
                </c:pt>
                <c:pt idx="33">
                  <c:v>437.37400000000002</c:v>
                </c:pt>
                <c:pt idx="34">
                  <c:v>520.68899999999996</c:v>
                </c:pt>
                <c:pt idx="35">
                  <c:v>619.87699999999995</c:v>
                </c:pt>
                <c:pt idx="36">
                  <c:v>716.30100000000004</c:v>
                </c:pt>
                <c:pt idx="37">
                  <c:v>785.70500000000004</c:v>
                </c:pt>
                <c:pt idx="38">
                  <c:v>860.97400000000005</c:v>
                </c:pt>
                <c:pt idx="39">
                  <c:v>922.91099999999994</c:v>
                </c:pt>
                <c:pt idx="40">
                  <c:v>976.22400000000005</c:v>
                </c:pt>
                <c:pt idx="41">
                  <c:v>1042.4169999999999</c:v>
                </c:pt>
                <c:pt idx="42">
                  <c:v>1024.78</c:v>
                </c:pt>
                <c:pt idx="43">
                  <c:v>996.78800000000001</c:v>
                </c:pt>
                <c:pt idx="44">
                  <c:v>989.80399999999997</c:v>
                </c:pt>
                <c:pt idx="45">
                  <c:v>997.43899999999996</c:v>
                </c:pt>
                <c:pt idx="46">
                  <c:v>956.11500000000001</c:v>
                </c:pt>
                <c:pt idx="47">
                  <c:v>912.99900000000002</c:v>
                </c:pt>
                <c:pt idx="48">
                  <c:v>884.63499999999999</c:v>
                </c:pt>
                <c:pt idx="49">
                  <c:v>882.64599999999996</c:v>
                </c:pt>
                <c:pt idx="50">
                  <c:v>943.649</c:v>
                </c:pt>
                <c:pt idx="51">
                  <c:v>969.51099999999997</c:v>
                </c:pt>
                <c:pt idx="52">
                  <c:v>1025.1410000000001</c:v>
                </c:pt>
                <c:pt idx="53">
                  <c:v>989.01700000000005</c:v>
                </c:pt>
                <c:pt idx="54">
                  <c:v>965.94100000000003</c:v>
                </c:pt>
                <c:pt idx="55">
                  <c:v>979.11099999999999</c:v>
                </c:pt>
                <c:pt idx="56">
                  <c:v>1008.05</c:v>
                </c:pt>
                <c:pt idx="57">
                  <c:v>1008.39</c:v>
                </c:pt>
                <c:pt idx="58">
                  <c:v>1035.951</c:v>
                </c:pt>
                <c:pt idx="59">
                  <c:v>903.49800000000005</c:v>
                </c:pt>
                <c:pt idx="60">
                  <c:v>859.21500000000003</c:v>
                </c:pt>
                <c:pt idx="61">
                  <c:v>900.31200000000001</c:v>
                </c:pt>
                <c:pt idx="62">
                  <c:v>879.63800000000003</c:v>
                </c:pt>
                <c:pt idx="63">
                  <c:v>822.65300000000002</c:v>
                </c:pt>
                <c:pt idx="64">
                  <c:v>852.32500000000005</c:v>
                </c:pt>
                <c:pt idx="65">
                  <c:v>775.47799999999995</c:v>
                </c:pt>
                <c:pt idx="66">
                  <c:v>702.149</c:v>
                </c:pt>
                <c:pt idx="67">
                  <c:v>673.63199999999995</c:v>
                </c:pt>
                <c:pt idx="68">
                  <c:v>630.48699999999997</c:v>
                </c:pt>
                <c:pt idx="69">
                  <c:v>581.33000000000004</c:v>
                </c:pt>
                <c:pt idx="70">
                  <c:v>506.03500000000003</c:v>
                </c:pt>
                <c:pt idx="71">
                  <c:v>442.64499999999998</c:v>
                </c:pt>
                <c:pt idx="72">
                  <c:v>370.39299999999997</c:v>
                </c:pt>
                <c:pt idx="73">
                  <c:v>326.97500000000002</c:v>
                </c:pt>
                <c:pt idx="74">
                  <c:v>253.602</c:v>
                </c:pt>
                <c:pt idx="75">
                  <c:v>191.98699999999999</c:v>
                </c:pt>
                <c:pt idx="76">
                  <c:v>141.20500000000001</c:v>
                </c:pt>
                <c:pt idx="77">
                  <c:v>101.7</c:v>
                </c:pt>
                <c:pt idx="78">
                  <c:v>67.944999999999993</c:v>
                </c:pt>
                <c:pt idx="79">
                  <c:v>41.125999999999998</c:v>
                </c:pt>
                <c:pt idx="80">
                  <c:v>28.619</c:v>
                </c:pt>
                <c:pt idx="81">
                  <c:v>26.684999999999999</c:v>
                </c:pt>
                <c:pt idx="82">
                  <c:v>26.891999999999999</c:v>
                </c:pt>
                <c:pt idx="83">
                  <c:v>15.794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157.49799999999999</c:v>
                </c:pt>
                <c:pt idx="1">
                  <c:v>157.50700000000001</c:v>
                </c:pt>
                <c:pt idx="2">
                  <c:v>157.49700000000001</c:v>
                </c:pt>
                <c:pt idx="3">
                  <c:v>157.47999999999999</c:v>
                </c:pt>
                <c:pt idx="4">
                  <c:v>157.46600000000001</c:v>
                </c:pt>
                <c:pt idx="5">
                  <c:v>157.453</c:v>
                </c:pt>
                <c:pt idx="6">
                  <c:v>157.435</c:v>
                </c:pt>
                <c:pt idx="7">
                  <c:v>157.202</c:v>
                </c:pt>
                <c:pt idx="8">
                  <c:v>157.261</c:v>
                </c:pt>
                <c:pt idx="9">
                  <c:v>157.42400000000001</c:v>
                </c:pt>
                <c:pt idx="10">
                  <c:v>157.59399999999999</c:v>
                </c:pt>
                <c:pt idx="11">
                  <c:v>157.697</c:v>
                </c:pt>
                <c:pt idx="12">
                  <c:v>156.601</c:v>
                </c:pt>
                <c:pt idx="13">
                  <c:v>156.56700000000001</c:v>
                </c:pt>
                <c:pt idx="14">
                  <c:v>156.56200000000001</c:v>
                </c:pt>
                <c:pt idx="15">
                  <c:v>156.529</c:v>
                </c:pt>
                <c:pt idx="16">
                  <c:v>157.624</c:v>
                </c:pt>
                <c:pt idx="17">
                  <c:v>157.607</c:v>
                </c:pt>
                <c:pt idx="18">
                  <c:v>157.57300000000001</c:v>
                </c:pt>
                <c:pt idx="19">
                  <c:v>158.13999999999999</c:v>
                </c:pt>
                <c:pt idx="20">
                  <c:v>165.13399999999999</c:v>
                </c:pt>
                <c:pt idx="21">
                  <c:v>164.988</c:v>
                </c:pt>
                <c:pt idx="22">
                  <c:v>164.73</c:v>
                </c:pt>
                <c:pt idx="23">
                  <c:v>169.15199999999999</c:v>
                </c:pt>
                <c:pt idx="24">
                  <c:v>240.131</c:v>
                </c:pt>
                <c:pt idx="25">
                  <c:v>259.72500000000002</c:v>
                </c:pt>
                <c:pt idx="26">
                  <c:v>259.66500000000002</c:v>
                </c:pt>
                <c:pt idx="27">
                  <c:v>279.31</c:v>
                </c:pt>
                <c:pt idx="28">
                  <c:v>586.45600000000002</c:v>
                </c:pt>
                <c:pt idx="29">
                  <c:v>635.69000000000005</c:v>
                </c:pt>
                <c:pt idx="30">
                  <c:v>636.55999999999995</c:v>
                </c:pt>
                <c:pt idx="31">
                  <c:v>630.80100000000004</c:v>
                </c:pt>
                <c:pt idx="32">
                  <c:v>538.03099999999995</c:v>
                </c:pt>
                <c:pt idx="33">
                  <c:v>523.77200000000005</c:v>
                </c:pt>
                <c:pt idx="34">
                  <c:v>522.22400000000005</c:v>
                </c:pt>
                <c:pt idx="35">
                  <c:v>504.46800000000002</c:v>
                </c:pt>
                <c:pt idx="36">
                  <c:v>253.28700000000001</c:v>
                </c:pt>
                <c:pt idx="37">
                  <c:v>215.18700000000001</c:v>
                </c:pt>
                <c:pt idx="38">
                  <c:v>214.60900000000001</c:v>
                </c:pt>
                <c:pt idx="39">
                  <c:v>210.541</c:v>
                </c:pt>
                <c:pt idx="40">
                  <c:v>163.82</c:v>
                </c:pt>
                <c:pt idx="41">
                  <c:v>162.41800000000001</c:v>
                </c:pt>
                <c:pt idx="42">
                  <c:v>162.37</c:v>
                </c:pt>
                <c:pt idx="43">
                  <c:v>164.946</c:v>
                </c:pt>
                <c:pt idx="44">
                  <c:v>193.37100000000001</c:v>
                </c:pt>
                <c:pt idx="45">
                  <c:v>195.72800000000001</c:v>
                </c:pt>
                <c:pt idx="46">
                  <c:v>257.09199999999998</c:v>
                </c:pt>
                <c:pt idx="47">
                  <c:v>351.084</c:v>
                </c:pt>
                <c:pt idx="48">
                  <c:v>203.06</c:v>
                </c:pt>
                <c:pt idx="49">
                  <c:v>195.726</c:v>
                </c:pt>
                <c:pt idx="50">
                  <c:v>195.803</c:v>
                </c:pt>
                <c:pt idx="51">
                  <c:v>195.76400000000001</c:v>
                </c:pt>
                <c:pt idx="52">
                  <c:v>193.81200000000001</c:v>
                </c:pt>
                <c:pt idx="53">
                  <c:v>193.62899999999999</c:v>
                </c:pt>
                <c:pt idx="54">
                  <c:v>193.66399999999999</c:v>
                </c:pt>
                <c:pt idx="55">
                  <c:v>190.78100000000001</c:v>
                </c:pt>
                <c:pt idx="56">
                  <c:v>162.07</c:v>
                </c:pt>
                <c:pt idx="57">
                  <c:v>148.13</c:v>
                </c:pt>
                <c:pt idx="58">
                  <c:v>148.08600000000001</c:v>
                </c:pt>
                <c:pt idx="59">
                  <c:v>148.05099999999999</c:v>
                </c:pt>
                <c:pt idx="60">
                  <c:v>145.82599999999999</c:v>
                </c:pt>
                <c:pt idx="61">
                  <c:v>145.79900000000001</c:v>
                </c:pt>
                <c:pt idx="62">
                  <c:v>145.79300000000001</c:v>
                </c:pt>
                <c:pt idx="63">
                  <c:v>145.79</c:v>
                </c:pt>
                <c:pt idx="64">
                  <c:v>146.881</c:v>
                </c:pt>
                <c:pt idx="65">
                  <c:v>146.84700000000001</c:v>
                </c:pt>
                <c:pt idx="66">
                  <c:v>146.83500000000001</c:v>
                </c:pt>
                <c:pt idx="67">
                  <c:v>146.797</c:v>
                </c:pt>
                <c:pt idx="68">
                  <c:v>150.12200000000001</c:v>
                </c:pt>
                <c:pt idx="69">
                  <c:v>150.09800000000001</c:v>
                </c:pt>
                <c:pt idx="70">
                  <c:v>150.07599999999999</c:v>
                </c:pt>
                <c:pt idx="71">
                  <c:v>163.535</c:v>
                </c:pt>
                <c:pt idx="72">
                  <c:v>317.53199999999998</c:v>
                </c:pt>
                <c:pt idx="73">
                  <c:v>348.221</c:v>
                </c:pt>
                <c:pt idx="74">
                  <c:v>349.52199999999999</c:v>
                </c:pt>
                <c:pt idx="75">
                  <c:v>351.09300000000002</c:v>
                </c:pt>
                <c:pt idx="76">
                  <c:v>367.57</c:v>
                </c:pt>
                <c:pt idx="77">
                  <c:v>368.16500000000002</c:v>
                </c:pt>
                <c:pt idx="78">
                  <c:v>376.31599999999997</c:v>
                </c:pt>
                <c:pt idx="79">
                  <c:v>381.78699999999998</c:v>
                </c:pt>
                <c:pt idx="80">
                  <c:v>385.06599999999997</c:v>
                </c:pt>
                <c:pt idx="81">
                  <c:v>377.25900000000001</c:v>
                </c:pt>
                <c:pt idx="82">
                  <c:v>385.55599999999998</c:v>
                </c:pt>
                <c:pt idx="83">
                  <c:v>377.64699999999999</c:v>
                </c:pt>
                <c:pt idx="84">
                  <c:v>419.86200000000002</c:v>
                </c:pt>
                <c:pt idx="85">
                  <c:v>480.73399999999998</c:v>
                </c:pt>
                <c:pt idx="86">
                  <c:v>357.58499999999998</c:v>
                </c:pt>
                <c:pt idx="87">
                  <c:v>357.37299999999999</c:v>
                </c:pt>
                <c:pt idx="88">
                  <c:v>402.06799999999998</c:v>
                </c:pt>
                <c:pt idx="89">
                  <c:v>411.74200000000002</c:v>
                </c:pt>
                <c:pt idx="90">
                  <c:v>409.93099999999998</c:v>
                </c:pt>
                <c:pt idx="91">
                  <c:v>383.22199999999998</c:v>
                </c:pt>
                <c:pt idx="92">
                  <c:v>165.93299999999999</c:v>
                </c:pt>
                <c:pt idx="93">
                  <c:v>148.815</c:v>
                </c:pt>
                <c:pt idx="94">
                  <c:v>148.80099999999999</c:v>
                </c:pt>
                <c:pt idx="95">
                  <c:v>148.786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137.82</c:v>
                </c:pt>
                <c:pt idx="25">
                  <c:v>227.47</c:v>
                </c:pt>
                <c:pt idx="26">
                  <c:v>226.965</c:v>
                </c:pt>
                <c:pt idx="27">
                  <c:v>295.64400000000001</c:v>
                </c:pt>
                <c:pt idx="28">
                  <c:v>248.179</c:v>
                </c:pt>
                <c:pt idx="29">
                  <c:v>150.38200000000001</c:v>
                </c:pt>
                <c:pt idx="30">
                  <c:v>133.922</c:v>
                </c:pt>
                <c:pt idx="31">
                  <c:v>112.779</c:v>
                </c:pt>
                <c:pt idx="32">
                  <c:v>67.72</c:v>
                </c:pt>
                <c:pt idx="33">
                  <c:v>67.284000000000006</c:v>
                </c:pt>
                <c:pt idx="34">
                  <c:v>68.314999999999998</c:v>
                </c:pt>
                <c:pt idx="35">
                  <c:v>69.575000000000003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212.24600000000001</c:v>
                </c:pt>
                <c:pt idx="73">
                  <c:v>223.83600000000001</c:v>
                </c:pt>
                <c:pt idx="74">
                  <c:v>222.38900000000001</c:v>
                </c:pt>
                <c:pt idx="75">
                  <c:v>460.47699999999998</c:v>
                </c:pt>
                <c:pt idx="76">
                  <c:v>318.75900000000001</c:v>
                </c:pt>
                <c:pt idx="77">
                  <c:v>304.04700000000003</c:v>
                </c:pt>
                <c:pt idx="78">
                  <c:v>276.04899999999998</c:v>
                </c:pt>
                <c:pt idx="79">
                  <c:v>279.92099999999999</c:v>
                </c:pt>
                <c:pt idx="80">
                  <c:v>293.30900000000003</c:v>
                </c:pt>
                <c:pt idx="81">
                  <c:v>292.214</c:v>
                </c:pt>
                <c:pt idx="82">
                  <c:v>303.85500000000002</c:v>
                </c:pt>
                <c:pt idx="83">
                  <c:v>300.50200000000001</c:v>
                </c:pt>
                <c:pt idx="84">
                  <c:v>333.77300000000002</c:v>
                </c:pt>
                <c:pt idx="85">
                  <c:v>337.18400000000003</c:v>
                </c:pt>
                <c:pt idx="86">
                  <c:v>336.14699999999999</c:v>
                </c:pt>
                <c:pt idx="87">
                  <c:v>299.14499999999998</c:v>
                </c:pt>
                <c:pt idx="88">
                  <c:v>350.43099999999998</c:v>
                </c:pt>
                <c:pt idx="89">
                  <c:v>270.34699999999998</c:v>
                </c:pt>
                <c:pt idx="90">
                  <c:v>239.726</c:v>
                </c:pt>
                <c:pt idx="91">
                  <c:v>239.214</c:v>
                </c:pt>
                <c:pt idx="92">
                  <c:v>171.55799999999999</c:v>
                </c:pt>
                <c:pt idx="93">
                  <c:v>92.088999999999999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69.150999999999996</c:v>
                </c:pt>
                <c:pt idx="46">
                  <c:v>224.87799999999999</c:v>
                </c:pt>
                <c:pt idx="47">
                  <c:v>134.50399999999999</c:v>
                </c:pt>
                <c:pt idx="48">
                  <c:v>265.88799999999998</c:v>
                </c:pt>
                <c:pt idx="49">
                  <c:v>380.959</c:v>
                </c:pt>
                <c:pt idx="50">
                  <c:v>345.13900000000001</c:v>
                </c:pt>
                <c:pt idx="51">
                  <c:v>407.774</c:v>
                </c:pt>
                <c:pt idx="52">
                  <c:v>470.14299999999997</c:v>
                </c:pt>
                <c:pt idx="53">
                  <c:v>452.18299999999999</c:v>
                </c:pt>
                <c:pt idx="54">
                  <c:v>348.33300000000003</c:v>
                </c:pt>
                <c:pt idx="55">
                  <c:v>322.44099999999997</c:v>
                </c:pt>
                <c:pt idx="56">
                  <c:v>320.22500000000002</c:v>
                </c:pt>
                <c:pt idx="57">
                  <c:v>300.25099999999998</c:v>
                </c:pt>
                <c:pt idx="58">
                  <c:v>245.01400000000001</c:v>
                </c:pt>
                <c:pt idx="59">
                  <c:v>326.97399999999999</c:v>
                </c:pt>
                <c:pt idx="60">
                  <c:v>475.274</c:v>
                </c:pt>
                <c:pt idx="61">
                  <c:v>500.55700000000002</c:v>
                </c:pt>
                <c:pt idx="62">
                  <c:v>438.21100000000001</c:v>
                </c:pt>
                <c:pt idx="63">
                  <c:v>343.42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-529.63800000000003</c:v>
                </c:pt>
                <c:pt idx="1">
                  <c:v>-531.77</c:v>
                </c:pt>
                <c:pt idx="2">
                  <c:v>-478.38900000000001</c:v>
                </c:pt>
                <c:pt idx="3">
                  <c:v>-413.88200000000001</c:v>
                </c:pt>
                <c:pt idx="4">
                  <c:v>-459.71699999999998</c:v>
                </c:pt>
                <c:pt idx="5">
                  <c:v>-446.51499999999999</c:v>
                </c:pt>
                <c:pt idx="6">
                  <c:v>-501.82499999999999</c:v>
                </c:pt>
                <c:pt idx="7">
                  <c:v>-507.85899999999998</c:v>
                </c:pt>
                <c:pt idx="8">
                  <c:v>-705.53300000000002</c:v>
                </c:pt>
                <c:pt idx="9">
                  <c:v>-639.28599999999994</c:v>
                </c:pt>
                <c:pt idx="10">
                  <c:v>-652.16300000000001</c:v>
                </c:pt>
                <c:pt idx="11">
                  <c:v>-621.27099999999996</c:v>
                </c:pt>
                <c:pt idx="12">
                  <c:v>-720.04100000000005</c:v>
                </c:pt>
                <c:pt idx="13">
                  <c:v>-730.10799999999995</c:v>
                </c:pt>
                <c:pt idx="14">
                  <c:v>-744.79300000000001</c:v>
                </c:pt>
                <c:pt idx="15">
                  <c:v>-673.22500000000002</c:v>
                </c:pt>
                <c:pt idx="16">
                  <c:v>-759.92200000000003</c:v>
                </c:pt>
                <c:pt idx="17">
                  <c:v>-687.03099999999995</c:v>
                </c:pt>
                <c:pt idx="18">
                  <c:v>-641.47900000000004</c:v>
                </c:pt>
                <c:pt idx="19">
                  <c:v>-614.82299999999998</c:v>
                </c:pt>
                <c:pt idx="20">
                  <c:v>-551.44299999999998</c:v>
                </c:pt>
                <c:pt idx="21">
                  <c:v>-586.03399999999999</c:v>
                </c:pt>
                <c:pt idx="22">
                  <c:v>-714.81</c:v>
                </c:pt>
                <c:pt idx="23">
                  <c:v>-532.63599999999997</c:v>
                </c:pt>
                <c:pt idx="24">
                  <c:v>-610.63</c:v>
                </c:pt>
                <c:pt idx="25">
                  <c:v>-544.26</c:v>
                </c:pt>
                <c:pt idx="26">
                  <c:v>-496.18</c:v>
                </c:pt>
                <c:pt idx="27">
                  <c:v>-775.35699999999997</c:v>
                </c:pt>
                <c:pt idx="28">
                  <c:v>-890.28800000000001</c:v>
                </c:pt>
                <c:pt idx="29">
                  <c:v>-814.98699999999997</c:v>
                </c:pt>
                <c:pt idx="30">
                  <c:v>-793.14099999999996</c:v>
                </c:pt>
                <c:pt idx="31">
                  <c:v>-740.19</c:v>
                </c:pt>
                <c:pt idx="32">
                  <c:v>-638.82600000000002</c:v>
                </c:pt>
                <c:pt idx="33">
                  <c:v>-599.63900000000001</c:v>
                </c:pt>
                <c:pt idx="34">
                  <c:v>-633.75400000000002</c:v>
                </c:pt>
                <c:pt idx="35">
                  <c:v>-594.38400000000001</c:v>
                </c:pt>
                <c:pt idx="36">
                  <c:v>-327.9</c:v>
                </c:pt>
                <c:pt idx="37">
                  <c:v>-345.96800000000002</c:v>
                </c:pt>
                <c:pt idx="38">
                  <c:v>-401.42899999999997</c:v>
                </c:pt>
                <c:pt idx="39">
                  <c:v>-482.274</c:v>
                </c:pt>
                <c:pt idx="40">
                  <c:v>-443.072</c:v>
                </c:pt>
                <c:pt idx="41">
                  <c:v>-525.63499999999999</c:v>
                </c:pt>
                <c:pt idx="42">
                  <c:v>-544.92899999999997</c:v>
                </c:pt>
                <c:pt idx="43">
                  <c:v>-521.63599999999997</c:v>
                </c:pt>
                <c:pt idx="44">
                  <c:v>-335.42099999999999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-16.423999999999999</c:v>
                </c:pt>
                <c:pt idx="65">
                  <c:v>-232.05699999999999</c:v>
                </c:pt>
                <c:pt idx="66">
                  <c:v>-270.41199999999998</c:v>
                </c:pt>
                <c:pt idx="67">
                  <c:v>-210.369</c:v>
                </c:pt>
                <c:pt idx="68">
                  <c:v>-298.88200000000001</c:v>
                </c:pt>
                <c:pt idx="69">
                  <c:v>-478.209</c:v>
                </c:pt>
                <c:pt idx="70">
                  <c:v>-660.572</c:v>
                </c:pt>
                <c:pt idx="71">
                  <c:v>-757.41800000000001</c:v>
                </c:pt>
                <c:pt idx="72">
                  <c:v>-1242.5350000000001</c:v>
                </c:pt>
                <c:pt idx="73">
                  <c:v>-1329.673</c:v>
                </c:pt>
                <c:pt idx="74">
                  <c:v>-1231.164</c:v>
                </c:pt>
                <c:pt idx="75">
                  <c:v>-1458.395</c:v>
                </c:pt>
                <c:pt idx="76">
                  <c:v>-1242.7809999999999</c:v>
                </c:pt>
                <c:pt idx="77">
                  <c:v>-1189.326</c:v>
                </c:pt>
                <c:pt idx="78">
                  <c:v>-1173.171</c:v>
                </c:pt>
                <c:pt idx="79">
                  <c:v>-1069.2840000000001</c:v>
                </c:pt>
                <c:pt idx="80">
                  <c:v>-1104.712</c:v>
                </c:pt>
                <c:pt idx="81">
                  <c:v>-1103.144</c:v>
                </c:pt>
                <c:pt idx="82">
                  <c:v>-1175.67</c:v>
                </c:pt>
                <c:pt idx="83">
                  <c:v>-1190.8989999999999</c:v>
                </c:pt>
                <c:pt idx="84">
                  <c:v>-1544.479</c:v>
                </c:pt>
                <c:pt idx="85">
                  <c:v>-1724.14</c:v>
                </c:pt>
                <c:pt idx="86">
                  <c:v>-1785.1980000000001</c:v>
                </c:pt>
                <c:pt idx="87">
                  <c:v>-1815.873</c:v>
                </c:pt>
                <c:pt idx="88">
                  <c:v>-1932.299</c:v>
                </c:pt>
                <c:pt idx="89">
                  <c:v>-1894.5730000000001</c:v>
                </c:pt>
                <c:pt idx="90">
                  <c:v>-1930.6320000000001</c:v>
                </c:pt>
                <c:pt idx="91">
                  <c:v>-1961.7380000000001</c:v>
                </c:pt>
                <c:pt idx="92">
                  <c:v>-1667.6</c:v>
                </c:pt>
                <c:pt idx="93">
                  <c:v>-1683.4649999999999</c:v>
                </c:pt>
                <c:pt idx="94">
                  <c:v>-1451.779</c:v>
                </c:pt>
                <c:pt idx="95">
                  <c:v>-1335.85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-218.864</c:v>
                </c:pt>
                <c:pt idx="1">
                  <c:v>-219.58099999999999</c:v>
                </c:pt>
                <c:pt idx="2">
                  <c:v>-219.34</c:v>
                </c:pt>
                <c:pt idx="3">
                  <c:v>-219.25299999999999</c:v>
                </c:pt>
                <c:pt idx="4">
                  <c:v>-218.73699999999999</c:v>
                </c:pt>
                <c:pt idx="5">
                  <c:v>-218.93100000000001</c:v>
                </c:pt>
                <c:pt idx="6">
                  <c:v>-218.589</c:v>
                </c:pt>
                <c:pt idx="7">
                  <c:v>-218.51499999999999</c:v>
                </c:pt>
                <c:pt idx="8">
                  <c:v>-218.261</c:v>
                </c:pt>
                <c:pt idx="9">
                  <c:v>-218.107</c:v>
                </c:pt>
                <c:pt idx="10">
                  <c:v>-217.852</c:v>
                </c:pt>
                <c:pt idx="11">
                  <c:v>-217.517</c:v>
                </c:pt>
                <c:pt idx="12">
                  <c:v>-216.97399999999999</c:v>
                </c:pt>
                <c:pt idx="13">
                  <c:v>-217.14099999999999</c:v>
                </c:pt>
                <c:pt idx="14">
                  <c:v>-216.833</c:v>
                </c:pt>
                <c:pt idx="15">
                  <c:v>-216.45099999999999</c:v>
                </c:pt>
                <c:pt idx="16">
                  <c:v>-216.39099999999999</c:v>
                </c:pt>
                <c:pt idx="17">
                  <c:v>-216.23599999999999</c:v>
                </c:pt>
                <c:pt idx="18">
                  <c:v>-215.66</c:v>
                </c:pt>
                <c:pt idx="19">
                  <c:v>-215.57300000000001</c:v>
                </c:pt>
                <c:pt idx="20">
                  <c:v>-215.63300000000001</c:v>
                </c:pt>
                <c:pt idx="21">
                  <c:v>-214.661</c:v>
                </c:pt>
                <c:pt idx="22">
                  <c:v>-214.494</c:v>
                </c:pt>
                <c:pt idx="23">
                  <c:v>-214.26599999999999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-34.058</c:v>
                </c:pt>
                <c:pt idx="53">
                  <c:v>-102.977</c:v>
                </c:pt>
                <c:pt idx="54">
                  <c:v>-102.776</c:v>
                </c:pt>
                <c:pt idx="55">
                  <c:v>-102.977</c:v>
                </c:pt>
                <c:pt idx="56">
                  <c:v>-102.803</c:v>
                </c:pt>
                <c:pt idx="57">
                  <c:v>-102.803</c:v>
                </c:pt>
                <c:pt idx="58">
                  <c:v>-109.673</c:v>
                </c:pt>
                <c:pt idx="59">
                  <c:v>-206.77199999999999</c:v>
                </c:pt>
                <c:pt idx="60">
                  <c:v>-206.464</c:v>
                </c:pt>
                <c:pt idx="61">
                  <c:v>-205.934</c:v>
                </c:pt>
                <c:pt idx="62">
                  <c:v>-205.81299999999999</c:v>
                </c:pt>
                <c:pt idx="63">
                  <c:v>-171.13200000000001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47461831630697"/>
          <c:w val="0.19904200363756794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3004.7719999999999</c:v>
                </c:pt>
                <c:pt idx="1">
                  <c:v>3006.366</c:v>
                </c:pt>
                <c:pt idx="2">
                  <c:v>3008.8130000000001</c:v>
                </c:pt>
                <c:pt idx="3">
                  <c:v>3010.1930000000002</c:v>
                </c:pt>
                <c:pt idx="4">
                  <c:v>3010.0729999999999</c:v>
                </c:pt>
                <c:pt idx="5">
                  <c:v>3011.5729999999999</c:v>
                </c:pt>
                <c:pt idx="6">
                  <c:v>3013.7</c:v>
                </c:pt>
                <c:pt idx="7">
                  <c:v>3015.18</c:v>
                </c:pt>
                <c:pt idx="8">
                  <c:v>3014.2330000000002</c:v>
                </c:pt>
                <c:pt idx="9">
                  <c:v>3015.22</c:v>
                </c:pt>
                <c:pt idx="10">
                  <c:v>3012.1260000000002</c:v>
                </c:pt>
                <c:pt idx="11">
                  <c:v>3010.0259999999998</c:v>
                </c:pt>
                <c:pt idx="12">
                  <c:v>3009.5129999999999</c:v>
                </c:pt>
                <c:pt idx="13">
                  <c:v>3009.08</c:v>
                </c:pt>
                <c:pt idx="14">
                  <c:v>3008.8589999999999</c:v>
                </c:pt>
                <c:pt idx="15">
                  <c:v>3009.873</c:v>
                </c:pt>
                <c:pt idx="16">
                  <c:v>3010.04</c:v>
                </c:pt>
                <c:pt idx="17">
                  <c:v>3010.14</c:v>
                </c:pt>
                <c:pt idx="18">
                  <c:v>3011.0259999999998</c:v>
                </c:pt>
                <c:pt idx="19">
                  <c:v>3013.0929999999998</c:v>
                </c:pt>
                <c:pt idx="20">
                  <c:v>3013.087</c:v>
                </c:pt>
                <c:pt idx="21">
                  <c:v>3014.087</c:v>
                </c:pt>
                <c:pt idx="22">
                  <c:v>3015.4140000000002</c:v>
                </c:pt>
                <c:pt idx="23">
                  <c:v>3015.56</c:v>
                </c:pt>
                <c:pt idx="24">
                  <c:v>3017.067</c:v>
                </c:pt>
                <c:pt idx="25">
                  <c:v>3016.5140000000001</c:v>
                </c:pt>
                <c:pt idx="26">
                  <c:v>3016.0070000000001</c:v>
                </c:pt>
                <c:pt idx="27">
                  <c:v>3013.587</c:v>
                </c:pt>
                <c:pt idx="28">
                  <c:v>3011.8270000000002</c:v>
                </c:pt>
                <c:pt idx="29">
                  <c:v>3010.7930000000001</c:v>
                </c:pt>
                <c:pt idx="30">
                  <c:v>3010.3530000000001</c:v>
                </c:pt>
                <c:pt idx="31">
                  <c:v>3010.2330000000002</c:v>
                </c:pt>
                <c:pt idx="32">
                  <c:v>3009.413</c:v>
                </c:pt>
                <c:pt idx="33">
                  <c:v>3008.373</c:v>
                </c:pt>
                <c:pt idx="34">
                  <c:v>3007.9659999999999</c:v>
                </c:pt>
                <c:pt idx="35">
                  <c:v>3011.42</c:v>
                </c:pt>
                <c:pt idx="36">
                  <c:v>3013.56</c:v>
                </c:pt>
                <c:pt idx="37">
                  <c:v>3015.56</c:v>
                </c:pt>
                <c:pt idx="38">
                  <c:v>3019.607</c:v>
                </c:pt>
                <c:pt idx="39">
                  <c:v>3017.8470000000002</c:v>
                </c:pt>
                <c:pt idx="40">
                  <c:v>3015.8939999999998</c:v>
                </c:pt>
                <c:pt idx="41">
                  <c:v>3013.8</c:v>
                </c:pt>
                <c:pt idx="42">
                  <c:v>3012.4470000000001</c:v>
                </c:pt>
                <c:pt idx="43">
                  <c:v>3011.9</c:v>
                </c:pt>
                <c:pt idx="44">
                  <c:v>3010.2860000000001</c:v>
                </c:pt>
                <c:pt idx="45">
                  <c:v>3010.24</c:v>
                </c:pt>
                <c:pt idx="46">
                  <c:v>3007.6990000000001</c:v>
                </c:pt>
                <c:pt idx="47">
                  <c:v>3007.2260000000001</c:v>
                </c:pt>
                <c:pt idx="48">
                  <c:v>3005.2190000000001</c:v>
                </c:pt>
                <c:pt idx="49">
                  <c:v>3005.4589999999998</c:v>
                </c:pt>
                <c:pt idx="50">
                  <c:v>3005.1060000000002</c:v>
                </c:pt>
                <c:pt idx="51">
                  <c:v>3004.866</c:v>
                </c:pt>
                <c:pt idx="52">
                  <c:v>3004.6260000000002</c:v>
                </c:pt>
                <c:pt idx="53">
                  <c:v>3004.9589999999998</c:v>
                </c:pt>
                <c:pt idx="54">
                  <c:v>3003.9859999999999</c:v>
                </c:pt>
                <c:pt idx="55">
                  <c:v>3004.1190000000001</c:v>
                </c:pt>
                <c:pt idx="56">
                  <c:v>3003.799</c:v>
                </c:pt>
                <c:pt idx="57">
                  <c:v>3001.5990000000002</c:v>
                </c:pt>
                <c:pt idx="58">
                  <c:v>3000.8119999999999</c:v>
                </c:pt>
                <c:pt idx="59">
                  <c:v>3000.232</c:v>
                </c:pt>
                <c:pt idx="60">
                  <c:v>3000.1590000000001</c:v>
                </c:pt>
                <c:pt idx="61">
                  <c:v>3000.9189999999999</c:v>
                </c:pt>
                <c:pt idx="62">
                  <c:v>3001.172</c:v>
                </c:pt>
                <c:pt idx="63">
                  <c:v>3000.7190000000001</c:v>
                </c:pt>
                <c:pt idx="64">
                  <c:v>2999.9189999999999</c:v>
                </c:pt>
                <c:pt idx="65">
                  <c:v>2999.7649999999999</c:v>
                </c:pt>
                <c:pt idx="66">
                  <c:v>2997.1179999999999</c:v>
                </c:pt>
                <c:pt idx="67">
                  <c:v>2995.578</c:v>
                </c:pt>
                <c:pt idx="68">
                  <c:v>2995.5650000000001</c:v>
                </c:pt>
                <c:pt idx="69">
                  <c:v>2992.8310000000001</c:v>
                </c:pt>
                <c:pt idx="70">
                  <c:v>2993.951</c:v>
                </c:pt>
                <c:pt idx="71">
                  <c:v>2993.7179999999998</c:v>
                </c:pt>
                <c:pt idx="72">
                  <c:v>2994.2249999999999</c:v>
                </c:pt>
                <c:pt idx="73">
                  <c:v>2993.7649999999999</c:v>
                </c:pt>
                <c:pt idx="74">
                  <c:v>2994.2109999999998</c:v>
                </c:pt>
                <c:pt idx="75">
                  <c:v>2994.6379999999999</c:v>
                </c:pt>
                <c:pt idx="76">
                  <c:v>2995.2249999999999</c:v>
                </c:pt>
                <c:pt idx="77">
                  <c:v>2995.3910000000001</c:v>
                </c:pt>
                <c:pt idx="78">
                  <c:v>2995.125</c:v>
                </c:pt>
                <c:pt idx="79">
                  <c:v>2996.5920000000001</c:v>
                </c:pt>
                <c:pt idx="80">
                  <c:v>2996.558</c:v>
                </c:pt>
                <c:pt idx="81">
                  <c:v>2996.8180000000002</c:v>
                </c:pt>
                <c:pt idx="82">
                  <c:v>2996.1179999999999</c:v>
                </c:pt>
                <c:pt idx="83">
                  <c:v>2994.8449999999998</c:v>
                </c:pt>
                <c:pt idx="84">
                  <c:v>2995.058</c:v>
                </c:pt>
                <c:pt idx="85">
                  <c:v>2995.511</c:v>
                </c:pt>
                <c:pt idx="86">
                  <c:v>2995.1909999999998</c:v>
                </c:pt>
                <c:pt idx="87">
                  <c:v>2996.7779999999998</c:v>
                </c:pt>
                <c:pt idx="88">
                  <c:v>2997.9180000000001</c:v>
                </c:pt>
                <c:pt idx="89">
                  <c:v>3000.0920000000001</c:v>
                </c:pt>
                <c:pt idx="90">
                  <c:v>3001.2649999999999</c:v>
                </c:pt>
                <c:pt idx="91">
                  <c:v>3002.5659999999998</c:v>
                </c:pt>
                <c:pt idx="92">
                  <c:v>3002.846</c:v>
                </c:pt>
                <c:pt idx="93">
                  <c:v>3005.6329999999998</c:v>
                </c:pt>
                <c:pt idx="94">
                  <c:v>3007.2190000000001</c:v>
                </c:pt>
                <c:pt idx="95">
                  <c:v>3007.1930000000002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3515.5010000000002</c:v>
                </c:pt>
                <c:pt idx="1">
                  <c:v>3482.36</c:v>
                </c:pt>
                <c:pt idx="2">
                  <c:v>3460.9490000000001</c:v>
                </c:pt>
                <c:pt idx="3">
                  <c:v>3454.8359999999998</c:v>
                </c:pt>
                <c:pt idx="4">
                  <c:v>3491.634</c:v>
                </c:pt>
                <c:pt idx="5">
                  <c:v>3495.3449999999998</c:v>
                </c:pt>
                <c:pt idx="6">
                  <c:v>3494.4169999999999</c:v>
                </c:pt>
                <c:pt idx="7">
                  <c:v>3509.8719999999998</c:v>
                </c:pt>
                <c:pt idx="8">
                  <c:v>3502.873</c:v>
                </c:pt>
                <c:pt idx="9">
                  <c:v>3482.2669999999998</c:v>
                </c:pt>
                <c:pt idx="10">
                  <c:v>3473.7150000000001</c:v>
                </c:pt>
                <c:pt idx="11">
                  <c:v>3453.998</c:v>
                </c:pt>
                <c:pt idx="12">
                  <c:v>3485.0720000000001</c:v>
                </c:pt>
                <c:pt idx="13">
                  <c:v>3500.1120000000001</c:v>
                </c:pt>
                <c:pt idx="14">
                  <c:v>3501.259</c:v>
                </c:pt>
                <c:pt idx="15">
                  <c:v>3505.9749999999999</c:v>
                </c:pt>
                <c:pt idx="16">
                  <c:v>3508.634</c:v>
                </c:pt>
                <c:pt idx="17">
                  <c:v>3511.3380000000002</c:v>
                </c:pt>
                <c:pt idx="18">
                  <c:v>3511.0659999999998</c:v>
                </c:pt>
                <c:pt idx="19">
                  <c:v>3511.0309999999999</c:v>
                </c:pt>
                <c:pt idx="20">
                  <c:v>3465.9340000000002</c:v>
                </c:pt>
                <c:pt idx="21">
                  <c:v>3459.2040000000002</c:v>
                </c:pt>
                <c:pt idx="22">
                  <c:v>3464.3119999999999</c:v>
                </c:pt>
                <c:pt idx="23">
                  <c:v>3462.078</c:v>
                </c:pt>
                <c:pt idx="24">
                  <c:v>3478.8739999999998</c:v>
                </c:pt>
                <c:pt idx="25">
                  <c:v>3469.5039999999999</c:v>
                </c:pt>
                <c:pt idx="26">
                  <c:v>3526.3150000000001</c:v>
                </c:pt>
                <c:pt idx="27">
                  <c:v>3607.9229999999998</c:v>
                </c:pt>
                <c:pt idx="28">
                  <c:v>3545.0770000000002</c:v>
                </c:pt>
                <c:pt idx="29">
                  <c:v>3503.4290000000001</c:v>
                </c:pt>
                <c:pt idx="30">
                  <c:v>3449.201</c:v>
                </c:pt>
                <c:pt idx="31">
                  <c:v>3486.3429999999998</c:v>
                </c:pt>
                <c:pt idx="32">
                  <c:v>3566.886</c:v>
                </c:pt>
                <c:pt idx="33">
                  <c:v>3589.51</c:v>
                </c:pt>
                <c:pt idx="34">
                  <c:v>3602.2840000000001</c:v>
                </c:pt>
                <c:pt idx="35">
                  <c:v>3555.2449999999999</c:v>
                </c:pt>
                <c:pt idx="36">
                  <c:v>3119.9789999999998</c:v>
                </c:pt>
                <c:pt idx="37">
                  <c:v>3032.1529999999998</c:v>
                </c:pt>
                <c:pt idx="38">
                  <c:v>3123.6979999999999</c:v>
                </c:pt>
                <c:pt idx="39">
                  <c:v>3134.067</c:v>
                </c:pt>
                <c:pt idx="40">
                  <c:v>3057.634</c:v>
                </c:pt>
                <c:pt idx="41">
                  <c:v>3040.9</c:v>
                </c:pt>
                <c:pt idx="42">
                  <c:v>3027.0369999999998</c:v>
                </c:pt>
                <c:pt idx="43">
                  <c:v>3024.587</c:v>
                </c:pt>
                <c:pt idx="44">
                  <c:v>2909.4349999999999</c:v>
                </c:pt>
                <c:pt idx="45">
                  <c:v>2878.2820000000002</c:v>
                </c:pt>
                <c:pt idx="46">
                  <c:v>2878.8620000000001</c:v>
                </c:pt>
                <c:pt idx="47">
                  <c:v>2852.2489999999998</c:v>
                </c:pt>
                <c:pt idx="48">
                  <c:v>2700.2</c:v>
                </c:pt>
                <c:pt idx="49">
                  <c:v>2635.3670000000002</c:v>
                </c:pt>
                <c:pt idx="50">
                  <c:v>2613.261</c:v>
                </c:pt>
                <c:pt idx="51">
                  <c:v>2651.1219999999998</c:v>
                </c:pt>
                <c:pt idx="52">
                  <c:v>2922.2080000000001</c:v>
                </c:pt>
                <c:pt idx="53">
                  <c:v>2987.373</c:v>
                </c:pt>
                <c:pt idx="54">
                  <c:v>2980.0949999999998</c:v>
                </c:pt>
                <c:pt idx="55">
                  <c:v>3021.634</c:v>
                </c:pt>
                <c:pt idx="56">
                  <c:v>2893.8980000000001</c:v>
                </c:pt>
                <c:pt idx="57">
                  <c:v>2883.2939999999999</c:v>
                </c:pt>
                <c:pt idx="58">
                  <c:v>2902.5720000000001</c:v>
                </c:pt>
                <c:pt idx="59">
                  <c:v>2928.0039999999999</c:v>
                </c:pt>
                <c:pt idx="60">
                  <c:v>3122.7570000000001</c:v>
                </c:pt>
                <c:pt idx="61">
                  <c:v>3176.9009999999998</c:v>
                </c:pt>
                <c:pt idx="62">
                  <c:v>3189.9850000000001</c:v>
                </c:pt>
                <c:pt idx="63">
                  <c:v>3216.585</c:v>
                </c:pt>
                <c:pt idx="64">
                  <c:v>3379.5749999999998</c:v>
                </c:pt>
                <c:pt idx="65">
                  <c:v>3484.0390000000002</c:v>
                </c:pt>
                <c:pt idx="66">
                  <c:v>3479.5140000000001</c:v>
                </c:pt>
                <c:pt idx="67">
                  <c:v>3468.8679999999999</c:v>
                </c:pt>
                <c:pt idx="68">
                  <c:v>3529.22</c:v>
                </c:pt>
                <c:pt idx="69">
                  <c:v>3533.3919999999998</c:v>
                </c:pt>
                <c:pt idx="70">
                  <c:v>3512.0039999999999</c:v>
                </c:pt>
                <c:pt idx="71">
                  <c:v>3424.7060000000001</c:v>
                </c:pt>
                <c:pt idx="72">
                  <c:v>3559.0659999999998</c:v>
                </c:pt>
                <c:pt idx="73">
                  <c:v>3593.1329999999998</c:v>
                </c:pt>
                <c:pt idx="74">
                  <c:v>3604.587</c:v>
                </c:pt>
                <c:pt idx="75">
                  <c:v>3594.2350000000001</c:v>
                </c:pt>
                <c:pt idx="76">
                  <c:v>3586.9549999999999</c:v>
                </c:pt>
                <c:pt idx="77">
                  <c:v>3606.3470000000002</c:v>
                </c:pt>
                <c:pt idx="78">
                  <c:v>3587.4839999999999</c:v>
                </c:pt>
                <c:pt idx="79">
                  <c:v>3582.6219999999998</c:v>
                </c:pt>
                <c:pt idx="80">
                  <c:v>3613.7959999999998</c:v>
                </c:pt>
                <c:pt idx="81">
                  <c:v>3631.7179999999998</c:v>
                </c:pt>
                <c:pt idx="82">
                  <c:v>3590.5039999999999</c:v>
                </c:pt>
                <c:pt idx="83">
                  <c:v>3545.3519999999999</c:v>
                </c:pt>
                <c:pt idx="84">
                  <c:v>3606.4569999999999</c:v>
                </c:pt>
                <c:pt idx="85">
                  <c:v>3633.7919999999999</c:v>
                </c:pt>
                <c:pt idx="86">
                  <c:v>3536.0390000000002</c:v>
                </c:pt>
                <c:pt idx="87">
                  <c:v>3400.3049999999998</c:v>
                </c:pt>
                <c:pt idx="88">
                  <c:v>3503.9549999999999</c:v>
                </c:pt>
                <c:pt idx="89">
                  <c:v>3594.4360000000001</c:v>
                </c:pt>
                <c:pt idx="90">
                  <c:v>3596</c:v>
                </c:pt>
                <c:pt idx="91">
                  <c:v>3575.8290000000002</c:v>
                </c:pt>
                <c:pt idx="92">
                  <c:v>3576.723</c:v>
                </c:pt>
                <c:pt idx="93">
                  <c:v>3531.002</c:v>
                </c:pt>
                <c:pt idx="94">
                  <c:v>3483.6779999999999</c:v>
                </c:pt>
                <c:pt idx="95">
                  <c:v>3458.2730000000001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-0.93400000000000005</c:v>
                </c:pt>
                <c:pt idx="20">
                  <c:v>67.119</c:v>
                </c:pt>
                <c:pt idx="21">
                  <c:v>225.607</c:v>
                </c:pt>
                <c:pt idx="22">
                  <c:v>420.94799999999998</c:v>
                </c:pt>
                <c:pt idx="23">
                  <c:v>436.96699999999998</c:v>
                </c:pt>
                <c:pt idx="24">
                  <c:v>691.18499999999995</c:v>
                </c:pt>
                <c:pt idx="25">
                  <c:v>801.53700000000003</c:v>
                </c:pt>
                <c:pt idx="26">
                  <c:v>801.54300000000001</c:v>
                </c:pt>
                <c:pt idx="27">
                  <c:v>795.42</c:v>
                </c:pt>
                <c:pt idx="28">
                  <c:v>760.06399999999996</c:v>
                </c:pt>
                <c:pt idx="29">
                  <c:v>705.73</c:v>
                </c:pt>
                <c:pt idx="30">
                  <c:v>689.45799999999997</c:v>
                </c:pt>
                <c:pt idx="31">
                  <c:v>678.37900000000002</c:v>
                </c:pt>
                <c:pt idx="32">
                  <c:v>652.38800000000003</c:v>
                </c:pt>
                <c:pt idx="33">
                  <c:v>664.05100000000004</c:v>
                </c:pt>
                <c:pt idx="34">
                  <c:v>602.44899999999996</c:v>
                </c:pt>
                <c:pt idx="35">
                  <c:v>628.04100000000005</c:v>
                </c:pt>
                <c:pt idx="36">
                  <c:v>592.97199999999998</c:v>
                </c:pt>
                <c:pt idx="37">
                  <c:v>240.804</c:v>
                </c:pt>
                <c:pt idx="38">
                  <c:v>0.79900000000000004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3.5270000000000001</c:v>
                </c:pt>
                <c:pt idx="46">
                  <c:v>4.5090000000000003</c:v>
                </c:pt>
                <c:pt idx="47">
                  <c:v>6.4390000000000001</c:v>
                </c:pt>
                <c:pt idx="48">
                  <c:v>6.1050000000000004</c:v>
                </c:pt>
                <c:pt idx="49">
                  <c:v>5.13</c:v>
                </c:pt>
                <c:pt idx="50">
                  <c:v>1.5229999999999999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1.6830000000000001</c:v>
                </c:pt>
                <c:pt idx="56">
                  <c:v>6.0979999999999999</c:v>
                </c:pt>
                <c:pt idx="57">
                  <c:v>5.0629999999999997</c:v>
                </c:pt>
                <c:pt idx="58">
                  <c:v>6.3460000000000001</c:v>
                </c:pt>
                <c:pt idx="59">
                  <c:v>0.875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-1.2370000000000001</c:v>
                </c:pt>
                <c:pt idx="68">
                  <c:v>69.254000000000005</c:v>
                </c:pt>
                <c:pt idx="69">
                  <c:v>228.34800000000001</c:v>
                </c:pt>
                <c:pt idx="70">
                  <c:v>411.91899999999998</c:v>
                </c:pt>
                <c:pt idx="71">
                  <c:v>400.03199999999998</c:v>
                </c:pt>
                <c:pt idx="72">
                  <c:v>593.29899999999998</c:v>
                </c:pt>
                <c:pt idx="73">
                  <c:v>775.72799999999995</c:v>
                </c:pt>
                <c:pt idx="74">
                  <c:v>781.74599999999998</c:v>
                </c:pt>
                <c:pt idx="75">
                  <c:v>781.48299999999995</c:v>
                </c:pt>
                <c:pt idx="76">
                  <c:v>800.59699999999998</c:v>
                </c:pt>
                <c:pt idx="77">
                  <c:v>802.92100000000005</c:v>
                </c:pt>
                <c:pt idx="78">
                  <c:v>803.08900000000006</c:v>
                </c:pt>
                <c:pt idx="79">
                  <c:v>803.12900000000002</c:v>
                </c:pt>
                <c:pt idx="80">
                  <c:v>803.25199999999995</c:v>
                </c:pt>
                <c:pt idx="81">
                  <c:v>803.34</c:v>
                </c:pt>
                <c:pt idx="82">
                  <c:v>803.29100000000005</c:v>
                </c:pt>
                <c:pt idx="83">
                  <c:v>803.15300000000002</c:v>
                </c:pt>
                <c:pt idx="84">
                  <c:v>805.00599999999997</c:v>
                </c:pt>
                <c:pt idx="85">
                  <c:v>805.07299999999998</c:v>
                </c:pt>
                <c:pt idx="86">
                  <c:v>805.32600000000002</c:v>
                </c:pt>
                <c:pt idx="87">
                  <c:v>805.14499999999998</c:v>
                </c:pt>
                <c:pt idx="88">
                  <c:v>810.56100000000004</c:v>
                </c:pt>
                <c:pt idx="89">
                  <c:v>811.48599999999999</c:v>
                </c:pt>
                <c:pt idx="90">
                  <c:v>811.41899999999998</c:v>
                </c:pt>
                <c:pt idx="91">
                  <c:v>805.49400000000003</c:v>
                </c:pt>
                <c:pt idx="92">
                  <c:v>804.79499999999996</c:v>
                </c:pt>
                <c:pt idx="93">
                  <c:v>816.34100000000001</c:v>
                </c:pt>
                <c:pt idx="94">
                  <c:v>791.6</c:v>
                </c:pt>
                <c:pt idx="95">
                  <c:v>660.62199999999996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370.03</c:v>
                </c:pt>
                <c:pt idx="1">
                  <c:v>369.85199999999998</c:v>
                </c:pt>
                <c:pt idx="2">
                  <c:v>368.31599999999997</c:v>
                </c:pt>
                <c:pt idx="3">
                  <c:v>369.166</c:v>
                </c:pt>
                <c:pt idx="4">
                  <c:v>369.21800000000002</c:v>
                </c:pt>
                <c:pt idx="5">
                  <c:v>368.62299999999999</c:v>
                </c:pt>
                <c:pt idx="6">
                  <c:v>369.93700000000001</c:v>
                </c:pt>
                <c:pt idx="7">
                  <c:v>369.75099999999998</c:v>
                </c:pt>
                <c:pt idx="8">
                  <c:v>368.52199999999999</c:v>
                </c:pt>
                <c:pt idx="9">
                  <c:v>370.25900000000001</c:v>
                </c:pt>
                <c:pt idx="10">
                  <c:v>368.23899999999998</c:v>
                </c:pt>
                <c:pt idx="11">
                  <c:v>369.13099999999997</c:v>
                </c:pt>
                <c:pt idx="12">
                  <c:v>368.19</c:v>
                </c:pt>
                <c:pt idx="13">
                  <c:v>368.84500000000003</c:v>
                </c:pt>
                <c:pt idx="14">
                  <c:v>367.7</c:v>
                </c:pt>
                <c:pt idx="15">
                  <c:v>367.12400000000002</c:v>
                </c:pt>
                <c:pt idx="16">
                  <c:v>366.97300000000001</c:v>
                </c:pt>
                <c:pt idx="17">
                  <c:v>366.572</c:v>
                </c:pt>
                <c:pt idx="18">
                  <c:v>366.36399999999998</c:v>
                </c:pt>
                <c:pt idx="19">
                  <c:v>366.97199999999998</c:v>
                </c:pt>
                <c:pt idx="20">
                  <c:v>375.13600000000002</c:v>
                </c:pt>
                <c:pt idx="21">
                  <c:v>373.4</c:v>
                </c:pt>
                <c:pt idx="22">
                  <c:v>378.178</c:v>
                </c:pt>
                <c:pt idx="23">
                  <c:v>410.58300000000003</c:v>
                </c:pt>
                <c:pt idx="24">
                  <c:v>422.38499999999999</c:v>
                </c:pt>
                <c:pt idx="25">
                  <c:v>431.19400000000002</c:v>
                </c:pt>
                <c:pt idx="26">
                  <c:v>457.99299999999999</c:v>
                </c:pt>
                <c:pt idx="27">
                  <c:v>460.83800000000002</c:v>
                </c:pt>
                <c:pt idx="28">
                  <c:v>440.68900000000002</c:v>
                </c:pt>
                <c:pt idx="29">
                  <c:v>438.28899999999999</c:v>
                </c:pt>
                <c:pt idx="30">
                  <c:v>435.75</c:v>
                </c:pt>
                <c:pt idx="31">
                  <c:v>434.46199999999999</c:v>
                </c:pt>
                <c:pt idx="32">
                  <c:v>430.34300000000002</c:v>
                </c:pt>
                <c:pt idx="33">
                  <c:v>427.22199999999998</c:v>
                </c:pt>
                <c:pt idx="34">
                  <c:v>425.89800000000002</c:v>
                </c:pt>
                <c:pt idx="35">
                  <c:v>425.26</c:v>
                </c:pt>
                <c:pt idx="36">
                  <c:v>414.17700000000002</c:v>
                </c:pt>
                <c:pt idx="37">
                  <c:v>411.68400000000003</c:v>
                </c:pt>
                <c:pt idx="38">
                  <c:v>410.37400000000002</c:v>
                </c:pt>
                <c:pt idx="39">
                  <c:v>407.50299999999999</c:v>
                </c:pt>
                <c:pt idx="40">
                  <c:v>387.04399999999998</c:v>
                </c:pt>
                <c:pt idx="41">
                  <c:v>383.923</c:v>
                </c:pt>
                <c:pt idx="42">
                  <c:v>382.43400000000003</c:v>
                </c:pt>
                <c:pt idx="43">
                  <c:v>377.25700000000001</c:v>
                </c:pt>
                <c:pt idx="44">
                  <c:v>370.93400000000003</c:v>
                </c:pt>
                <c:pt idx="45">
                  <c:v>367.92</c:v>
                </c:pt>
                <c:pt idx="46">
                  <c:v>369.95800000000003</c:v>
                </c:pt>
                <c:pt idx="47">
                  <c:v>371.24400000000003</c:v>
                </c:pt>
                <c:pt idx="48">
                  <c:v>364.822</c:v>
                </c:pt>
                <c:pt idx="49">
                  <c:v>366.28699999999998</c:v>
                </c:pt>
                <c:pt idx="50">
                  <c:v>365.34100000000001</c:v>
                </c:pt>
                <c:pt idx="51">
                  <c:v>365.78800000000001</c:v>
                </c:pt>
                <c:pt idx="52">
                  <c:v>382.09399999999999</c:v>
                </c:pt>
                <c:pt idx="53">
                  <c:v>386.28199999999998</c:v>
                </c:pt>
                <c:pt idx="54">
                  <c:v>368.40800000000002</c:v>
                </c:pt>
                <c:pt idx="55">
                  <c:v>368.18</c:v>
                </c:pt>
                <c:pt idx="56">
                  <c:v>368.60899999999998</c:v>
                </c:pt>
                <c:pt idx="57">
                  <c:v>368.81</c:v>
                </c:pt>
                <c:pt idx="58">
                  <c:v>369.06299999999999</c:v>
                </c:pt>
                <c:pt idx="59">
                  <c:v>371.149</c:v>
                </c:pt>
                <c:pt idx="60">
                  <c:v>367.86099999999999</c:v>
                </c:pt>
                <c:pt idx="61">
                  <c:v>369.6</c:v>
                </c:pt>
                <c:pt idx="62">
                  <c:v>371.77800000000002</c:v>
                </c:pt>
                <c:pt idx="63">
                  <c:v>370.48099999999999</c:v>
                </c:pt>
                <c:pt idx="64">
                  <c:v>383.69799999999998</c:v>
                </c:pt>
                <c:pt idx="65">
                  <c:v>389.78699999999998</c:v>
                </c:pt>
                <c:pt idx="66">
                  <c:v>392.57600000000002</c:v>
                </c:pt>
                <c:pt idx="67">
                  <c:v>393.38099999999997</c:v>
                </c:pt>
                <c:pt idx="68">
                  <c:v>399.505</c:v>
                </c:pt>
                <c:pt idx="69">
                  <c:v>400.80500000000001</c:v>
                </c:pt>
                <c:pt idx="70">
                  <c:v>401.59100000000001</c:v>
                </c:pt>
                <c:pt idx="71">
                  <c:v>403.10500000000002</c:v>
                </c:pt>
                <c:pt idx="72">
                  <c:v>406.71899999999999</c:v>
                </c:pt>
                <c:pt idx="73">
                  <c:v>403.29399999999998</c:v>
                </c:pt>
                <c:pt idx="74">
                  <c:v>405.03300000000002</c:v>
                </c:pt>
                <c:pt idx="75">
                  <c:v>405.57499999999999</c:v>
                </c:pt>
                <c:pt idx="76">
                  <c:v>411.68400000000003</c:v>
                </c:pt>
                <c:pt idx="77">
                  <c:v>416.16300000000001</c:v>
                </c:pt>
                <c:pt idx="78">
                  <c:v>417.02800000000002</c:v>
                </c:pt>
                <c:pt idx="79">
                  <c:v>420.14699999999999</c:v>
                </c:pt>
                <c:pt idx="80">
                  <c:v>430.58300000000003</c:v>
                </c:pt>
                <c:pt idx="81">
                  <c:v>433.37099999999998</c:v>
                </c:pt>
                <c:pt idx="82">
                  <c:v>433.22800000000001</c:v>
                </c:pt>
                <c:pt idx="83">
                  <c:v>434.33699999999999</c:v>
                </c:pt>
                <c:pt idx="84">
                  <c:v>433.55</c:v>
                </c:pt>
                <c:pt idx="85">
                  <c:v>435.38</c:v>
                </c:pt>
                <c:pt idx="86">
                  <c:v>435.57100000000003</c:v>
                </c:pt>
                <c:pt idx="87">
                  <c:v>434.95699999999999</c:v>
                </c:pt>
                <c:pt idx="88">
                  <c:v>387.16800000000001</c:v>
                </c:pt>
                <c:pt idx="89">
                  <c:v>385.75299999999999</c:v>
                </c:pt>
                <c:pt idx="90">
                  <c:v>387.9</c:v>
                </c:pt>
                <c:pt idx="91">
                  <c:v>388.79</c:v>
                </c:pt>
                <c:pt idx="92">
                  <c:v>381.60599999999999</c:v>
                </c:pt>
                <c:pt idx="93">
                  <c:v>380.5</c:v>
                </c:pt>
                <c:pt idx="94">
                  <c:v>380.322</c:v>
                </c:pt>
                <c:pt idx="95">
                  <c:v>382.70100000000002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62.899000000000001</c:v>
                </c:pt>
                <c:pt idx="1">
                  <c:v>67.715999999999994</c:v>
                </c:pt>
                <c:pt idx="2">
                  <c:v>61.48</c:v>
                </c:pt>
                <c:pt idx="3">
                  <c:v>62.917000000000002</c:v>
                </c:pt>
                <c:pt idx="4">
                  <c:v>63.414000000000001</c:v>
                </c:pt>
                <c:pt idx="5">
                  <c:v>69.400999999999996</c:v>
                </c:pt>
                <c:pt idx="6">
                  <c:v>67.947000000000003</c:v>
                </c:pt>
                <c:pt idx="7">
                  <c:v>67.521000000000001</c:v>
                </c:pt>
                <c:pt idx="8">
                  <c:v>66.215999999999994</c:v>
                </c:pt>
                <c:pt idx="9">
                  <c:v>62.033999999999999</c:v>
                </c:pt>
                <c:pt idx="10">
                  <c:v>62.69</c:v>
                </c:pt>
                <c:pt idx="11">
                  <c:v>64.248000000000005</c:v>
                </c:pt>
                <c:pt idx="12">
                  <c:v>64.703000000000003</c:v>
                </c:pt>
                <c:pt idx="13">
                  <c:v>64.81</c:v>
                </c:pt>
                <c:pt idx="14">
                  <c:v>61.97</c:v>
                </c:pt>
                <c:pt idx="15">
                  <c:v>59.75</c:v>
                </c:pt>
                <c:pt idx="16">
                  <c:v>63.448</c:v>
                </c:pt>
                <c:pt idx="17">
                  <c:v>67.95</c:v>
                </c:pt>
                <c:pt idx="18">
                  <c:v>73.230999999999995</c:v>
                </c:pt>
                <c:pt idx="19">
                  <c:v>68.650000000000006</c:v>
                </c:pt>
                <c:pt idx="20">
                  <c:v>60.320999999999998</c:v>
                </c:pt>
                <c:pt idx="21">
                  <c:v>57.103999999999999</c:v>
                </c:pt>
                <c:pt idx="22">
                  <c:v>51.418999999999997</c:v>
                </c:pt>
                <c:pt idx="23">
                  <c:v>45.055</c:v>
                </c:pt>
                <c:pt idx="24">
                  <c:v>42.295999999999999</c:v>
                </c:pt>
                <c:pt idx="25">
                  <c:v>37.845999999999997</c:v>
                </c:pt>
                <c:pt idx="26">
                  <c:v>33.081000000000003</c:v>
                </c:pt>
                <c:pt idx="27">
                  <c:v>26.817</c:v>
                </c:pt>
                <c:pt idx="28">
                  <c:v>22.645</c:v>
                </c:pt>
                <c:pt idx="29">
                  <c:v>21.088999999999999</c:v>
                </c:pt>
                <c:pt idx="30">
                  <c:v>20.341000000000001</c:v>
                </c:pt>
                <c:pt idx="31">
                  <c:v>22.527000000000001</c:v>
                </c:pt>
                <c:pt idx="32">
                  <c:v>30.356999999999999</c:v>
                </c:pt>
                <c:pt idx="33">
                  <c:v>31.838000000000001</c:v>
                </c:pt>
                <c:pt idx="34">
                  <c:v>32.101999999999997</c:v>
                </c:pt>
                <c:pt idx="35">
                  <c:v>34.53</c:v>
                </c:pt>
                <c:pt idx="36">
                  <c:v>36.390999999999998</c:v>
                </c:pt>
                <c:pt idx="37">
                  <c:v>33.493000000000002</c:v>
                </c:pt>
                <c:pt idx="38">
                  <c:v>31.765000000000001</c:v>
                </c:pt>
                <c:pt idx="39">
                  <c:v>29.09</c:v>
                </c:pt>
                <c:pt idx="40">
                  <c:v>26.338999999999999</c:v>
                </c:pt>
                <c:pt idx="41">
                  <c:v>22.347000000000001</c:v>
                </c:pt>
                <c:pt idx="42">
                  <c:v>19.062000000000001</c:v>
                </c:pt>
                <c:pt idx="43">
                  <c:v>16.006</c:v>
                </c:pt>
                <c:pt idx="44">
                  <c:v>15.95</c:v>
                </c:pt>
                <c:pt idx="45">
                  <c:v>14.113</c:v>
                </c:pt>
                <c:pt idx="46">
                  <c:v>13.606</c:v>
                </c:pt>
                <c:pt idx="47">
                  <c:v>12.156000000000001</c:v>
                </c:pt>
                <c:pt idx="48">
                  <c:v>11.029</c:v>
                </c:pt>
                <c:pt idx="49">
                  <c:v>10.787000000000001</c:v>
                </c:pt>
                <c:pt idx="50">
                  <c:v>8.9260000000000002</c:v>
                </c:pt>
                <c:pt idx="51">
                  <c:v>9.2210000000000001</c:v>
                </c:pt>
                <c:pt idx="52">
                  <c:v>8.2880000000000003</c:v>
                </c:pt>
                <c:pt idx="53">
                  <c:v>7.9020000000000001</c:v>
                </c:pt>
                <c:pt idx="54">
                  <c:v>7.218</c:v>
                </c:pt>
                <c:pt idx="55">
                  <c:v>6.2389999999999999</c:v>
                </c:pt>
                <c:pt idx="56">
                  <c:v>6.6289999999999996</c:v>
                </c:pt>
                <c:pt idx="57">
                  <c:v>6.4240000000000004</c:v>
                </c:pt>
                <c:pt idx="58">
                  <c:v>7.52</c:v>
                </c:pt>
                <c:pt idx="59">
                  <c:v>6.6680000000000001</c:v>
                </c:pt>
                <c:pt idx="60">
                  <c:v>5.9409999999999998</c:v>
                </c:pt>
                <c:pt idx="61">
                  <c:v>6.1879999999999997</c:v>
                </c:pt>
                <c:pt idx="62">
                  <c:v>5.2380000000000004</c:v>
                </c:pt>
                <c:pt idx="63">
                  <c:v>5.3280000000000003</c:v>
                </c:pt>
                <c:pt idx="64">
                  <c:v>5.1150000000000002</c:v>
                </c:pt>
                <c:pt idx="65">
                  <c:v>5.7060000000000004</c:v>
                </c:pt>
                <c:pt idx="66">
                  <c:v>6.117</c:v>
                </c:pt>
                <c:pt idx="67">
                  <c:v>6.4240000000000004</c:v>
                </c:pt>
                <c:pt idx="68">
                  <c:v>6.3410000000000002</c:v>
                </c:pt>
                <c:pt idx="69">
                  <c:v>5.6760000000000002</c:v>
                </c:pt>
                <c:pt idx="70">
                  <c:v>7.3630000000000004</c:v>
                </c:pt>
                <c:pt idx="71">
                  <c:v>9.1460000000000008</c:v>
                </c:pt>
                <c:pt idx="72">
                  <c:v>10.196</c:v>
                </c:pt>
                <c:pt idx="73">
                  <c:v>13.552</c:v>
                </c:pt>
                <c:pt idx="74">
                  <c:v>19.777999999999999</c:v>
                </c:pt>
                <c:pt idx="75">
                  <c:v>20.350999999999999</c:v>
                </c:pt>
                <c:pt idx="76">
                  <c:v>22.411000000000001</c:v>
                </c:pt>
                <c:pt idx="77">
                  <c:v>26.489000000000001</c:v>
                </c:pt>
                <c:pt idx="78">
                  <c:v>25.568999999999999</c:v>
                </c:pt>
                <c:pt idx="79">
                  <c:v>27.68</c:v>
                </c:pt>
                <c:pt idx="80">
                  <c:v>32.945999999999998</c:v>
                </c:pt>
                <c:pt idx="81">
                  <c:v>36.015999999999998</c:v>
                </c:pt>
                <c:pt idx="82">
                  <c:v>37.795999999999999</c:v>
                </c:pt>
                <c:pt idx="83">
                  <c:v>39.094999999999999</c:v>
                </c:pt>
                <c:pt idx="84">
                  <c:v>45.246000000000002</c:v>
                </c:pt>
                <c:pt idx="85">
                  <c:v>50.658999999999999</c:v>
                </c:pt>
                <c:pt idx="86">
                  <c:v>56.625999999999998</c:v>
                </c:pt>
                <c:pt idx="87">
                  <c:v>56.234999999999999</c:v>
                </c:pt>
                <c:pt idx="88">
                  <c:v>52.61</c:v>
                </c:pt>
                <c:pt idx="89">
                  <c:v>50.29</c:v>
                </c:pt>
                <c:pt idx="90">
                  <c:v>45.323999999999998</c:v>
                </c:pt>
                <c:pt idx="91">
                  <c:v>42.241</c:v>
                </c:pt>
                <c:pt idx="92">
                  <c:v>42.853999999999999</c:v>
                </c:pt>
                <c:pt idx="93">
                  <c:v>45.009</c:v>
                </c:pt>
                <c:pt idx="94">
                  <c:v>49.292999999999999</c:v>
                </c:pt>
                <c:pt idx="95">
                  <c:v>54.86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9.782</c:v>
                </c:pt>
                <c:pt idx="17">
                  <c:v>29.358000000000001</c:v>
                </c:pt>
                <c:pt idx="18">
                  <c:v>29.295000000000002</c:v>
                </c:pt>
                <c:pt idx="19">
                  <c:v>29.370999999999999</c:v>
                </c:pt>
                <c:pt idx="20">
                  <c:v>30.401</c:v>
                </c:pt>
                <c:pt idx="21">
                  <c:v>37.722999999999999</c:v>
                </c:pt>
                <c:pt idx="22">
                  <c:v>57.18</c:v>
                </c:pt>
                <c:pt idx="23">
                  <c:v>84.662999999999997</c:v>
                </c:pt>
                <c:pt idx="24">
                  <c:v>121.431</c:v>
                </c:pt>
                <c:pt idx="25">
                  <c:v>168.87</c:v>
                </c:pt>
                <c:pt idx="26">
                  <c:v>227.27699999999999</c:v>
                </c:pt>
                <c:pt idx="27">
                  <c:v>295.18700000000001</c:v>
                </c:pt>
                <c:pt idx="28">
                  <c:v>386.94799999999998</c:v>
                </c:pt>
                <c:pt idx="29">
                  <c:v>502.065</c:v>
                </c:pt>
                <c:pt idx="30">
                  <c:v>597.827</c:v>
                </c:pt>
                <c:pt idx="31">
                  <c:v>745.97199999999998</c:v>
                </c:pt>
                <c:pt idx="32">
                  <c:v>895.63900000000001</c:v>
                </c:pt>
                <c:pt idx="33">
                  <c:v>1035.981</c:v>
                </c:pt>
                <c:pt idx="34">
                  <c:v>1175.8589999999999</c:v>
                </c:pt>
                <c:pt idx="35">
                  <c:v>1297.1310000000001</c:v>
                </c:pt>
                <c:pt idx="36">
                  <c:v>1415.2360000000001</c:v>
                </c:pt>
                <c:pt idx="37">
                  <c:v>1563.8230000000001</c:v>
                </c:pt>
                <c:pt idx="38">
                  <c:v>1663.1990000000001</c:v>
                </c:pt>
                <c:pt idx="39">
                  <c:v>1730.567</c:v>
                </c:pt>
                <c:pt idx="40">
                  <c:v>1858.61</c:v>
                </c:pt>
                <c:pt idx="41">
                  <c:v>1905.587</c:v>
                </c:pt>
                <c:pt idx="42">
                  <c:v>1901.9829999999999</c:v>
                </c:pt>
                <c:pt idx="43">
                  <c:v>1963.202</c:v>
                </c:pt>
                <c:pt idx="44">
                  <c:v>1910.1289999999999</c:v>
                </c:pt>
                <c:pt idx="45">
                  <c:v>1955.874</c:v>
                </c:pt>
                <c:pt idx="46">
                  <c:v>1934.546</c:v>
                </c:pt>
                <c:pt idx="47">
                  <c:v>1942.1690000000001</c:v>
                </c:pt>
                <c:pt idx="48">
                  <c:v>2162.5880000000002</c:v>
                </c:pt>
                <c:pt idx="49">
                  <c:v>2068.4209999999998</c:v>
                </c:pt>
                <c:pt idx="50">
                  <c:v>1968.64</c:v>
                </c:pt>
                <c:pt idx="51">
                  <c:v>1989.6780000000001</c:v>
                </c:pt>
                <c:pt idx="52">
                  <c:v>1916.778</c:v>
                </c:pt>
                <c:pt idx="53">
                  <c:v>1904.287</c:v>
                </c:pt>
                <c:pt idx="54">
                  <c:v>1910.047</c:v>
                </c:pt>
                <c:pt idx="55">
                  <c:v>1842.8920000000001</c:v>
                </c:pt>
                <c:pt idx="56">
                  <c:v>1827.3030000000001</c:v>
                </c:pt>
                <c:pt idx="57">
                  <c:v>1818.434</c:v>
                </c:pt>
                <c:pt idx="58">
                  <c:v>1758.326</c:v>
                </c:pt>
                <c:pt idx="59">
                  <c:v>1747.777</c:v>
                </c:pt>
                <c:pt idx="60">
                  <c:v>1693.367</c:v>
                </c:pt>
                <c:pt idx="61">
                  <c:v>1645.069</c:v>
                </c:pt>
                <c:pt idx="62">
                  <c:v>1549.462</c:v>
                </c:pt>
                <c:pt idx="63">
                  <c:v>1540.04</c:v>
                </c:pt>
                <c:pt idx="64">
                  <c:v>1460.1089999999999</c:v>
                </c:pt>
                <c:pt idx="65">
                  <c:v>1424.3320000000001</c:v>
                </c:pt>
                <c:pt idx="66">
                  <c:v>1298.519</c:v>
                </c:pt>
                <c:pt idx="67">
                  <c:v>1224.0640000000001</c:v>
                </c:pt>
                <c:pt idx="68">
                  <c:v>1133.752</c:v>
                </c:pt>
                <c:pt idx="69">
                  <c:v>1013.747</c:v>
                </c:pt>
                <c:pt idx="70">
                  <c:v>889.16099999999994</c:v>
                </c:pt>
                <c:pt idx="71">
                  <c:v>788.35900000000004</c:v>
                </c:pt>
                <c:pt idx="72">
                  <c:v>666.24800000000005</c:v>
                </c:pt>
                <c:pt idx="73">
                  <c:v>541.45899999999995</c:v>
                </c:pt>
                <c:pt idx="74">
                  <c:v>444.22</c:v>
                </c:pt>
                <c:pt idx="75">
                  <c:v>353.911</c:v>
                </c:pt>
                <c:pt idx="76">
                  <c:v>271.55200000000002</c:v>
                </c:pt>
                <c:pt idx="77">
                  <c:v>214.69900000000001</c:v>
                </c:pt>
                <c:pt idx="78">
                  <c:v>172.66</c:v>
                </c:pt>
                <c:pt idx="79">
                  <c:v>132.94800000000001</c:v>
                </c:pt>
                <c:pt idx="80">
                  <c:v>96.665999999999997</c:v>
                </c:pt>
                <c:pt idx="81">
                  <c:v>65.671999999999997</c:v>
                </c:pt>
                <c:pt idx="82">
                  <c:v>46.329000000000001</c:v>
                </c:pt>
                <c:pt idx="83">
                  <c:v>39.557000000000002</c:v>
                </c:pt>
                <c:pt idx="84">
                  <c:v>38.970999999999997</c:v>
                </c:pt>
                <c:pt idx="85">
                  <c:v>39.311999999999998</c:v>
                </c:pt>
                <c:pt idx="86">
                  <c:v>31.733000000000001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122.89700000000001</c:v>
                </c:pt>
                <c:pt idx="1">
                  <c:v>122.896</c:v>
                </c:pt>
                <c:pt idx="2">
                  <c:v>122.89700000000001</c:v>
                </c:pt>
                <c:pt idx="3">
                  <c:v>122.884</c:v>
                </c:pt>
                <c:pt idx="4">
                  <c:v>121.76</c:v>
                </c:pt>
                <c:pt idx="5">
                  <c:v>121.767</c:v>
                </c:pt>
                <c:pt idx="6">
                  <c:v>121.762</c:v>
                </c:pt>
                <c:pt idx="7">
                  <c:v>121.76</c:v>
                </c:pt>
                <c:pt idx="8">
                  <c:v>120.646</c:v>
                </c:pt>
                <c:pt idx="9">
                  <c:v>120.634</c:v>
                </c:pt>
                <c:pt idx="10">
                  <c:v>120.619</c:v>
                </c:pt>
                <c:pt idx="11">
                  <c:v>120.617</c:v>
                </c:pt>
                <c:pt idx="12">
                  <c:v>121.723</c:v>
                </c:pt>
                <c:pt idx="13">
                  <c:v>121.718</c:v>
                </c:pt>
                <c:pt idx="14">
                  <c:v>121.71599999999999</c:v>
                </c:pt>
                <c:pt idx="15">
                  <c:v>121.822</c:v>
                </c:pt>
                <c:pt idx="16">
                  <c:v>120.73</c:v>
                </c:pt>
                <c:pt idx="17">
                  <c:v>120.759</c:v>
                </c:pt>
                <c:pt idx="18">
                  <c:v>120.741</c:v>
                </c:pt>
                <c:pt idx="19">
                  <c:v>120.739</c:v>
                </c:pt>
                <c:pt idx="20">
                  <c:v>121.357</c:v>
                </c:pt>
                <c:pt idx="21">
                  <c:v>121.55</c:v>
                </c:pt>
                <c:pt idx="22">
                  <c:v>121.691</c:v>
                </c:pt>
                <c:pt idx="23">
                  <c:v>130.92400000000001</c:v>
                </c:pt>
                <c:pt idx="24">
                  <c:v>215.512</c:v>
                </c:pt>
                <c:pt idx="25">
                  <c:v>222.809</c:v>
                </c:pt>
                <c:pt idx="26">
                  <c:v>222.49100000000001</c:v>
                </c:pt>
                <c:pt idx="27">
                  <c:v>217.119</c:v>
                </c:pt>
                <c:pt idx="28">
                  <c:v>146.07499999999999</c:v>
                </c:pt>
                <c:pt idx="29">
                  <c:v>141.62</c:v>
                </c:pt>
                <c:pt idx="30">
                  <c:v>141.62200000000001</c:v>
                </c:pt>
                <c:pt idx="31">
                  <c:v>141.62799999999999</c:v>
                </c:pt>
                <c:pt idx="32">
                  <c:v>140.24799999999999</c:v>
                </c:pt>
                <c:pt idx="33">
                  <c:v>140.19300000000001</c:v>
                </c:pt>
                <c:pt idx="34">
                  <c:v>139.97300000000001</c:v>
                </c:pt>
                <c:pt idx="35">
                  <c:v>139.90899999999999</c:v>
                </c:pt>
                <c:pt idx="36">
                  <c:v>128.81299999999999</c:v>
                </c:pt>
                <c:pt idx="37">
                  <c:v>128.80600000000001</c:v>
                </c:pt>
                <c:pt idx="38">
                  <c:v>128.79900000000001</c:v>
                </c:pt>
                <c:pt idx="39">
                  <c:v>128.792</c:v>
                </c:pt>
                <c:pt idx="40">
                  <c:v>119.89</c:v>
                </c:pt>
                <c:pt idx="41">
                  <c:v>119.878</c:v>
                </c:pt>
                <c:pt idx="42">
                  <c:v>119.861</c:v>
                </c:pt>
                <c:pt idx="43">
                  <c:v>119.84699999999999</c:v>
                </c:pt>
                <c:pt idx="44">
                  <c:v>122.05800000000001</c:v>
                </c:pt>
                <c:pt idx="45">
                  <c:v>122.117</c:v>
                </c:pt>
                <c:pt idx="46">
                  <c:v>122.1</c:v>
                </c:pt>
                <c:pt idx="47">
                  <c:v>122.07599999999999</c:v>
                </c:pt>
                <c:pt idx="48">
                  <c:v>122.05200000000001</c:v>
                </c:pt>
                <c:pt idx="49">
                  <c:v>122.04</c:v>
                </c:pt>
                <c:pt idx="50">
                  <c:v>122.01900000000001</c:v>
                </c:pt>
                <c:pt idx="51">
                  <c:v>122.004</c:v>
                </c:pt>
                <c:pt idx="52">
                  <c:v>161.36500000000001</c:v>
                </c:pt>
                <c:pt idx="53">
                  <c:v>147.64099999999999</c:v>
                </c:pt>
                <c:pt idx="54">
                  <c:v>131.941</c:v>
                </c:pt>
                <c:pt idx="55">
                  <c:v>129.34800000000001</c:v>
                </c:pt>
                <c:pt idx="56">
                  <c:v>120.254</c:v>
                </c:pt>
                <c:pt idx="57">
                  <c:v>120.048</c:v>
                </c:pt>
                <c:pt idx="58">
                  <c:v>119.76300000000001</c:v>
                </c:pt>
                <c:pt idx="59">
                  <c:v>119.574</c:v>
                </c:pt>
                <c:pt idx="60">
                  <c:v>118.392</c:v>
                </c:pt>
                <c:pt idx="61">
                  <c:v>118.378</c:v>
                </c:pt>
                <c:pt idx="62">
                  <c:v>118.375</c:v>
                </c:pt>
                <c:pt idx="63">
                  <c:v>118.374</c:v>
                </c:pt>
                <c:pt idx="64">
                  <c:v>118.351</c:v>
                </c:pt>
                <c:pt idx="65">
                  <c:v>118.361</c:v>
                </c:pt>
                <c:pt idx="66">
                  <c:v>118.361</c:v>
                </c:pt>
                <c:pt idx="67">
                  <c:v>118.616</c:v>
                </c:pt>
                <c:pt idx="68">
                  <c:v>134.50399999999999</c:v>
                </c:pt>
                <c:pt idx="69">
                  <c:v>134.023</c:v>
                </c:pt>
                <c:pt idx="70">
                  <c:v>134.779</c:v>
                </c:pt>
                <c:pt idx="71">
                  <c:v>135.089</c:v>
                </c:pt>
                <c:pt idx="72">
                  <c:v>163.298</c:v>
                </c:pt>
                <c:pt idx="73">
                  <c:v>165.99700000000001</c:v>
                </c:pt>
                <c:pt idx="74">
                  <c:v>165.32499999999999</c:v>
                </c:pt>
                <c:pt idx="75">
                  <c:v>176.90799999999999</c:v>
                </c:pt>
                <c:pt idx="76">
                  <c:v>371.584</c:v>
                </c:pt>
                <c:pt idx="77">
                  <c:v>396.51600000000002</c:v>
                </c:pt>
                <c:pt idx="78">
                  <c:v>395.87099999999998</c:v>
                </c:pt>
                <c:pt idx="79">
                  <c:v>402.30099999999999</c:v>
                </c:pt>
                <c:pt idx="80">
                  <c:v>429.10199999999998</c:v>
                </c:pt>
                <c:pt idx="81">
                  <c:v>434.952</c:v>
                </c:pt>
                <c:pt idx="82">
                  <c:v>434.23899999999998</c:v>
                </c:pt>
                <c:pt idx="83">
                  <c:v>417.34699999999998</c:v>
                </c:pt>
                <c:pt idx="84">
                  <c:v>299.49700000000001</c:v>
                </c:pt>
                <c:pt idx="85">
                  <c:v>288.35899999999998</c:v>
                </c:pt>
                <c:pt idx="86">
                  <c:v>255.41300000000001</c:v>
                </c:pt>
                <c:pt idx="87">
                  <c:v>252.142</c:v>
                </c:pt>
                <c:pt idx="88">
                  <c:v>225.30199999999999</c:v>
                </c:pt>
                <c:pt idx="89">
                  <c:v>221.38300000000001</c:v>
                </c:pt>
                <c:pt idx="90">
                  <c:v>220.751</c:v>
                </c:pt>
                <c:pt idx="91">
                  <c:v>213.75399999999999</c:v>
                </c:pt>
                <c:pt idx="92">
                  <c:v>125.877</c:v>
                </c:pt>
                <c:pt idx="93">
                  <c:v>120.21599999999999</c:v>
                </c:pt>
                <c:pt idx="94">
                  <c:v>120.185</c:v>
                </c:pt>
                <c:pt idx="95">
                  <c:v>120.15900000000001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306.63200000000001</c:v>
                </c:pt>
                <c:pt idx="25">
                  <c:v>420.16</c:v>
                </c:pt>
                <c:pt idx="26">
                  <c:v>428.97399999999999</c:v>
                </c:pt>
                <c:pt idx="27">
                  <c:v>426.78199999999998</c:v>
                </c:pt>
                <c:pt idx="28">
                  <c:v>236.57300000000001</c:v>
                </c:pt>
                <c:pt idx="29">
                  <c:v>233.392</c:v>
                </c:pt>
                <c:pt idx="30">
                  <c:v>232.82</c:v>
                </c:pt>
                <c:pt idx="31">
                  <c:v>233.09899999999999</c:v>
                </c:pt>
                <c:pt idx="32">
                  <c:v>176.90700000000001</c:v>
                </c:pt>
                <c:pt idx="33">
                  <c:v>174.96899999999999</c:v>
                </c:pt>
                <c:pt idx="34">
                  <c:v>174.50700000000001</c:v>
                </c:pt>
                <c:pt idx="35">
                  <c:v>173.31700000000001</c:v>
                </c:pt>
                <c:pt idx="36">
                  <c:v>8.5920000000000005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220.22</c:v>
                </c:pt>
                <c:pt idx="73">
                  <c:v>248.57300000000001</c:v>
                </c:pt>
                <c:pt idx="74">
                  <c:v>249.666</c:v>
                </c:pt>
                <c:pt idx="75">
                  <c:v>253.82900000000001</c:v>
                </c:pt>
                <c:pt idx="76">
                  <c:v>395.46899999999999</c:v>
                </c:pt>
                <c:pt idx="77">
                  <c:v>404.47800000000001</c:v>
                </c:pt>
                <c:pt idx="78">
                  <c:v>406.67599999999999</c:v>
                </c:pt>
                <c:pt idx="79">
                  <c:v>405.798</c:v>
                </c:pt>
                <c:pt idx="80">
                  <c:v>415.79599999999999</c:v>
                </c:pt>
                <c:pt idx="81">
                  <c:v>418.95699999999999</c:v>
                </c:pt>
                <c:pt idx="82">
                  <c:v>415.6</c:v>
                </c:pt>
                <c:pt idx="83">
                  <c:v>417.79199999999997</c:v>
                </c:pt>
                <c:pt idx="84">
                  <c:v>283.39100000000002</c:v>
                </c:pt>
                <c:pt idx="85">
                  <c:v>282.767</c:v>
                </c:pt>
                <c:pt idx="86">
                  <c:v>281.82400000000001</c:v>
                </c:pt>
                <c:pt idx="87">
                  <c:v>281.39499999999998</c:v>
                </c:pt>
                <c:pt idx="88">
                  <c:v>502.161</c:v>
                </c:pt>
                <c:pt idx="89">
                  <c:v>563.61500000000001</c:v>
                </c:pt>
                <c:pt idx="90">
                  <c:v>562.84799999999996</c:v>
                </c:pt>
                <c:pt idx="91">
                  <c:v>388.21699999999998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105.85299999999999</c:v>
                </c:pt>
                <c:pt idx="38">
                  <c:v>72.090999999999994</c:v>
                </c:pt>
                <c:pt idx="39">
                  <c:v>149.69800000000001</c:v>
                </c:pt>
                <c:pt idx="40">
                  <c:v>256.875</c:v>
                </c:pt>
                <c:pt idx="41">
                  <c:v>208.904</c:v>
                </c:pt>
                <c:pt idx="42">
                  <c:v>205.773</c:v>
                </c:pt>
                <c:pt idx="43">
                  <c:v>215.08699999999999</c:v>
                </c:pt>
                <c:pt idx="44">
                  <c:v>605.51300000000003</c:v>
                </c:pt>
                <c:pt idx="45">
                  <c:v>645.64700000000005</c:v>
                </c:pt>
                <c:pt idx="46">
                  <c:v>680.60299999999995</c:v>
                </c:pt>
                <c:pt idx="47">
                  <c:v>672.49800000000005</c:v>
                </c:pt>
                <c:pt idx="48">
                  <c:v>809.20500000000004</c:v>
                </c:pt>
                <c:pt idx="49">
                  <c:v>872.88400000000001</c:v>
                </c:pt>
                <c:pt idx="50">
                  <c:v>925.29700000000003</c:v>
                </c:pt>
                <c:pt idx="51">
                  <c:v>894.62599999999998</c:v>
                </c:pt>
                <c:pt idx="52">
                  <c:v>651.60599999999999</c:v>
                </c:pt>
                <c:pt idx="53">
                  <c:v>598.65700000000004</c:v>
                </c:pt>
                <c:pt idx="54">
                  <c:v>513.69100000000003</c:v>
                </c:pt>
                <c:pt idx="55">
                  <c:v>405.46100000000001</c:v>
                </c:pt>
                <c:pt idx="56">
                  <c:v>567.55600000000004</c:v>
                </c:pt>
                <c:pt idx="57">
                  <c:v>558.90499999999997</c:v>
                </c:pt>
                <c:pt idx="58">
                  <c:v>485.17099999999999</c:v>
                </c:pt>
                <c:pt idx="59">
                  <c:v>480.363</c:v>
                </c:pt>
                <c:pt idx="60">
                  <c:v>197.095</c:v>
                </c:pt>
                <c:pt idx="61">
                  <c:v>151.226</c:v>
                </c:pt>
                <c:pt idx="62">
                  <c:v>136.24299999999999</c:v>
                </c:pt>
                <c:pt idx="63">
                  <c:v>121.88500000000001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-970.17</c:v>
                </c:pt>
                <c:pt idx="1">
                  <c:v>-958.49400000000003</c:v>
                </c:pt>
                <c:pt idx="2">
                  <c:v>-903.99</c:v>
                </c:pt>
                <c:pt idx="3">
                  <c:v>-877.34</c:v>
                </c:pt>
                <c:pt idx="4">
                  <c:v>-796.30200000000002</c:v>
                </c:pt>
                <c:pt idx="5">
                  <c:v>-648.41999999999996</c:v>
                </c:pt>
                <c:pt idx="6">
                  <c:v>-685.15300000000002</c:v>
                </c:pt>
                <c:pt idx="7">
                  <c:v>-682.40499999999997</c:v>
                </c:pt>
                <c:pt idx="8">
                  <c:v>-640.16</c:v>
                </c:pt>
                <c:pt idx="9">
                  <c:v>-660.69399999999996</c:v>
                </c:pt>
                <c:pt idx="10">
                  <c:v>-653.22199999999998</c:v>
                </c:pt>
                <c:pt idx="11">
                  <c:v>-626.54499999999996</c:v>
                </c:pt>
                <c:pt idx="12">
                  <c:v>-663.73400000000004</c:v>
                </c:pt>
                <c:pt idx="13">
                  <c:v>-696.83100000000002</c:v>
                </c:pt>
                <c:pt idx="14">
                  <c:v>-710.75599999999997</c:v>
                </c:pt>
                <c:pt idx="15">
                  <c:v>-746.72299999999996</c:v>
                </c:pt>
                <c:pt idx="16">
                  <c:v>-770.35299999999995</c:v>
                </c:pt>
                <c:pt idx="17">
                  <c:v>-828.74</c:v>
                </c:pt>
                <c:pt idx="18">
                  <c:v>-825.83</c:v>
                </c:pt>
                <c:pt idx="19">
                  <c:v>-899.31</c:v>
                </c:pt>
                <c:pt idx="20">
                  <c:v>-1041.9559999999999</c:v>
                </c:pt>
                <c:pt idx="21">
                  <c:v>-1120.307</c:v>
                </c:pt>
                <c:pt idx="22">
                  <c:v>-1186.7080000000001</c:v>
                </c:pt>
                <c:pt idx="23">
                  <c:v>-1072.982</c:v>
                </c:pt>
                <c:pt idx="24">
                  <c:v>-1320.2180000000001</c:v>
                </c:pt>
                <c:pt idx="25">
                  <c:v>-1300.1600000000001</c:v>
                </c:pt>
                <c:pt idx="26">
                  <c:v>-1231.7460000000001</c:v>
                </c:pt>
                <c:pt idx="27">
                  <c:v>-1251.9490000000001</c:v>
                </c:pt>
                <c:pt idx="28">
                  <c:v>-790.13599999999997</c:v>
                </c:pt>
                <c:pt idx="29">
                  <c:v>-651.06200000000001</c:v>
                </c:pt>
                <c:pt idx="30">
                  <c:v>-684.58199999999999</c:v>
                </c:pt>
                <c:pt idx="31">
                  <c:v>-738.596</c:v>
                </c:pt>
                <c:pt idx="32">
                  <c:v>-797.04700000000003</c:v>
                </c:pt>
                <c:pt idx="33">
                  <c:v>-786.96299999999997</c:v>
                </c:pt>
                <c:pt idx="34">
                  <c:v>-790.69500000000005</c:v>
                </c:pt>
                <c:pt idx="35">
                  <c:v>-836.40800000000002</c:v>
                </c:pt>
                <c:pt idx="36">
                  <c:v>-165.982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-325.29199999999997</c:v>
                </c:pt>
                <c:pt idx="65">
                  <c:v>-502.29599999999999</c:v>
                </c:pt>
                <c:pt idx="66">
                  <c:v>-392.18599999999998</c:v>
                </c:pt>
                <c:pt idx="67">
                  <c:v>-387.85399999999998</c:v>
                </c:pt>
                <c:pt idx="68">
                  <c:v>-439.88799999999998</c:v>
                </c:pt>
                <c:pt idx="69">
                  <c:v>-518.98900000000003</c:v>
                </c:pt>
                <c:pt idx="70">
                  <c:v>-601.87099999999998</c:v>
                </c:pt>
                <c:pt idx="71">
                  <c:v>-495.27199999999999</c:v>
                </c:pt>
                <c:pt idx="72">
                  <c:v>-1066.5419999999999</c:v>
                </c:pt>
                <c:pt idx="73">
                  <c:v>-1175.1579999999999</c:v>
                </c:pt>
                <c:pt idx="74">
                  <c:v>-1115.855</c:v>
                </c:pt>
                <c:pt idx="75">
                  <c:v>-1038.328</c:v>
                </c:pt>
                <c:pt idx="76">
                  <c:v>-1309.896</c:v>
                </c:pt>
                <c:pt idx="77">
                  <c:v>-1324.789</c:v>
                </c:pt>
                <c:pt idx="78">
                  <c:v>-1322.17</c:v>
                </c:pt>
                <c:pt idx="79">
                  <c:v>-1312.501</c:v>
                </c:pt>
                <c:pt idx="80">
                  <c:v>-1404.835</c:v>
                </c:pt>
                <c:pt idx="81">
                  <c:v>-1418.24</c:v>
                </c:pt>
                <c:pt idx="82">
                  <c:v>-1437.9829999999999</c:v>
                </c:pt>
                <c:pt idx="83">
                  <c:v>-1419.8820000000001</c:v>
                </c:pt>
                <c:pt idx="84">
                  <c:v>-1224.825</c:v>
                </c:pt>
                <c:pt idx="85">
                  <c:v>-1306.9739999999999</c:v>
                </c:pt>
                <c:pt idx="86">
                  <c:v>-1296.5350000000001</c:v>
                </c:pt>
                <c:pt idx="87">
                  <c:v>-1235.9960000000001</c:v>
                </c:pt>
                <c:pt idx="88">
                  <c:v>-1529.894</c:v>
                </c:pt>
                <c:pt idx="89">
                  <c:v>-1732.9580000000001</c:v>
                </c:pt>
                <c:pt idx="90">
                  <c:v>-1813.019</c:v>
                </c:pt>
                <c:pt idx="91">
                  <c:v>-1709.9649999999999</c:v>
                </c:pt>
                <c:pt idx="92">
                  <c:v>-1285.644</c:v>
                </c:pt>
                <c:pt idx="93">
                  <c:v>-1350.818</c:v>
                </c:pt>
                <c:pt idx="94">
                  <c:v>-1410.521</c:v>
                </c:pt>
                <c:pt idx="95">
                  <c:v>-1425.1089999999999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-129.38499999999999</c:v>
                </c:pt>
                <c:pt idx="5">
                  <c:v>-308.33</c:v>
                </c:pt>
                <c:pt idx="6">
                  <c:v>-345.93</c:v>
                </c:pt>
                <c:pt idx="7">
                  <c:v>-421.57299999999998</c:v>
                </c:pt>
                <c:pt idx="8">
                  <c:v>-524.452</c:v>
                </c:pt>
                <c:pt idx="9">
                  <c:v>-525.41800000000001</c:v>
                </c:pt>
                <c:pt idx="10">
                  <c:v>-524.70000000000005</c:v>
                </c:pt>
                <c:pt idx="11">
                  <c:v>-524.55999999999995</c:v>
                </c:pt>
                <c:pt idx="12">
                  <c:v>-523.79499999999996</c:v>
                </c:pt>
                <c:pt idx="13">
                  <c:v>-522.74300000000005</c:v>
                </c:pt>
                <c:pt idx="14">
                  <c:v>-522.33399999999995</c:v>
                </c:pt>
                <c:pt idx="15">
                  <c:v>-480.209</c:v>
                </c:pt>
                <c:pt idx="16">
                  <c:v>-417.50400000000002</c:v>
                </c:pt>
                <c:pt idx="17">
                  <c:v>-349.221</c:v>
                </c:pt>
                <c:pt idx="18">
                  <c:v>-303.30900000000003</c:v>
                </c:pt>
                <c:pt idx="19">
                  <c:v>-182.08199999999999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-166.44200000000001</c:v>
                </c:pt>
                <c:pt idx="40">
                  <c:v>-306.42599999999999</c:v>
                </c:pt>
                <c:pt idx="41">
                  <c:v>-306.21800000000002</c:v>
                </c:pt>
                <c:pt idx="42">
                  <c:v>-306.36599999999999</c:v>
                </c:pt>
                <c:pt idx="43">
                  <c:v>-344.46199999999999</c:v>
                </c:pt>
                <c:pt idx="44">
                  <c:v>-621.21100000000001</c:v>
                </c:pt>
                <c:pt idx="45">
                  <c:v>-627.92200000000003</c:v>
                </c:pt>
                <c:pt idx="46">
                  <c:v>-627.39200000000005</c:v>
                </c:pt>
                <c:pt idx="47">
                  <c:v>-626.42700000000002</c:v>
                </c:pt>
                <c:pt idx="48">
                  <c:v>-625.06600000000003</c:v>
                </c:pt>
                <c:pt idx="49">
                  <c:v>-624.52300000000002</c:v>
                </c:pt>
                <c:pt idx="50">
                  <c:v>-623.16200000000003</c:v>
                </c:pt>
                <c:pt idx="51">
                  <c:v>-623.06200000000001</c:v>
                </c:pt>
                <c:pt idx="52">
                  <c:v>-620.76900000000001</c:v>
                </c:pt>
                <c:pt idx="53">
                  <c:v>-621.62</c:v>
                </c:pt>
                <c:pt idx="54">
                  <c:v>-619.85699999999997</c:v>
                </c:pt>
                <c:pt idx="55">
                  <c:v>-618.97199999999998</c:v>
                </c:pt>
                <c:pt idx="56">
                  <c:v>-617.45100000000002</c:v>
                </c:pt>
                <c:pt idx="57">
                  <c:v>-617.01499999999999</c:v>
                </c:pt>
                <c:pt idx="58">
                  <c:v>-615.279</c:v>
                </c:pt>
                <c:pt idx="59">
                  <c:v>-614.09900000000005</c:v>
                </c:pt>
                <c:pt idx="60">
                  <c:v>-409.96199999999999</c:v>
                </c:pt>
                <c:pt idx="61">
                  <c:v>-409.15800000000002</c:v>
                </c:pt>
                <c:pt idx="62">
                  <c:v>-409.245</c:v>
                </c:pt>
                <c:pt idx="63">
                  <c:v>-408.79599999999999</c:v>
                </c:pt>
                <c:pt idx="64">
                  <c:v>-119.357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397868750353888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3386.9470000000001</c:v>
                </c:pt>
                <c:pt idx="1">
                  <c:v>3388.326</c:v>
                </c:pt>
                <c:pt idx="2">
                  <c:v>3395.9520000000002</c:v>
                </c:pt>
                <c:pt idx="3">
                  <c:v>3412.4740000000002</c:v>
                </c:pt>
                <c:pt idx="4">
                  <c:v>3428.0340000000001</c:v>
                </c:pt>
                <c:pt idx="5">
                  <c:v>3440.63</c:v>
                </c:pt>
                <c:pt idx="6">
                  <c:v>3441.4430000000002</c:v>
                </c:pt>
                <c:pt idx="7">
                  <c:v>3445.2440000000001</c:v>
                </c:pt>
                <c:pt idx="8">
                  <c:v>3459.3890000000001</c:v>
                </c:pt>
                <c:pt idx="9">
                  <c:v>3475.319</c:v>
                </c:pt>
                <c:pt idx="10">
                  <c:v>3491.1410000000001</c:v>
                </c:pt>
                <c:pt idx="11">
                  <c:v>3496.68</c:v>
                </c:pt>
                <c:pt idx="12">
                  <c:v>3494.9760000000001</c:v>
                </c:pt>
                <c:pt idx="13">
                  <c:v>3506.1410000000001</c:v>
                </c:pt>
                <c:pt idx="14">
                  <c:v>3515.5259999999998</c:v>
                </c:pt>
                <c:pt idx="15">
                  <c:v>3483.5239999999999</c:v>
                </c:pt>
                <c:pt idx="16">
                  <c:v>3482.596</c:v>
                </c:pt>
                <c:pt idx="17">
                  <c:v>3484.7080000000001</c:v>
                </c:pt>
                <c:pt idx="18">
                  <c:v>3491.2739999999999</c:v>
                </c:pt>
                <c:pt idx="19">
                  <c:v>3506.8420000000001</c:v>
                </c:pt>
                <c:pt idx="20">
                  <c:v>3519.47</c:v>
                </c:pt>
                <c:pt idx="21">
                  <c:v>3529.88</c:v>
                </c:pt>
                <c:pt idx="22">
                  <c:v>3514.54</c:v>
                </c:pt>
                <c:pt idx="23">
                  <c:v>3479.6329999999998</c:v>
                </c:pt>
                <c:pt idx="24">
                  <c:v>3479.9369999999999</c:v>
                </c:pt>
                <c:pt idx="25">
                  <c:v>3479.498</c:v>
                </c:pt>
                <c:pt idx="26">
                  <c:v>3481.5770000000002</c:v>
                </c:pt>
                <c:pt idx="27">
                  <c:v>3495.5949999999998</c:v>
                </c:pt>
                <c:pt idx="28">
                  <c:v>3511.511</c:v>
                </c:pt>
                <c:pt idx="29">
                  <c:v>3524.779</c:v>
                </c:pt>
                <c:pt idx="30">
                  <c:v>3529.5239999999999</c:v>
                </c:pt>
                <c:pt idx="31">
                  <c:v>3530.143</c:v>
                </c:pt>
                <c:pt idx="32">
                  <c:v>3535.4969999999998</c:v>
                </c:pt>
                <c:pt idx="33">
                  <c:v>3549.8420000000001</c:v>
                </c:pt>
                <c:pt idx="34">
                  <c:v>3565.97</c:v>
                </c:pt>
                <c:pt idx="35">
                  <c:v>3577.3470000000002</c:v>
                </c:pt>
                <c:pt idx="36">
                  <c:v>3576.2049999999999</c:v>
                </c:pt>
                <c:pt idx="37">
                  <c:v>3575.2429999999999</c:v>
                </c:pt>
                <c:pt idx="38">
                  <c:v>3580.8389999999999</c:v>
                </c:pt>
                <c:pt idx="39">
                  <c:v>3594.598</c:v>
                </c:pt>
                <c:pt idx="40">
                  <c:v>3607.1289999999999</c:v>
                </c:pt>
                <c:pt idx="41">
                  <c:v>3608.8139999999999</c:v>
                </c:pt>
                <c:pt idx="42">
                  <c:v>3607.6170000000002</c:v>
                </c:pt>
                <c:pt idx="43">
                  <c:v>3604.9119999999998</c:v>
                </c:pt>
                <c:pt idx="44">
                  <c:v>3604.0659999999998</c:v>
                </c:pt>
                <c:pt idx="45">
                  <c:v>3604.1729999999998</c:v>
                </c:pt>
                <c:pt idx="46">
                  <c:v>3604.5419999999999</c:v>
                </c:pt>
                <c:pt idx="47">
                  <c:v>3605.143</c:v>
                </c:pt>
                <c:pt idx="48">
                  <c:v>3604.7950000000001</c:v>
                </c:pt>
                <c:pt idx="49">
                  <c:v>3602.982</c:v>
                </c:pt>
                <c:pt idx="50">
                  <c:v>3600.3609999999999</c:v>
                </c:pt>
                <c:pt idx="51">
                  <c:v>3596.9720000000002</c:v>
                </c:pt>
                <c:pt idx="52">
                  <c:v>3596.1779999999999</c:v>
                </c:pt>
                <c:pt idx="53">
                  <c:v>3594.9920000000002</c:v>
                </c:pt>
                <c:pt idx="54">
                  <c:v>3594.741</c:v>
                </c:pt>
                <c:pt idx="55">
                  <c:v>3593.518</c:v>
                </c:pt>
                <c:pt idx="56">
                  <c:v>3594.3449999999998</c:v>
                </c:pt>
                <c:pt idx="57">
                  <c:v>3598.8049999999998</c:v>
                </c:pt>
                <c:pt idx="58">
                  <c:v>3578.6410000000001</c:v>
                </c:pt>
                <c:pt idx="59">
                  <c:v>3554.39</c:v>
                </c:pt>
                <c:pt idx="60">
                  <c:v>3556.8290000000002</c:v>
                </c:pt>
                <c:pt idx="61">
                  <c:v>3556.32</c:v>
                </c:pt>
                <c:pt idx="62">
                  <c:v>3556.9369999999999</c:v>
                </c:pt>
                <c:pt idx="63">
                  <c:v>3567.1869999999999</c:v>
                </c:pt>
                <c:pt idx="64">
                  <c:v>3581.2939999999999</c:v>
                </c:pt>
                <c:pt idx="65">
                  <c:v>3593.4969999999998</c:v>
                </c:pt>
                <c:pt idx="66">
                  <c:v>3596.1930000000002</c:v>
                </c:pt>
                <c:pt idx="67">
                  <c:v>3595.4769999999999</c:v>
                </c:pt>
                <c:pt idx="68">
                  <c:v>3593.4290000000001</c:v>
                </c:pt>
                <c:pt idx="69">
                  <c:v>3592.5230000000001</c:v>
                </c:pt>
                <c:pt idx="70">
                  <c:v>3592.3980000000001</c:v>
                </c:pt>
                <c:pt idx="71">
                  <c:v>3592.9929999999999</c:v>
                </c:pt>
                <c:pt idx="72">
                  <c:v>3592.3690000000001</c:v>
                </c:pt>
                <c:pt idx="73">
                  <c:v>3590.7950000000001</c:v>
                </c:pt>
                <c:pt idx="74">
                  <c:v>3591.57</c:v>
                </c:pt>
                <c:pt idx="75">
                  <c:v>3592.21</c:v>
                </c:pt>
                <c:pt idx="76">
                  <c:v>3590.8090000000002</c:v>
                </c:pt>
                <c:pt idx="77">
                  <c:v>3590.5949999999998</c:v>
                </c:pt>
                <c:pt idx="78">
                  <c:v>3590.9929999999999</c:v>
                </c:pt>
                <c:pt idx="79">
                  <c:v>3590.75</c:v>
                </c:pt>
                <c:pt idx="80">
                  <c:v>3591.1509999999998</c:v>
                </c:pt>
                <c:pt idx="81">
                  <c:v>3591.643</c:v>
                </c:pt>
                <c:pt idx="82">
                  <c:v>3591.0909999999999</c:v>
                </c:pt>
                <c:pt idx="83">
                  <c:v>3590.1709999999998</c:v>
                </c:pt>
                <c:pt idx="84">
                  <c:v>3589.7779999999998</c:v>
                </c:pt>
                <c:pt idx="85">
                  <c:v>3590.8240000000001</c:v>
                </c:pt>
                <c:pt idx="86">
                  <c:v>3591.13</c:v>
                </c:pt>
                <c:pt idx="87">
                  <c:v>3591.8820000000001</c:v>
                </c:pt>
                <c:pt idx="88">
                  <c:v>3591.8020000000001</c:v>
                </c:pt>
                <c:pt idx="89">
                  <c:v>3592.1170000000002</c:v>
                </c:pt>
                <c:pt idx="90">
                  <c:v>3595.9740000000002</c:v>
                </c:pt>
                <c:pt idx="91">
                  <c:v>3599.27</c:v>
                </c:pt>
                <c:pt idx="92">
                  <c:v>3600.1149999999998</c:v>
                </c:pt>
                <c:pt idx="93">
                  <c:v>3602.308</c:v>
                </c:pt>
                <c:pt idx="94">
                  <c:v>3602.9760000000001</c:v>
                </c:pt>
                <c:pt idx="95">
                  <c:v>3604.306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2879.2449999999999</c:v>
                </c:pt>
                <c:pt idx="1">
                  <c:v>2871.0569999999998</c:v>
                </c:pt>
                <c:pt idx="2">
                  <c:v>2913.915</c:v>
                </c:pt>
                <c:pt idx="3">
                  <c:v>2902.384</c:v>
                </c:pt>
                <c:pt idx="4">
                  <c:v>2916.6779999999999</c:v>
                </c:pt>
                <c:pt idx="5">
                  <c:v>2933.623</c:v>
                </c:pt>
                <c:pt idx="6">
                  <c:v>2937.681</c:v>
                </c:pt>
                <c:pt idx="7">
                  <c:v>2969.2750000000001</c:v>
                </c:pt>
                <c:pt idx="8">
                  <c:v>2999.826</c:v>
                </c:pt>
                <c:pt idx="9">
                  <c:v>3021.0659999999998</c:v>
                </c:pt>
                <c:pt idx="10">
                  <c:v>3018.4029999999998</c:v>
                </c:pt>
                <c:pt idx="11">
                  <c:v>3015.6010000000001</c:v>
                </c:pt>
                <c:pt idx="12">
                  <c:v>3026.665</c:v>
                </c:pt>
                <c:pt idx="13">
                  <c:v>3030.248</c:v>
                </c:pt>
                <c:pt idx="14">
                  <c:v>3028.8609999999999</c:v>
                </c:pt>
                <c:pt idx="15">
                  <c:v>3020.7890000000002</c:v>
                </c:pt>
                <c:pt idx="16">
                  <c:v>3052.377</c:v>
                </c:pt>
                <c:pt idx="17">
                  <c:v>3049.8180000000002</c:v>
                </c:pt>
                <c:pt idx="18">
                  <c:v>3056.4569999999999</c:v>
                </c:pt>
                <c:pt idx="19">
                  <c:v>3023.4830000000002</c:v>
                </c:pt>
                <c:pt idx="20">
                  <c:v>3025.049</c:v>
                </c:pt>
                <c:pt idx="21">
                  <c:v>3037.087</c:v>
                </c:pt>
                <c:pt idx="22">
                  <c:v>3050.808</c:v>
                </c:pt>
                <c:pt idx="23">
                  <c:v>3080.2469999999998</c:v>
                </c:pt>
                <c:pt idx="24">
                  <c:v>3063.7869999999998</c:v>
                </c:pt>
                <c:pt idx="25">
                  <c:v>3106.5650000000001</c:v>
                </c:pt>
                <c:pt idx="26">
                  <c:v>3127.971</c:v>
                </c:pt>
                <c:pt idx="27">
                  <c:v>3102.1750000000002</c:v>
                </c:pt>
                <c:pt idx="28">
                  <c:v>3123.6590000000001</c:v>
                </c:pt>
                <c:pt idx="29">
                  <c:v>3129.2779999999998</c:v>
                </c:pt>
                <c:pt idx="30">
                  <c:v>3170.2710000000002</c:v>
                </c:pt>
                <c:pt idx="31">
                  <c:v>3132.6289999999999</c:v>
                </c:pt>
                <c:pt idx="32">
                  <c:v>3146.0529999999999</c:v>
                </c:pt>
                <c:pt idx="33">
                  <c:v>3143.6350000000002</c:v>
                </c:pt>
                <c:pt idx="34">
                  <c:v>3070.1669999999999</c:v>
                </c:pt>
                <c:pt idx="35">
                  <c:v>2911.049</c:v>
                </c:pt>
                <c:pt idx="36">
                  <c:v>2934.0439999999999</c:v>
                </c:pt>
                <c:pt idx="37">
                  <c:v>2974.4389999999999</c:v>
                </c:pt>
                <c:pt idx="38">
                  <c:v>2990.1559999999999</c:v>
                </c:pt>
                <c:pt idx="39">
                  <c:v>2963.9140000000002</c:v>
                </c:pt>
                <c:pt idx="40">
                  <c:v>2777.1480000000001</c:v>
                </c:pt>
                <c:pt idx="41">
                  <c:v>2760.72</c:v>
                </c:pt>
                <c:pt idx="42">
                  <c:v>2759.605</c:v>
                </c:pt>
                <c:pt idx="43">
                  <c:v>2696.1860000000001</c:v>
                </c:pt>
                <c:pt idx="44">
                  <c:v>2546.991</c:v>
                </c:pt>
                <c:pt idx="45">
                  <c:v>2508.6889999999999</c:v>
                </c:pt>
                <c:pt idx="46">
                  <c:v>2561.7109999999998</c:v>
                </c:pt>
                <c:pt idx="47">
                  <c:v>2547.2979999999998</c:v>
                </c:pt>
                <c:pt idx="48">
                  <c:v>2530.1640000000002</c:v>
                </c:pt>
                <c:pt idx="49">
                  <c:v>2509.7620000000002</c:v>
                </c:pt>
                <c:pt idx="50">
                  <c:v>2516.2939999999999</c:v>
                </c:pt>
                <c:pt idx="51">
                  <c:v>2534.5509999999999</c:v>
                </c:pt>
                <c:pt idx="52">
                  <c:v>2607.4740000000002</c:v>
                </c:pt>
                <c:pt idx="53">
                  <c:v>2707.5230000000001</c:v>
                </c:pt>
                <c:pt idx="54">
                  <c:v>2661.5810000000001</c:v>
                </c:pt>
                <c:pt idx="55">
                  <c:v>2634.7559999999999</c:v>
                </c:pt>
                <c:pt idx="56">
                  <c:v>2515.7020000000002</c:v>
                </c:pt>
                <c:pt idx="57">
                  <c:v>2481.5909999999999</c:v>
                </c:pt>
                <c:pt idx="58">
                  <c:v>2485.047</c:v>
                </c:pt>
                <c:pt idx="59">
                  <c:v>2552.5140000000001</c:v>
                </c:pt>
                <c:pt idx="60">
                  <c:v>2735.2649999999999</c:v>
                </c:pt>
                <c:pt idx="61">
                  <c:v>2790.538</c:v>
                </c:pt>
                <c:pt idx="62">
                  <c:v>2792.4740000000002</c:v>
                </c:pt>
                <c:pt idx="63">
                  <c:v>2838.81</c:v>
                </c:pt>
                <c:pt idx="64">
                  <c:v>2952.1869999999999</c:v>
                </c:pt>
                <c:pt idx="65">
                  <c:v>2933.578</c:v>
                </c:pt>
                <c:pt idx="66">
                  <c:v>2928.0549999999998</c:v>
                </c:pt>
                <c:pt idx="67">
                  <c:v>2894.45</c:v>
                </c:pt>
                <c:pt idx="68">
                  <c:v>2881.0210000000002</c:v>
                </c:pt>
                <c:pt idx="69">
                  <c:v>2796.0549999999998</c:v>
                </c:pt>
                <c:pt idx="70">
                  <c:v>2768.1660000000002</c:v>
                </c:pt>
                <c:pt idx="71">
                  <c:v>2718.75</c:v>
                </c:pt>
                <c:pt idx="72">
                  <c:v>2914.4349999999999</c:v>
                </c:pt>
                <c:pt idx="73">
                  <c:v>3119.366</c:v>
                </c:pt>
                <c:pt idx="74">
                  <c:v>3153.2759999999998</c:v>
                </c:pt>
                <c:pt idx="75">
                  <c:v>3157.0619999999999</c:v>
                </c:pt>
                <c:pt idx="76">
                  <c:v>3201.1709999999998</c:v>
                </c:pt>
                <c:pt idx="77">
                  <c:v>3206.3620000000001</c:v>
                </c:pt>
                <c:pt idx="78">
                  <c:v>3208.0010000000002</c:v>
                </c:pt>
                <c:pt idx="79">
                  <c:v>3203.9250000000002</c:v>
                </c:pt>
                <c:pt idx="80">
                  <c:v>3195.67</c:v>
                </c:pt>
                <c:pt idx="81">
                  <c:v>3197.085</c:v>
                </c:pt>
                <c:pt idx="82">
                  <c:v>3193.5059999999999</c:v>
                </c:pt>
                <c:pt idx="83">
                  <c:v>3197.0859999999998</c:v>
                </c:pt>
                <c:pt idx="84">
                  <c:v>3194.587</c:v>
                </c:pt>
                <c:pt idx="85">
                  <c:v>3194.03</c:v>
                </c:pt>
                <c:pt idx="86">
                  <c:v>3184.2669999999998</c:v>
                </c:pt>
                <c:pt idx="87">
                  <c:v>3171.3789999999999</c:v>
                </c:pt>
                <c:pt idx="88">
                  <c:v>3168.143</c:v>
                </c:pt>
                <c:pt idx="89">
                  <c:v>3170.1909999999998</c:v>
                </c:pt>
                <c:pt idx="90">
                  <c:v>3160.0729999999999</c:v>
                </c:pt>
                <c:pt idx="91">
                  <c:v>3134.7550000000001</c:v>
                </c:pt>
                <c:pt idx="92">
                  <c:v>3000.4090000000001</c:v>
                </c:pt>
                <c:pt idx="93">
                  <c:v>2946.6909999999998</c:v>
                </c:pt>
                <c:pt idx="94">
                  <c:v>2948.893</c:v>
                </c:pt>
                <c:pt idx="95">
                  <c:v>2942.4340000000002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-1.4750000000000001</c:v>
                </c:pt>
                <c:pt idx="20">
                  <c:v>81.176000000000002</c:v>
                </c:pt>
                <c:pt idx="21">
                  <c:v>252.48599999999999</c:v>
                </c:pt>
                <c:pt idx="22">
                  <c:v>435.58600000000001</c:v>
                </c:pt>
                <c:pt idx="23">
                  <c:v>522.62900000000002</c:v>
                </c:pt>
                <c:pt idx="24">
                  <c:v>782.21799999999996</c:v>
                </c:pt>
                <c:pt idx="25">
                  <c:v>802.95699999999999</c:v>
                </c:pt>
                <c:pt idx="26">
                  <c:v>803.04300000000001</c:v>
                </c:pt>
                <c:pt idx="27">
                  <c:v>802.09500000000003</c:v>
                </c:pt>
                <c:pt idx="28">
                  <c:v>804.79200000000003</c:v>
                </c:pt>
                <c:pt idx="29">
                  <c:v>804.84699999999998</c:v>
                </c:pt>
                <c:pt idx="30">
                  <c:v>805.07799999999997</c:v>
                </c:pt>
                <c:pt idx="31">
                  <c:v>804.65099999999995</c:v>
                </c:pt>
                <c:pt idx="32">
                  <c:v>797.13</c:v>
                </c:pt>
                <c:pt idx="33">
                  <c:v>797.11599999999999</c:v>
                </c:pt>
                <c:pt idx="34">
                  <c:v>797.15300000000002</c:v>
                </c:pt>
                <c:pt idx="35">
                  <c:v>795.99199999999996</c:v>
                </c:pt>
                <c:pt idx="36">
                  <c:v>759.48099999999999</c:v>
                </c:pt>
                <c:pt idx="37">
                  <c:v>425.822</c:v>
                </c:pt>
                <c:pt idx="38">
                  <c:v>48.594000000000001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-1.5249999999999999</c:v>
                </c:pt>
                <c:pt idx="68">
                  <c:v>71.423000000000002</c:v>
                </c:pt>
                <c:pt idx="69">
                  <c:v>233.76</c:v>
                </c:pt>
                <c:pt idx="70">
                  <c:v>430.733</c:v>
                </c:pt>
                <c:pt idx="71">
                  <c:v>505.15300000000002</c:v>
                </c:pt>
                <c:pt idx="72">
                  <c:v>650.18700000000001</c:v>
                </c:pt>
                <c:pt idx="73">
                  <c:v>763.29</c:v>
                </c:pt>
                <c:pt idx="74">
                  <c:v>763.33199999999999</c:v>
                </c:pt>
                <c:pt idx="75">
                  <c:v>763.72199999999998</c:v>
                </c:pt>
                <c:pt idx="76">
                  <c:v>771.92700000000002</c:v>
                </c:pt>
                <c:pt idx="77">
                  <c:v>773.24599999999998</c:v>
                </c:pt>
                <c:pt idx="78">
                  <c:v>773.13499999999999</c:v>
                </c:pt>
                <c:pt idx="79">
                  <c:v>773.42499999999995</c:v>
                </c:pt>
                <c:pt idx="80">
                  <c:v>790.75300000000004</c:v>
                </c:pt>
                <c:pt idx="81">
                  <c:v>793.01300000000003</c:v>
                </c:pt>
                <c:pt idx="82">
                  <c:v>793.08299999999997</c:v>
                </c:pt>
                <c:pt idx="83">
                  <c:v>793.22500000000002</c:v>
                </c:pt>
                <c:pt idx="84">
                  <c:v>794.90899999999999</c:v>
                </c:pt>
                <c:pt idx="85">
                  <c:v>795.14099999999996</c:v>
                </c:pt>
                <c:pt idx="86">
                  <c:v>795.01</c:v>
                </c:pt>
                <c:pt idx="87">
                  <c:v>795.08799999999997</c:v>
                </c:pt>
                <c:pt idx="88">
                  <c:v>794.24400000000003</c:v>
                </c:pt>
                <c:pt idx="89">
                  <c:v>797.13199999999995</c:v>
                </c:pt>
                <c:pt idx="90">
                  <c:v>797.39200000000005</c:v>
                </c:pt>
                <c:pt idx="91">
                  <c:v>790.654</c:v>
                </c:pt>
                <c:pt idx="92">
                  <c:v>806.65200000000004</c:v>
                </c:pt>
                <c:pt idx="93">
                  <c:v>801.37400000000002</c:v>
                </c:pt>
                <c:pt idx="94">
                  <c:v>515.69600000000003</c:v>
                </c:pt>
                <c:pt idx="95">
                  <c:v>118.214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313.548</c:v>
                </c:pt>
                <c:pt idx="1">
                  <c:v>313.94900000000001</c:v>
                </c:pt>
                <c:pt idx="2">
                  <c:v>312.31400000000002</c:v>
                </c:pt>
                <c:pt idx="3">
                  <c:v>313.39999999999998</c:v>
                </c:pt>
                <c:pt idx="4">
                  <c:v>311.90300000000002</c:v>
                </c:pt>
                <c:pt idx="5">
                  <c:v>313.33100000000002</c:v>
                </c:pt>
                <c:pt idx="6">
                  <c:v>313.78199999999998</c:v>
                </c:pt>
                <c:pt idx="7">
                  <c:v>313.596</c:v>
                </c:pt>
                <c:pt idx="8">
                  <c:v>311.26499999999999</c:v>
                </c:pt>
                <c:pt idx="9">
                  <c:v>313.529</c:v>
                </c:pt>
                <c:pt idx="10">
                  <c:v>313.76</c:v>
                </c:pt>
                <c:pt idx="11">
                  <c:v>314.44600000000003</c:v>
                </c:pt>
                <c:pt idx="12">
                  <c:v>314.43099999999998</c:v>
                </c:pt>
                <c:pt idx="13">
                  <c:v>313.68099999999998</c:v>
                </c:pt>
                <c:pt idx="14">
                  <c:v>312.26</c:v>
                </c:pt>
                <c:pt idx="15">
                  <c:v>313.714</c:v>
                </c:pt>
                <c:pt idx="16">
                  <c:v>311.54000000000002</c:v>
                </c:pt>
                <c:pt idx="17">
                  <c:v>313.83600000000001</c:v>
                </c:pt>
                <c:pt idx="18">
                  <c:v>312.64299999999997</c:v>
                </c:pt>
                <c:pt idx="19">
                  <c:v>316.91000000000003</c:v>
                </c:pt>
                <c:pt idx="20">
                  <c:v>312.59399999999999</c:v>
                </c:pt>
                <c:pt idx="21">
                  <c:v>311.60199999999998</c:v>
                </c:pt>
                <c:pt idx="22">
                  <c:v>313.798</c:v>
                </c:pt>
                <c:pt idx="23">
                  <c:v>320.892</c:v>
                </c:pt>
                <c:pt idx="24">
                  <c:v>343.16899999999998</c:v>
                </c:pt>
                <c:pt idx="25">
                  <c:v>361.74599999999998</c:v>
                </c:pt>
                <c:pt idx="26">
                  <c:v>371.59199999999998</c:v>
                </c:pt>
                <c:pt idx="27">
                  <c:v>391.62799999999999</c:v>
                </c:pt>
                <c:pt idx="28">
                  <c:v>368.221</c:v>
                </c:pt>
                <c:pt idx="29">
                  <c:v>365.541</c:v>
                </c:pt>
                <c:pt idx="30">
                  <c:v>369.90499999999997</c:v>
                </c:pt>
                <c:pt idx="31">
                  <c:v>356.86200000000002</c:v>
                </c:pt>
                <c:pt idx="32">
                  <c:v>358.37299999999999</c:v>
                </c:pt>
                <c:pt idx="33">
                  <c:v>359.32499999999999</c:v>
                </c:pt>
                <c:pt idx="34">
                  <c:v>353.202</c:v>
                </c:pt>
                <c:pt idx="35">
                  <c:v>352.44499999999999</c:v>
                </c:pt>
                <c:pt idx="36">
                  <c:v>336.666</c:v>
                </c:pt>
                <c:pt idx="37">
                  <c:v>338.13799999999998</c:v>
                </c:pt>
                <c:pt idx="38">
                  <c:v>345.21800000000002</c:v>
                </c:pt>
                <c:pt idx="39">
                  <c:v>342.02100000000002</c:v>
                </c:pt>
                <c:pt idx="40">
                  <c:v>320.762</c:v>
                </c:pt>
                <c:pt idx="41">
                  <c:v>321.26400000000001</c:v>
                </c:pt>
                <c:pt idx="42">
                  <c:v>323.32</c:v>
                </c:pt>
                <c:pt idx="43">
                  <c:v>322.45499999999998</c:v>
                </c:pt>
                <c:pt idx="44">
                  <c:v>319.60700000000003</c:v>
                </c:pt>
                <c:pt idx="45">
                  <c:v>310.983</c:v>
                </c:pt>
                <c:pt idx="46">
                  <c:v>320.09500000000003</c:v>
                </c:pt>
                <c:pt idx="47">
                  <c:v>320.85399999999998</c:v>
                </c:pt>
                <c:pt idx="48">
                  <c:v>307.79300000000001</c:v>
                </c:pt>
                <c:pt idx="49">
                  <c:v>308.37299999999999</c:v>
                </c:pt>
                <c:pt idx="50">
                  <c:v>310.16399999999999</c:v>
                </c:pt>
                <c:pt idx="51">
                  <c:v>309.50799999999998</c:v>
                </c:pt>
                <c:pt idx="52">
                  <c:v>306.75400000000002</c:v>
                </c:pt>
                <c:pt idx="53">
                  <c:v>328.803</c:v>
                </c:pt>
                <c:pt idx="54">
                  <c:v>323.10500000000002</c:v>
                </c:pt>
                <c:pt idx="55">
                  <c:v>314.54300000000001</c:v>
                </c:pt>
                <c:pt idx="56">
                  <c:v>315.83999999999997</c:v>
                </c:pt>
                <c:pt idx="57">
                  <c:v>322.75599999999997</c:v>
                </c:pt>
                <c:pt idx="58">
                  <c:v>316.11700000000002</c:v>
                </c:pt>
                <c:pt idx="59">
                  <c:v>306.16500000000002</c:v>
                </c:pt>
                <c:pt idx="60">
                  <c:v>309.59899999999999</c:v>
                </c:pt>
                <c:pt idx="61">
                  <c:v>312.589</c:v>
                </c:pt>
                <c:pt idx="62">
                  <c:v>310.99400000000003</c:v>
                </c:pt>
                <c:pt idx="63">
                  <c:v>312.14999999999998</c:v>
                </c:pt>
                <c:pt idx="64">
                  <c:v>316.63499999999999</c:v>
                </c:pt>
                <c:pt idx="65">
                  <c:v>320.26600000000002</c:v>
                </c:pt>
                <c:pt idx="66">
                  <c:v>322.79399999999998</c:v>
                </c:pt>
                <c:pt idx="67">
                  <c:v>322.41500000000002</c:v>
                </c:pt>
                <c:pt idx="68">
                  <c:v>335.80200000000002</c:v>
                </c:pt>
                <c:pt idx="69">
                  <c:v>337.37799999999999</c:v>
                </c:pt>
                <c:pt idx="70">
                  <c:v>336.98399999999998</c:v>
                </c:pt>
                <c:pt idx="71">
                  <c:v>338.22800000000001</c:v>
                </c:pt>
                <c:pt idx="72">
                  <c:v>346.58600000000001</c:v>
                </c:pt>
                <c:pt idx="73">
                  <c:v>354.37400000000002</c:v>
                </c:pt>
                <c:pt idx="74">
                  <c:v>356.69299999999998</c:v>
                </c:pt>
                <c:pt idx="75">
                  <c:v>355.33</c:v>
                </c:pt>
                <c:pt idx="76">
                  <c:v>356.68299999999999</c:v>
                </c:pt>
                <c:pt idx="77">
                  <c:v>357.88</c:v>
                </c:pt>
                <c:pt idx="78">
                  <c:v>358.39499999999998</c:v>
                </c:pt>
                <c:pt idx="79">
                  <c:v>359.91199999999998</c:v>
                </c:pt>
                <c:pt idx="80">
                  <c:v>363.59</c:v>
                </c:pt>
                <c:pt idx="81">
                  <c:v>365.71899999999999</c:v>
                </c:pt>
                <c:pt idx="82">
                  <c:v>366.55599999999998</c:v>
                </c:pt>
                <c:pt idx="83">
                  <c:v>364.40499999999997</c:v>
                </c:pt>
                <c:pt idx="84">
                  <c:v>361.42599999999999</c:v>
                </c:pt>
                <c:pt idx="85">
                  <c:v>367.15600000000001</c:v>
                </c:pt>
                <c:pt idx="86">
                  <c:v>362.363</c:v>
                </c:pt>
                <c:pt idx="87">
                  <c:v>358.31799999999998</c:v>
                </c:pt>
                <c:pt idx="88">
                  <c:v>322.97199999999998</c:v>
                </c:pt>
                <c:pt idx="89">
                  <c:v>320.83499999999998</c:v>
                </c:pt>
                <c:pt idx="90">
                  <c:v>315.76</c:v>
                </c:pt>
                <c:pt idx="91">
                  <c:v>320.07</c:v>
                </c:pt>
                <c:pt idx="92">
                  <c:v>315.74400000000003</c:v>
                </c:pt>
                <c:pt idx="93">
                  <c:v>314.00400000000002</c:v>
                </c:pt>
                <c:pt idx="94">
                  <c:v>312.68900000000002</c:v>
                </c:pt>
                <c:pt idx="95">
                  <c:v>316.88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55.186999999999998</c:v>
                </c:pt>
                <c:pt idx="1">
                  <c:v>65.378</c:v>
                </c:pt>
                <c:pt idx="2">
                  <c:v>55.732999999999997</c:v>
                </c:pt>
                <c:pt idx="3">
                  <c:v>51.256</c:v>
                </c:pt>
                <c:pt idx="4">
                  <c:v>50.322000000000003</c:v>
                </c:pt>
                <c:pt idx="5">
                  <c:v>41.161000000000001</c:v>
                </c:pt>
                <c:pt idx="6">
                  <c:v>33.762999999999998</c:v>
                </c:pt>
                <c:pt idx="7">
                  <c:v>36.363999999999997</c:v>
                </c:pt>
                <c:pt idx="8">
                  <c:v>36.762</c:v>
                </c:pt>
                <c:pt idx="9">
                  <c:v>35.408000000000001</c:v>
                </c:pt>
                <c:pt idx="10">
                  <c:v>36.901000000000003</c:v>
                </c:pt>
                <c:pt idx="11">
                  <c:v>38.881</c:v>
                </c:pt>
                <c:pt idx="12">
                  <c:v>33.143999999999998</c:v>
                </c:pt>
                <c:pt idx="13">
                  <c:v>36.423999999999999</c:v>
                </c:pt>
                <c:pt idx="14">
                  <c:v>37.255000000000003</c:v>
                </c:pt>
                <c:pt idx="15">
                  <c:v>31.861999999999998</c:v>
                </c:pt>
                <c:pt idx="16">
                  <c:v>25.786000000000001</c:v>
                </c:pt>
                <c:pt idx="17">
                  <c:v>26.388999999999999</c:v>
                </c:pt>
                <c:pt idx="18">
                  <c:v>25.033999999999999</c:v>
                </c:pt>
                <c:pt idx="19">
                  <c:v>20.056999999999999</c:v>
                </c:pt>
                <c:pt idx="20">
                  <c:v>23.54</c:v>
                </c:pt>
                <c:pt idx="21">
                  <c:v>20.969000000000001</c:v>
                </c:pt>
                <c:pt idx="22">
                  <c:v>21.084</c:v>
                </c:pt>
                <c:pt idx="23">
                  <c:v>19.11</c:v>
                </c:pt>
                <c:pt idx="24">
                  <c:v>20.324000000000002</c:v>
                </c:pt>
                <c:pt idx="25">
                  <c:v>20.030999999999999</c:v>
                </c:pt>
                <c:pt idx="26">
                  <c:v>22.439</c:v>
                </c:pt>
                <c:pt idx="27">
                  <c:v>23.324999999999999</c:v>
                </c:pt>
                <c:pt idx="28">
                  <c:v>21.106000000000002</c:v>
                </c:pt>
                <c:pt idx="29">
                  <c:v>19.332999999999998</c:v>
                </c:pt>
                <c:pt idx="30">
                  <c:v>15.884</c:v>
                </c:pt>
                <c:pt idx="31">
                  <c:v>14.175000000000001</c:v>
                </c:pt>
                <c:pt idx="32">
                  <c:v>12.484</c:v>
                </c:pt>
                <c:pt idx="33">
                  <c:v>12.159000000000001</c:v>
                </c:pt>
                <c:pt idx="34">
                  <c:v>11.526999999999999</c:v>
                </c:pt>
                <c:pt idx="35">
                  <c:v>12.208</c:v>
                </c:pt>
                <c:pt idx="36">
                  <c:v>11.863</c:v>
                </c:pt>
                <c:pt idx="37">
                  <c:v>11.118</c:v>
                </c:pt>
                <c:pt idx="38">
                  <c:v>10.913</c:v>
                </c:pt>
                <c:pt idx="39">
                  <c:v>10.513</c:v>
                </c:pt>
                <c:pt idx="40">
                  <c:v>10.433</c:v>
                </c:pt>
                <c:pt idx="41">
                  <c:v>10.34</c:v>
                </c:pt>
                <c:pt idx="42">
                  <c:v>9.1620000000000008</c:v>
                </c:pt>
                <c:pt idx="43">
                  <c:v>9.1449999999999996</c:v>
                </c:pt>
                <c:pt idx="44">
                  <c:v>10.125999999999999</c:v>
                </c:pt>
                <c:pt idx="45">
                  <c:v>12.8</c:v>
                </c:pt>
                <c:pt idx="46">
                  <c:v>10.686</c:v>
                </c:pt>
                <c:pt idx="47">
                  <c:v>12.853999999999999</c:v>
                </c:pt>
                <c:pt idx="48">
                  <c:v>15.182</c:v>
                </c:pt>
                <c:pt idx="49">
                  <c:v>21.068999999999999</c:v>
                </c:pt>
                <c:pt idx="50">
                  <c:v>18.478999999999999</c:v>
                </c:pt>
                <c:pt idx="51">
                  <c:v>18.513999999999999</c:v>
                </c:pt>
                <c:pt idx="52">
                  <c:v>17.489000000000001</c:v>
                </c:pt>
                <c:pt idx="53">
                  <c:v>14.448</c:v>
                </c:pt>
                <c:pt idx="54">
                  <c:v>13.172000000000001</c:v>
                </c:pt>
                <c:pt idx="55">
                  <c:v>13.074</c:v>
                </c:pt>
                <c:pt idx="56">
                  <c:v>14.192</c:v>
                </c:pt>
                <c:pt idx="57">
                  <c:v>13.696</c:v>
                </c:pt>
                <c:pt idx="58">
                  <c:v>13.795</c:v>
                </c:pt>
                <c:pt idx="59">
                  <c:v>13.757999999999999</c:v>
                </c:pt>
                <c:pt idx="60">
                  <c:v>17.995000000000001</c:v>
                </c:pt>
                <c:pt idx="61">
                  <c:v>28.224</c:v>
                </c:pt>
                <c:pt idx="62">
                  <c:v>22.904</c:v>
                </c:pt>
                <c:pt idx="63">
                  <c:v>22.248999999999999</c:v>
                </c:pt>
                <c:pt idx="64">
                  <c:v>16.712</c:v>
                </c:pt>
                <c:pt idx="65">
                  <c:v>14.471</c:v>
                </c:pt>
                <c:pt idx="66">
                  <c:v>19.170000000000002</c:v>
                </c:pt>
                <c:pt idx="67">
                  <c:v>22.007999999999999</c:v>
                </c:pt>
                <c:pt idx="68">
                  <c:v>32.561</c:v>
                </c:pt>
                <c:pt idx="69">
                  <c:v>33.643000000000001</c:v>
                </c:pt>
                <c:pt idx="70">
                  <c:v>39.601999999999997</c:v>
                </c:pt>
                <c:pt idx="71">
                  <c:v>49.204000000000001</c:v>
                </c:pt>
                <c:pt idx="72">
                  <c:v>46.944000000000003</c:v>
                </c:pt>
                <c:pt idx="73">
                  <c:v>37.223999999999997</c:v>
                </c:pt>
                <c:pt idx="74">
                  <c:v>29.855</c:v>
                </c:pt>
                <c:pt idx="75">
                  <c:v>27.725000000000001</c:v>
                </c:pt>
                <c:pt idx="76">
                  <c:v>26.791</c:v>
                </c:pt>
                <c:pt idx="77">
                  <c:v>25.673999999999999</c:v>
                </c:pt>
                <c:pt idx="78">
                  <c:v>25.605</c:v>
                </c:pt>
                <c:pt idx="79">
                  <c:v>24.661999999999999</c:v>
                </c:pt>
                <c:pt idx="80">
                  <c:v>28.940999999999999</c:v>
                </c:pt>
                <c:pt idx="81">
                  <c:v>27.905000000000001</c:v>
                </c:pt>
                <c:pt idx="82">
                  <c:v>27.582999999999998</c:v>
                </c:pt>
                <c:pt idx="83">
                  <c:v>27.135000000000002</c:v>
                </c:pt>
                <c:pt idx="84">
                  <c:v>28.116</c:v>
                </c:pt>
                <c:pt idx="85">
                  <c:v>30.992999999999999</c:v>
                </c:pt>
                <c:pt idx="86">
                  <c:v>29.123999999999999</c:v>
                </c:pt>
                <c:pt idx="87">
                  <c:v>31.128</c:v>
                </c:pt>
                <c:pt idx="88">
                  <c:v>29.108000000000001</c:v>
                </c:pt>
                <c:pt idx="89">
                  <c:v>32.414000000000001</c:v>
                </c:pt>
                <c:pt idx="90">
                  <c:v>33.951000000000001</c:v>
                </c:pt>
                <c:pt idx="91">
                  <c:v>35.220999999999997</c:v>
                </c:pt>
                <c:pt idx="92">
                  <c:v>37.265000000000001</c:v>
                </c:pt>
                <c:pt idx="93">
                  <c:v>37.837000000000003</c:v>
                </c:pt>
                <c:pt idx="94">
                  <c:v>39.615000000000002</c:v>
                </c:pt>
                <c:pt idx="95">
                  <c:v>39.408000000000001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20.417999999999999</c:v>
                </c:pt>
                <c:pt idx="16">
                  <c:v>76.528000000000006</c:v>
                </c:pt>
                <c:pt idx="17">
                  <c:v>76.516000000000005</c:v>
                </c:pt>
                <c:pt idx="18">
                  <c:v>76.456000000000003</c:v>
                </c:pt>
                <c:pt idx="19">
                  <c:v>76.855000000000004</c:v>
                </c:pt>
                <c:pt idx="20">
                  <c:v>78.981999999999999</c:v>
                </c:pt>
                <c:pt idx="21">
                  <c:v>88.269000000000005</c:v>
                </c:pt>
                <c:pt idx="22">
                  <c:v>110.61799999999999</c:v>
                </c:pt>
                <c:pt idx="23">
                  <c:v>143.477</c:v>
                </c:pt>
                <c:pt idx="24">
                  <c:v>183.369</c:v>
                </c:pt>
                <c:pt idx="25">
                  <c:v>231.50899999999999</c:v>
                </c:pt>
                <c:pt idx="26">
                  <c:v>280.286</c:v>
                </c:pt>
                <c:pt idx="27">
                  <c:v>332.01900000000001</c:v>
                </c:pt>
                <c:pt idx="28">
                  <c:v>400.774</c:v>
                </c:pt>
                <c:pt idx="29">
                  <c:v>476.86500000000001</c:v>
                </c:pt>
                <c:pt idx="30">
                  <c:v>564.21100000000001</c:v>
                </c:pt>
                <c:pt idx="31">
                  <c:v>653.84400000000005</c:v>
                </c:pt>
                <c:pt idx="32">
                  <c:v>760.32600000000002</c:v>
                </c:pt>
                <c:pt idx="33">
                  <c:v>869.952</c:v>
                </c:pt>
                <c:pt idx="34">
                  <c:v>979.41700000000003</c:v>
                </c:pt>
                <c:pt idx="35">
                  <c:v>1070.5609999999999</c:v>
                </c:pt>
                <c:pt idx="36">
                  <c:v>1171.0119999999999</c:v>
                </c:pt>
                <c:pt idx="37">
                  <c:v>1321.0039999999999</c:v>
                </c:pt>
                <c:pt idx="38">
                  <c:v>1421.492</c:v>
                </c:pt>
                <c:pt idx="39">
                  <c:v>1496.6189999999999</c:v>
                </c:pt>
                <c:pt idx="40">
                  <c:v>1549.5070000000001</c:v>
                </c:pt>
                <c:pt idx="41">
                  <c:v>1593.8620000000001</c:v>
                </c:pt>
                <c:pt idx="42">
                  <c:v>1640.432</c:v>
                </c:pt>
                <c:pt idx="43">
                  <c:v>1691.356</c:v>
                </c:pt>
                <c:pt idx="44">
                  <c:v>1716.6780000000001</c:v>
                </c:pt>
                <c:pt idx="45">
                  <c:v>1784.43</c:v>
                </c:pt>
                <c:pt idx="46">
                  <c:v>1772.423</c:v>
                </c:pt>
                <c:pt idx="47">
                  <c:v>1752.0889999999999</c:v>
                </c:pt>
                <c:pt idx="48">
                  <c:v>1857.636</c:v>
                </c:pt>
                <c:pt idx="49">
                  <c:v>1857.58</c:v>
                </c:pt>
                <c:pt idx="50">
                  <c:v>1890.1969999999999</c:v>
                </c:pt>
                <c:pt idx="51">
                  <c:v>1874.2049999999999</c:v>
                </c:pt>
                <c:pt idx="52">
                  <c:v>1872.107</c:v>
                </c:pt>
                <c:pt idx="53">
                  <c:v>1853.7660000000001</c:v>
                </c:pt>
                <c:pt idx="54">
                  <c:v>1783.655</c:v>
                </c:pt>
                <c:pt idx="55">
                  <c:v>1745.452</c:v>
                </c:pt>
                <c:pt idx="56">
                  <c:v>1741.635</c:v>
                </c:pt>
                <c:pt idx="57">
                  <c:v>1707.6030000000001</c:v>
                </c:pt>
                <c:pt idx="58">
                  <c:v>1676.9259999999999</c:v>
                </c:pt>
                <c:pt idx="59">
                  <c:v>1680.5260000000001</c:v>
                </c:pt>
                <c:pt idx="60">
                  <c:v>1577.903</c:v>
                </c:pt>
                <c:pt idx="61">
                  <c:v>1494.098</c:v>
                </c:pt>
                <c:pt idx="62">
                  <c:v>1403.499</c:v>
                </c:pt>
                <c:pt idx="63">
                  <c:v>1289.682</c:v>
                </c:pt>
                <c:pt idx="64">
                  <c:v>1191.287</c:v>
                </c:pt>
                <c:pt idx="65">
                  <c:v>1097.3689999999999</c:v>
                </c:pt>
                <c:pt idx="66">
                  <c:v>1007.261</c:v>
                </c:pt>
                <c:pt idx="67">
                  <c:v>923.39</c:v>
                </c:pt>
                <c:pt idx="68">
                  <c:v>879.02099999999996</c:v>
                </c:pt>
                <c:pt idx="69">
                  <c:v>815.6</c:v>
                </c:pt>
                <c:pt idx="70">
                  <c:v>716.73199999999997</c:v>
                </c:pt>
                <c:pt idx="71">
                  <c:v>611.94100000000003</c:v>
                </c:pt>
                <c:pt idx="72">
                  <c:v>528.61199999999997</c:v>
                </c:pt>
                <c:pt idx="73">
                  <c:v>465.02699999999999</c:v>
                </c:pt>
                <c:pt idx="74">
                  <c:v>398.91800000000001</c:v>
                </c:pt>
                <c:pt idx="75">
                  <c:v>341.93200000000002</c:v>
                </c:pt>
                <c:pt idx="76">
                  <c:v>290.76900000000001</c:v>
                </c:pt>
                <c:pt idx="77">
                  <c:v>252.83199999999999</c:v>
                </c:pt>
                <c:pt idx="78">
                  <c:v>227.86099999999999</c:v>
                </c:pt>
                <c:pt idx="79">
                  <c:v>198.94300000000001</c:v>
                </c:pt>
                <c:pt idx="80">
                  <c:v>160.29400000000001</c:v>
                </c:pt>
                <c:pt idx="81">
                  <c:v>126.31</c:v>
                </c:pt>
                <c:pt idx="82">
                  <c:v>100.303</c:v>
                </c:pt>
                <c:pt idx="83">
                  <c:v>86.941999999999993</c:v>
                </c:pt>
                <c:pt idx="84">
                  <c:v>81.311000000000007</c:v>
                </c:pt>
                <c:pt idx="85">
                  <c:v>81.203000000000003</c:v>
                </c:pt>
                <c:pt idx="86">
                  <c:v>81.111000000000004</c:v>
                </c:pt>
                <c:pt idx="87">
                  <c:v>81.111000000000004</c:v>
                </c:pt>
                <c:pt idx="88">
                  <c:v>48.658000000000001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201.27099999999999</c:v>
                </c:pt>
                <c:pt idx="1">
                  <c:v>208.33500000000001</c:v>
                </c:pt>
                <c:pt idx="2">
                  <c:v>208.32</c:v>
                </c:pt>
                <c:pt idx="3">
                  <c:v>207.36799999999999</c:v>
                </c:pt>
                <c:pt idx="4">
                  <c:v>200.78800000000001</c:v>
                </c:pt>
                <c:pt idx="5">
                  <c:v>199.428</c:v>
                </c:pt>
                <c:pt idx="6">
                  <c:v>199.36799999999999</c:v>
                </c:pt>
                <c:pt idx="7">
                  <c:v>199.61099999999999</c:v>
                </c:pt>
                <c:pt idx="8">
                  <c:v>200.501</c:v>
                </c:pt>
                <c:pt idx="9">
                  <c:v>200.50299999999999</c:v>
                </c:pt>
                <c:pt idx="10">
                  <c:v>200.33799999999999</c:v>
                </c:pt>
                <c:pt idx="11">
                  <c:v>197.114</c:v>
                </c:pt>
                <c:pt idx="12">
                  <c:v>151.39400000000001</c:v>
                </c:pt>
                <c:pt idx="13">
                  <c:v>149.50800000000001</c:v>
                </c:pt>
                <c:pt idx="14">
                  <c:v>149.387</c:v>
                </c:pt>
                <c:pt idx="15">
                  <c:v>149.36600000000001</c:v>
                </c:pt>
                <c:pt idx="16">
                  <c:v>147.084</c:v>
                </c:pt>
                <c:pt idx="17">
                  <c:v>146.953</c:v>
                </c:pt>
                <c:pt idx="18">
                  <c:v>146.934</c:v>
                </c:pt>
                <c:pt idx="19">
                  <c:v>148.96100000000001</c:v>
                </c:pt>
                <c:pt idx="20">
                  <c:v>195.124</c:v>
                </c:pt>
                <c:pt idx="21">
                  <c:v>200.68199999999999</c:v>
                </c:pt>
                <c:pt idx="22">
                  <c:v>200.386</c:v>
                </c:pt>
                <c:pt idx="23">
                  <c:v>217.06899999999999</c:v>
                </c:pt>
                <c:pt idx="24">
                  <c:v>419.185</c:v>
                </c:pt>
                <c:pt idx="25">
                  <c:v>447.005</c:v>
                </c:pt>
                <c:pt idx="26">
                  <c:v>449.72199999999998</c:v>
                </c:pt>
                <c:pt idx="27">
                  <c:v>450.93599999999998</c:v>
                </c:pt>
                <c:pt idx="28">
                  <c:v>478.26100000000002</c:v>
                </c:pt>
                <c:pt idx="29">
                  <c:v>481.38</c:v>
                </c:pt>
                <c:pt idx="30">
                  <c:v>484.976</c:v>
                </c:pt>
                <c:pt idx="31">
                  <c:v>468.23200000000003</c:v>
                </c:pt>
                <c:pt idx="32">
                  <c:v>283.00599999999997</c:v>
                </c:pt>
                <c:pt idx="33">
                  <c:v>260.38600000000002</c:v>
                </c:pt>
                <c:pt idx="34">
                  <c:v>261.572</c:v>
                </c:pt>
                <c:pt idx="35">
                  <c:v>253.78800000000001</c:v>
                </c:pt>
                <c:pt idx="36">
                  <c:v>160.017</c:v>
                </c:pt>
                <c:pt idx="37">
                  <c:v>154.18</c:v>
                </c:pt>
                <c:pt idx="38">
                  <c:v>152.93600000000001</c:v>
                </c:pt>
                <c:pt idx="39">
                  <c:v>151.50399999999999</c:v>
                </c:pt>
                <c:pt idx="40">
                  <c:v>130.77099999999999</c:v>
                </c:pt>
                <c:pt idx="41">
                  <c:v>130.202</c:v>
                </c:pt>
                <c:pt idx="42">
                  <c:v>130.173</c:v>
                </c:pt>
                <c:pt idx="43">
                  <c:v>130.10900000000001</c:v>
                </c:pt>
                <c:pt idx="44">
                  <c:v>128.614</c:v>
                </c:pt>
                <c:pt idx="45">
                  <c:v>129.04</c:v>
                </c:pt>
                <c:pt idx="46">
                  <c:v>128.822</c:v>
                </c:pt>
                <c:pt idx="47">
                  <c:v>128.70599999999999</c:v>
                </c:pt>
                <c:pt idx="48">
                  <c:v>128.65700000000001</c:v>
                </c:pt>
                <c:pt idx="49">
                  <c:v>128.65299999999999</c:v>
                </c:pt>
                <c:pt idx="50">
                  <c:v>128.63999999999999</c:v>
                </c:pt>
                <c:pt idx="51">
                  <c:v>128.601</c:v>
                </c:pt>
                <c:pt idx="52">
                  <c:v>127.5</c:v>
                </c:pt>
                <c:pt idx="53">
                  <c:v>127.489</c:v>
                </c:pt>
                <c:pt idx="54">
                  <c:v>127.468</c:v>
                </c:pt>
                <c:pt idx="55">
                  <c:v>127.437</c:v>
                </c:pt>
                <c:pt idx="56">
                  <c:v>127.447</c:v>
                </c:pt>
                <c:pt idx="57">
                  <c:v>127.419</c:v>
                </c:pt>
                <c:pt idx="58">
                  <c:v>127.414</c:v>
                </c:pt>
                <c:pt idx="59">
                  <c:v>127.384</c:v>
                </c:pt>
                <c:pt idx="60">
                  <c:v>128.47999999999999</c:v>
                </c:pt>
                <c:pt idx="61">
                  <c:v>128.48099999999999</c:v>
                </c:pt>
                <c:pt idx="62">
                  <c:v>128.47499999999999</c:v>
                </c:pt>
                <c:pt idx="63">
                  <c:v>128.41999999999999</c:v>
                </c:pt>
                <c:pt idx="64">
                  <c:v>129.30000000000001</c:v>
                </c:pt>
                <c:pt idx="65">
                  <c:v>129.459</c:v>
                </c:pt>
                <c:pt idx="66">
                  <c:v>129.65700000000001</c:v>
                </c:pt>
                <c:pt idx="67">
                  <c:v>129.74</c:v>
                </c:pt>
                <c:pt idx="68">
                  <c:v>131.93899999999999</c:v>
                </c:pt>
                <c:pt idx="69">
                  <c:v>131.92099999999999</c:v>
                </c:pt>
                <c:pt idx="70">
                  <c:v>131.88399999999999</c:v>
                </c:pt>
                <c:pt idx="71">
                  <c:v>138.63999999999999</c:v>
                </c:pt>
                <c:pt idx="72">
                  <c:v>208.614</c:v>
                </c:pt>
                <c:pt idx="73">
                  <c:v>218.93700000000001</c:v>
                </c:pt>
                <c:pt idx="74">
                  <c:v>218.90700000000001</c:v>
                </c:pt>
                <c:pt idx="75">
                  <c:v>234.33600000000001</c:v>
                </c:pt>
                <c:pt idx="76">
                  <c:v>367.61900000000003</c:v>
                </c:pt>
                <c:pt idx="77">
                  <c:v>385.24900000000002</c:v>
                </c:pt>
                <c:pt idx="78">
                  <c:v>384.94799999999998</c:v>
                </c:pt>
                <c:pt idx="79">
                  <c:v>389.99799999999999</c:v>
                </c:pt>
                <c:pt idx="80">
                  <c:v>445.19200000000001</c:v>
                </c:pt>
                <c:pt idx="81">
                  <c:v>453.36099999999999</c:v>
                </c:pt>
                <c:pt idx="82">
                  <c:v>453.34100000000001</c:v>
                </c:pt>
                <c:pt idx="83">
                  <c:v>447.43799999999999</c:v>
                </c:pt>
                <c:pt idx="84">
                  <c:v>369.27600000000001</c:v>
                </c:pt>
                <c:pt idx="85">
                  <c:v>359.63400000000001</c:v>
                </c:pt>
                <c:pt idx="86">
                  <c:v>359.28500000000003</c:v>
                </c:pt>
                <c:pt idx="87">
                  <c:v>358.74799999999999</c:v>
                </c:pt>
                <c:pt idx="88">
                  <c:v>355.63499999999999</c:v>
                </c:pt>
                <c:pt idx="89">
                  <c:v>352.47699999999998</c:v>
                </c:pt>
                <c:pt idx="90">
                  <c:v>352.51400000000001</c:v>
                </c:pt>
                <c:pt idx="91">
                  <c:v>348.86700000000002</c:v>
                </c:pt>
                <c:pt idx="92">
                  <c:v>297.19799999999998</c:v>
                </c:pt>
                <c:pt idx="93">
                  <c:v>287.62900000000002</c:v>
                </c:pt>
                <c:pt idx="94">
                  <c:v>287.67700000000002</c:v>
                </c:pt>
                <c:pt idx="95">
                  <c:v>279.37299999999999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102.151</c:v>
                </c:pt>
                <c:pt idx="1">
                  <c:v>185.001</c:v>
                </c:pt>
                <c:pt idx="2">
                  <c:v>189.233</c:v>
                </c:pt>
                <c:pt idx="3">
                  <c:v>66.295000000000002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94.921000000000006</c:v>
                </c:pt>
                <c:pt idx="24">
                  <c:v>137.87899999999999</c:v>
                </c:pt>
                <c:pt idx="25">
                  <c:v>144.50899999999999</c:v>
                </c:pt>
                <c:pt idx="26">
                  <c:v>151.273</c:v>
                </c:pt>
                <c:pt idx="27">
                  <c:v>142.82400000000001</c:v>
                </c:pt>
                <c:pt idx="28">
                  <c:v>240.32</c:v>
                </c:pt>
                <c:pt idx="29">
                  <c:v>242.863</c:v>
                </c:pt>
                <c:pt idx="30">
                  <c:v>238.25800000000001</c:v>
                </c:pt>
                <c:pt idx="31">
                  <c:v>233.63900000000001</c:v>
                </c:pt>
                <c:pt idx="32">
                  <c:v>132.38200000000001</c:v>
                </c:pt>
                <c:pt idx="33">
                  <c:v>130.72300000000001</c:v>
                </c:pt>
                <c:pt idx="34">
                  <c:v>143.535</c:v>
                </c:pt>
                <c:pt idx="35">
                  <c:v>341.31400000000002</c:v>
                </c:pt>
                <c:pt idx="36">
                  <c:v>81.962000000000003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152.81899999999999</c:v>
                </c:pt>
                <c:pt idx="73">
                  <c:v>240.46</c:v>
                </c:pt>
                <c:pt idx="74">
                  <c:v>264.27100000000002</c:v>
                </c:pt>
                <c:pt idx="75">
                  <c:v>263.64299999999997</c:v>
                </c:pt>
                <c:pt idx="76">
                  <c:v>461.32299999999998</c:v>
                </c:pt>
                <c:pt idx="77">
                  <c:v>507.88</c:v>
                </c:pt>
                <c:pt idx="78">
                  <c:v>508.59</c:v>
                </c:pt>
                <c:pt idx="79">
                  <c:v>507.73200000000003</c:v>
                </c:pt>
                <c:pt idx="80">
                  <c:v>458.3</c:v>
                </c:pt>
                <c:pt idx="81">
                  <c:v>455.33600000000001</c:v>
                </c:pt>
                <c:pt idx="82">
                  <c:v>452.24400000000003</c:v>
                </c:pt>
                <c:pt idx="83">
                  <c:v>461.22699999999998</c:v>
                </c:pt>
                <c:pt idx="84">
                  <c:v>423.70400000000001</c:v>
                </c:pt>
                <c:pt idx="85">
                  <c:v>420.58199999999999</c:v>
                </c:pt>
                <c:pt idx="86">
                  <c:v>411.64600000000002</c:v>
                </c:pt>
                <c:pt idx="87">
                  <c:v>406.75799999999998</c:v>
                </c:pt>
                <c:pt idx="88">
                  <c:v>295.21100000000001</c:v>
                </c:pt>
                <c:pt idx="89">
                  <c:v>254.30099999999999</c:v>
                </c:pt>
                <c:pt idx="90">
                  <c:v>251.15</c:v>
                </c:pt>
                <c:pt idx="91">
                  <c:v>244.64</c:v>
                </c:pt>
                <c:pt idx="92">
                  <c:v>172.95599999999999</c:v>
                </c:pt>
                <c:pt idx="93">
                  <c:v>172.25899999999999</c:v>
                </c:pt>
                <c:pt idx="94">
                  <c:v>172.04900000000001</c:v>
                </c:pt>
                <c:pt idx="95">
                  <c:v>171.631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4.476</c:v>
                </c:pt>
                <c:pt idx="39">
                  <c:v>75.962999999999994</c:v>
                </c:pt>
                <c:pt idx="40">
                  <c:v>406.90499999999997</c:v>
                </c:pt>
                <c:pt idx="41">
                  <c:v>373.053</c:v>
                </c:pt>
                <c:pt idx="42">
                  <c:v>314.68700000000001</c:v>
                </c:pt>
                <c:pt idx="43">
                  <c:v>545.59</c:v>
                </c:pt>
                <c:pt idx="44">
                  <c:v>982.42</c:v>
                </c:pt>
                <c:pt idx="45">
                  <c:v>1051.8720000000001</c:v>
                </c:pt>
                <c:pt idx="46">
                  <c:v>996.41800000000001</c:v>
                </c:pt>
                <c:pt idx="47">
                  <c:v>1025.0119999999999</c:v>
                </c:pt>
                <c:pt idx="48">
                  <c:v>1034.9580000000001</c:v>
                </c:pt>
                <c:pt idx="49">
                  <c:v>1056.1220000000001</c:v>
                </c:pt>
                <c:pt idx="50">
                  <c:v>1017.187</c:v>
                </c:pt>
                <c:pt idx="51">
                  <c:v>1006.4</c:v>
                </c:pt>
                <c:pt idx="52">
                  <c:v>981.529</c:v>
                </c:pt>
                <c:pt idx="53">
                  <c:v>901.54499999999996</c:v>
                </c:pt>
                <c:pt idx="54">
                  <c:v>872.44399999999996</c:v>
                </c:pt>
                <c:pt idx="55">
                  <c:v>797.92399999999998</c:v>
                </c:pt>
                <c:pt idx="56">
                  <c:v>920.79</c:v>
                </c:pt>
                <c:pt idx="57">
                  <c:v>922.03899999999999</c:v>
                </c:pt>
                <c:pt idx="58">
                  <c:v>917.92600000000004</c:v>
                </c:pt>
                <c:pt idx="59">
                  <c:v>922.11099999999999</c:v>
                </c:pt>
                <c:pt idx="60">
                  <c:v>872.68399999999997</c:v>
                </c:pt>
                <c:pt idx="61">
                  <c:v>873.24099999999999</c:v>
                </c:pt>
                <c:pt idx="62">
                  <c:v>878.61400000000003</c:v>
                </c:pt>
                <c:pt idx="63">
                  <c:v>837.904</c:v>
                </c:pt>
                <c:pt idx="64">
                  <c:v>395.79399999999998</c:v>
                </c:pt>
                <c:pt idx="65">
                  <c:v>304.91300000000001</c:v>
                </c:pt>
                <c:pt idx="66">
                  <c:v>383.41699999999997</c:v>
                </c:pt>
                <c:pt idx="67">
                  <c:v>360.97199999999998</c:v>
                </c:pt>
                <c:pt idx="68">
                  <c:v>34.951000000000001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-802.28599999999994</c:v>
                </c:pt>
                <c:pt idx="1">
                  <c:v>-943.33600000000001</c:v>
                </c:pt>
                <c:pt idx="2">
                  <c:v>-942.73800000000006</c:v>
                </c:pt>
                <c:pt idx="3">
                  <c:v>-840.61599999999999</c:v>
                </c:pt>
                <c:pt idx="4">
                  <c:v>-795.89599999999996</c:v>
                </c:pt>
                <c:pt idx="5">
                  <c:v>-833.57399999999996</c:v>
                </c:pt>
                <c:pt idx="6">
                  <c:v>-862.65499999999997</c:v>
                </c:pt>
                <c:pt idx="7">
                  <c:v>-974.68600000000004</c:v>
                </c:pt>
                <c:pt idx="8">
                  <c:v>-1080.43</c:v>
                </c:pt>
                <c:pt idx="9">
                  <c:v>-1145.8399999999999</c:v>
                </c:pt>
                <c:pt idx="10">
                  <c:v>-1138.664</c:v>
                </c:pt>
                <c:pt idx="11">
                  <c:v>-1189.7560000000001</c:v>
                </c:pt>
                <c:pt idx="12">
                  <c:v>-982.98</c:v>
                </c:pt>
                <c:pt idx="13">
                  <c:v>-893.63900000000001</c:v>
                </c:pt>
                <c:pt idx="14">
                  <c:v>-918.91200000000003</c:v>
                </c:pt>
                <c:pt idx="15">
                  <c:v>-1153.999</c:v>
                </c:pt>
                <c:pt idx="16">
                  <c:v>-984.18</c:v>
                </c:pt>
                <c:pt idx="17">
                  <c:v>-905.50199999999995</c:v>
                </c:pt>
                <c:pt idx="18">
                  <c:v>-928.29</c:v>
                </c:pt>
                <c:pt idx="19">
                  <c:v>-962.12599999999998</c:v>
                </c:pt>
                <c:pt idx="20">
                  <c:v>-1135.579</c:v>
                </c:pt>
                <c:pt idx="21">
                  <c:v>-1283.9090000000001</c:v>
                </c:pt>
                <c:pt idx="22">
                  <c:v>-1338.8589999999999</c:v>
                </c:pt>
                <c:pt idx="23">
                  <c:v>-1392.2239999999999</c:v>
                </c:pt>
                <c:pt idx="24">
                  <c:v>-1489.7639999999999</c:v>
                </c:pt>
                <c:pt idx="25">
                  <c:v>-1364.799</c:v>
                </c:pt>
                <c:pt idx="26">
                  <c:v>-1269.105</c:v>
                </c:pt>
                <c:pt idx="27">
                  <c:v>-1179.5889999999999</c:v>
                </c:pt>
                <c:pt idx="28">
                  <c:v>-1203.877</c:v>
                </c:pt>
                <c:pt idx="29">
                  <c:v>-1220.922</c:v>
                </c:pt>
                <c:pt idx="30">
                  <c:v>-1253.681</c:v>
                </c:pt>
                <c:pt idx="31">
                  <c:v>-1189.566</c:v>
                </c:pt>
                <c:pt idx="32">
                  <c:v>-933.77300000000002</c:v>
                </c:pt>
                <c:pt idx="33">
                  <c:v>-859.43200000000002</c:v>
                </c:pt>
                <c:pt idx="34">
                  <c:v>-830.36599999999999</c:v>
                </c:pt>
                <c:pt idx="35">
                  <c:v>-940.92899999999997</c:v>
                </c:pt>
                <c:pt idx="36">
                  <c:v>-567.42999999999995</c:v>
                </c:pt>
                <c:pt idx="37">
                  <c:v>-255.60300000000001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-52.487000000000002</c:v>
                </c:pt>
                <c:pt idx="70">
                  <c:v>-174.30799999999999</c:v>
                </c:pt>
                <c:pt idx="71">
                  <c:v>-206.453</c:v>
                </c:pt>
                <c:pt idx="72">
                  <c:v>-747.255</c:v>
                </c:pt>
                <c:pt idx="73">
                  <c:v>-1099.682</c:v>
                </c:pt>
                <c:pt idx="74">
                  <c:v>-1094.691</c:v>
                </c:pt>
                <c:pt idx="75">
                  <c:v>-1049.4010000000001</c:v>
                </c:pt>
                <c:pt idx="76">
                  <c:v>-1415.0329999999999</c:v>
                </c:pt>
                <c:pt idx="77">
                  <c:v>-1492.5219999999999</c:v>
                </c:pt>
                <c:pt idx="78">
                  <c:v>-1495.0229999999999</c:v>
                </c:pt>
                <c:pt idx="79">
                  <c:v>-1516.29</c:v>
                </c:pt>
                <c:pt idx="80">
                  <c:v>-1582.6959999999999</c:v>
                </c:pt>
                <c:pt idx="81">
                  <c:v>-1631.4369999999999</c:v>
                </c:pt>
                <c:pt idx="82">
                  <c:v>-1666.078</c:v>
                </c:pt>
                <c:pt idx="83">
                  <c:v>-1715.1289999999999</c:v>
                </c:pt>
                <c:pt idx="84">
                  <c:v>-1607.0630000000001</c:v>
                </c:pt>
                <c:pt idx="85">
                  <c:v>-1639.009</c:v>
                </c:pt>
                <c:pt idx="86">
                  <c:v>-1705.4939999999999</c:v>
                </c:pt>
                <c:pt idx="87">
                  <c:v>-1758.393</c:v>
                </c:pt>
                <c:pt idx="88">
                  <c:v>-1630.316</c:v>
                </c:pt>
                <c:pt idx="89">
                  <c:v>-1645.0150000000001</c:v>
                </c:pt>
                <c:pt idx="90">
                  <c:v>-1681.432</c:v>
                </c:pt>
                <c:pt idx="91">
                  <c:v>-1746.9290000000001</c:v>
                </c:pt>
                <c:pt idx="92">
                  <c:v>-1614.1479999999999</c:v>
                </c:pt>
                <c:pt idx="93">
                  <c:v>-1667.43</c:v>
                </c:pt>
                <c:pt idx="94">
                  <c:v>-1510.83</c:v>
                </c:pt>
                <c:pt idx="95">
                  <c:v>-1262.57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-171.58799999999999</c:v>
                </c:pt>
                <c:pt idx="13">
                  <c:v>-312.334</c:v>
                </c:pt>
                <c:pt idx="14">
                  <c:v>-311.96899999999999</c:v>
                </c:pt>
                <c:pt idx="15">
                  <c:v>-41.625</c:v>
                </c:pt>
                <c:pt idx="16">
                  <c:v>-181.024</c:v>
                </c:pt>
                <c:pt idx="17">
                  <c:v>-219.167</c:v>
                </c:pt>
                <c:pt idx="18">
                  <c:v>-219.08600000000001</c:v>
                </c:pt>
                <c:pt idx="19">
                  <c:v>-135.27699999999999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-88.605000000000004</c:v>
                </c:pt>
                <c:pt idx="40">
                  <c:v>-311.23899999999998</c:v>
                </c:pt>
                <c:pt idx="41">
                  <c:v>-311.23899999999998</c:v>
                </c:pt>
                <c:pt idx="42">
                  <c:v>-311.04399999999998</c:v>
                </c:pt>
                <c:pt idx="43">
                  <c:v>-451.49299999999999</c:v>
                </c:pt>
                <c:pt idx="44">
                  <c:v>-741.23900000000003</c:v>
                </c:pt>
                <c:pt idx="45">
                  <c:v>-748.14700000000005</c:v>
                </c:pt>
                <c:pt idx="46">
                  <c:v>-747.15</c:v>
                </c:pt>
                <c:pt idx="47">
                  <c:v>-746.88400000000001</c:v>
                </c:pt>
                <c:pt idx="48">
                  <c:v>-746.53599999999994</c:v>
                </c:pt>
                <c:pt idx="49">
                  <c:v>-745.47400000000005</c:v>
                </c:pt>
                <c:pt idx="50">
                  <c:v>-744.774</c:v>
                </c:pt>
                <c:pt idx="51">
                  <c:v>-744.63599999999997</c:v>
                </c:pt>
                <c:pt idx="52">
                  <c:v>-743.31</c:v>
                </c:pt>
                <c:pt idx="53">
                  <c:v>-741.86099999999999</c:v>
                </c:pt>
                <c:pt idx="54">
                  <c:v>-740.90099999999995</c:v>
                </c:pt>
                <c:pt idx="55">
                  <c:v>-740.20699999999999</c:v>
                </c:pt>
                <c:pt idx="56">
                  <c:v>-738.58900000000006</c:v>
                </c:pt>
                <c:pt idx="57">
                  <c:v>-737.93899999999996</c:v>
                </c:pt>
                <c:pt idx="58">
                  <c:v>-736.952</c:v>
                </c:pt>
                <c:pt idx="59">
                  <c:v>-737.101</c:v>
                </c:pt>
                <c:pt idx="60">
                  <c:v>-736.20600000000002</c:v>
                </c:pt>
                <c:pt idx="61">
                  <c:v>-732.31700000000001</c:v>
                </c:pt>
                <c:pt idx="62">
                  <c:v>-731.495</c:v>
                </c:pt>
                <c:pt idx="63">
                  <c:v>-730.25300000000004</c:v>
                </c:pt>
                <c:pt idx="64">
                  <c:v>-447.41</c:v>
                </c:pt>
                <c:pt idx="65">
                  <c:v>-303.42500000000001</c:v>
                </c:pt>
                <c:pt idx="66">
                  <c:v>-302.98700000000002</c:v>
                </c:pt>
                <c:pt idx="67">
                  <c:v>-222.04900000000001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493613969086698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3640.0610000000001</c:v>
                </c:pt>
                <c:pt idx="1">
                  <c:v>3641.5810000000001</c:v>
                </c:pt>
                <c:pt idx="2">
                  <c:v>3642.567</c:v>
                </c:pt>
                <c:pt idx="3">
                  <c:v>3643.4340000000002</c:v>
                </c:pt>
                <c:pt idx="4">
                  <c:v>3647.2469999999998</c:v>
                </c:pt>
                <c:pt idx="5">
                  <c:v>3648.201</c:v>
                </c:pt>
                <c:pt idx="6">
                  <c:v>3649.154</c:v>
                </c:pt>
                <c:pt idx="7">
                  <c:v>3649.4609999999998</c:v>
                </c:pt>
                <c:pt idx="8">
                  <c:v>3648.8609999999999</c:v>
                </c:pt>
                <c:pt idx="9">
                  <c:v>3648.8009999999999</c:v>
                </c:pt>
                <c:pt idx="10">
                  <c:v>3650.1680000000001</c:v>
                </c:pt>
                <c:pt idx="11">
                  <c:v>3651.855</c:v>
                </c:pt>
                <c:pt idx="12">
                  <c:v>3653.5680000000002</c:v>
                </c:pt>
                <c:pt idx="13">
                  <c:v>3654.8290000000002</c:v>
                </c:pt>
                <c:pt idx="14">
                  <c:v>3654.288</c:v>
                </c:pt>
                <c:pt idx="15">
                  <c:v>3655.1750000000002</c:v>
                </c:pt>
                <c:pt idx="16">
                  <c:v>3656.7620000000002</c:v>
                </c:pt>
                <c:pt idx="17">
                  <c:v>3657.6089999999999</c:v>
                </c:pt>
                <c:pt idx="18">
                  <c:v>3658.2620000000002</c:v>
                </c:pt>
                <c:pt idx="19">
                  <c:v>3658.2890000000002</c:v>
                </c:pt>
                <c:pt idx="20">
                  <c:v>3658.9960000000001</c:v>
                </c:pt>
                <c:pt idx="21">
                  <c:v>3658.002</c:v>
                </c:pt>
                <c:pt idx="22">
                  <c:v>3655.9349999999999</c:v>
                </c:pt>
                <c:pt idx="23">
                  <c:v>3655.549</c:v>
                </c:pt>
                <c:pt idx="24">
                  <c:v>3653.1819999999998</c:v>
                </c:pt>
                <c:pt idx="25">
                  <c:v>3652.4409999999998</c:v>
                </c:pt>
                <c:pt idx="26">
                  <c:v>3653.1280000000002</c:v>
                </c:pt>
                <c:pt idx="27">
                  <c:v>3652.915</c:v>
                </c:pt>
                <c:pt idx="28">
                  <c:v>3653.0349999999999</c:v>
                </c:pt>
                <c:pt idx="29">
                  <c:v>3653.1880000000001</c:v>
                </c:pt>
                <c:pt idx="30">
                  <c:v>3652.8879999999999</c:v>
                </c:pt>
                <c:pt idx="31">
                  <c:v>3652.9879999999998</c:v>
                </c:pt>
                <c:pt idx="32">
                  <c:v>3651.4549999999999</c:v>
                </c:pt>
                <c:pt idx="33">
                  <c:v>3653.4479999999999</c:v>
                </c:pt>
                <c:pt idx="34">
                  <c:v>3653.5549999999998</c:v>
                </c:pt>
                <c:pt idx="35">
                  <c:v>3650.681</c:v>
                </c:pt>
                <c:pt idx="36">
                  <c:v>3648.9340000000002</c:v>
                </c:pt>
                <c:pt idx="37">
                  <c:v>3646.6</c:v>
                </c:pt>
                <c:pt idx="38">
                  <c:v>3645.154</c:v>
                </c:pt>
                <c:pt idx="39">
                  <c:v>3643.9070000000002</c:v>
                </c:pt>
                <c:pt idx="40">
                  <c:v>3641.5459999999998</c:v>
                </c:pt>
                <c:pt idx="41">
                  <c:v>3642.84</c:v>
                </c:pt>
                <c:pt idx="42">
                  <c:v>3641.88</c:v>
                </c:pt>
                <c:pt idx="43">
                  <c:v>3641.1930000000002</c:v>
                </c:pt>
                <c:pt idx="44">
                  <c:v>3639.819</c:v>
                </c:pt>
                <c:pt idx="45">
                  <c:v>3636.6190000000001</c:v>
                </c:pt>
                <c:pt idx="46">
                  <c:v>3634.4180000000001</c:v>
                </c:pt>
                <c:pt idx="47">
                  <c:v>3629.7779999999998</c:v>
                </c:pt>
                <c:pt idx="48">
                  <c:v>3627.7109999999998</c:v>
                </c:pt>
                <c:pt idx="49">
                  <c:v>3629.1970000000001</c:v>
                </c:pt>
                <c:pt idx="50">
                  <c:v>3624.2370000000001</c:v>
                </c:pt>
                <c:pt idx="51">
                  <c:v>3621.1759999999999</c:v>
                </c:pt>
                <c:pt idx="52">
                  <c:v>3615.3679999999999</c:v>
                </c:pt>
                <c:pt idx="53">
                  <c:v>3610.9409999999998</c:v>
                </c:pt>
                <c:pt idx="54">
                  <c:v>3610.268</c:v>
                </c:pt>
                <c:pt idx="55">
                  <c:v>3608.4009999999998</c:v>
                </c:pt>
                <c:pt idx="56">
                  <c:v>3609.614</c:v>
                </c:pt>
                <c:pt idx="57">
                  <c:v>3611.3139999999999</c:v>
                </c:pt>
                <c:pt idx="58">
                  <c:v>3614.0419999999999</c:v>
                </c:pt>
                <c:pt idx="59">
                  <c:v>3615.7950000000001</c:v>
                </c:pt>
                <c:pt idx="60">
                  <c:v>3615.8420000000001</c:v>
                </c:pt>
                <c:pt idx="61">
                  <c:v>3617.0149999999999</c:v>
                </c:pt>
                <c:pt idx="62">
                  <c:v>3617.7689999999998</c:v>
                </c:pt>
                <c:pt idx="63">
                  <c:v>3618.8090000000002</c:v>
                </c:pt>
                <c:pt idx="64">
                  <c:v>3618.2289999999998</c:v>
                </c:pt>
                <c:pt idx="65">
                  <c:v>3618.8620000000001</c:v>
                </c:pt>
                <c:pt idx="66">
                  <c:v>3618.1019999999999</c:v>
                </c:pt>
                <c:pt idx="67">
                  <c:v>3620.556</c:v>
                </c:pt>
                <c:pt idx="68">
                  <c:v>3624.6770000000001</c:v>
                </c:pt>
                <c:pt idx="69">
                  <c:v>3627.797</c:v>
                </c:pt>
                <c:pt idx="70">
                  <c:v>3631.2440000000001</c:v>
                </c:pt>
                <c:pt idx="71">
                  <c:v>3636.0990000000002</c:v>
                </c:pt>
                <c:pt idx="72">
                  <c:v>3639.1129999999998</c:v>
                </c:pt>
                <c:pt idx="73">
                  <c:v>3641.7730000000001</c:v>
                </c:pt>
                <c:pt idx="74">
                  <c:v>3644.2130000000002</c:v>
                </c:pt>
                <c:pt idx="75">
                  <c:v>3645.1</c:v>
                </c:pt>
                <c:pt idx="76">
                  <c:v>3647.8270000000002</c:v>
                </c:pt>
                <c:pt idx="77">
                  <c:v>3649.701</c:v>
                </c:pt>
                <c:pt idx="78">
                  <c:v>3650.2139999999999</c:v>
                </c:pt>
                <c:pt idx="79">
                  <c:v>3650.694</c:v>
                </c:pt>
                <c:pt idx="80">
                  <c:v>3652.0410000000002</c:v>
                </c:pt>
                <c:pt idx="81">
                  <c:v>3652.8220000000001</c:v>
                </c:pt>
                <c:pt idx="82">
                  <c:v>3654.835</c:v>
                </c:pt>
                <c:pt idx="83">
                  <c:v>3656.2150000000001</c:v>
                </c:pt>
                <c:pt idx="84">
                  <c:v>3658.7829999999999</c:v>
                </c:pt>
                <c:pt idx="85">
                  <c:v>3660.4430000000002</c:v>
                </c:pt>
                <c:pt idx="86">
                  <c:v>3663.59</c:v>
                </c:pt>
                <c:pt idx="87">
                  <c:v>3663.723</c:v>
                </c:pt>
                <c:pt idx="88">
                  <c:v>3663.49</c:v>
                </c:pt>
                <c:pt idx="89">
                  <c:v>3664.11</c:v>
                </c:pt>
                <c:pt idx="90">
                  <c:v>3665.837</c:v>
                </c:pt>
                <c:pt idx="91">
                  <c:v>3668.5239999999999</c:v>
                </c:pt>
                <c:pt idx="92">
                  <c:v>3668.2109999999998</c:v>
                </c:pt>
                <c:pt idx="93">
                  <c:v>3667.6039999999998</c:v>
                </c:pt>
                <c:pt idx="94">
                  <c:v>3669.444</c:v>
                </c:pt>
                <c:pt idx="95">
                  <c:v>3669.8910000000001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1649.43</c:v>
                </c:pt>
                <c:pt idx="1">
                  <c:v>1640.556</c:v>
                </c:pt>
                <c:pt idx="2">
                  <c:v>1642.7529999999999</c:v>
                </c:pt>
                <c:pt idx="3">
                  <c:v>1647.0730000000001</c:v>
                </c:pt>
                <c:pt idx="4">
                  <c:v>1670.421</c:v>
                </c:pt>
                <c:pt idx="5">
                  <c:v>1660.251</c:v>
                </c:pt>
                <c:pt idx="6">
                  <c:v>1625.13</c:v>
                </c:pt>
                <c:pt idx="7">
                  <c:v>1611.0540000000001</c:v>
                </c:pt>
                <c:pt idx="8">
                  <c:v>1623.924</c:v>
                </c:pt>
                <c:pt idx="9">
                  <c:v>1620.366</c:v>
                </c:pt>
                <c:pt idx="10">
                  <c:v>1615.817</c:v>
                </c:pt>
                <c:pt idx="11">
                  <c:v>1578.874</c:v>
                </c:pt>
                <c:pt idx="12">
                  <c:v>1579.711</c:v>
                </c:pt>
                <c:pt idx="13">
                  <c:v>1580.0119999999999</c:v>
                </c:pt>
                <c:pt idx="14">
                  <c:v>1579.616</c:v>
                </c:pt>
                <c:pt idx="15">
                  <c:v>1578.82</c:v>
                </c:pt>
                <c:pt idx="16">
                  <c:v>1587.652</c:v>
                </c:pt>
                <c:pt idx="17">
                  <c:v>1591.837</c:v>
                </c:pt>
                <c:pt idx="18">
                  <c:v>1590.2339999999999</c:v>
                </c:pt>
                <c:pt idx="19">
                  <c:v>1601.2449999999999</c:v>
                </c:pt>
                <c:pt idx="20">
                  <c:v>1686.173</c:v>
                </c:pt>
                <c:pt idx="21">
                  <c:v>1676.6479999999999</c:v>
                </c:pt>
                <c:pt idx="22">
                  <c:v>1684.5630000000001</c:v>
                </c:pt>
                <c:pt idx="23">
                  <c:v>1681.2159999999999</c:v>
                </c:pt>
                <c:pt idx="24">
                  <c:v>1677.1469999999999</c:v>
                </c:pt>
                <c:pt idx="25">
                  <c:v>1669.1189999999999</c:v>
                </c:pt>
                <c:pt idx="26">
                  <c:v>1651.8869999999999</c:v>
                </c:pt>
                <c:pt idx="27">
                  <c:v>1620.1510000000001</c:v>
                </c:pt>
                <c:pt idx="28">
                  <c:v>1643.3679999999999</c:v>
                </c:pt>
                <c:pt idx="29">
                  <c:v>1615.837</c:v>
                </c:pt>
                <c:pt idx="30">
                  <c:v>1647.7139999999999</c:v>
                </c:pt>
                <c:pt idx="31">
                  <c:v>1668.6079999999999</c:v>
                </c:pt>
                <c:pt idx="32">
                  <c:v>1713.2159999999999</c:v>
                </c:pt>
                <c:pt idx="33">
                  <c:v>1698.6669999999999</c:v>
                </c:pt>
                <c:pt idx="34">
                  <c:v>1657.231</c:v>
                </c:pt>
                <c:pt idx="35">
                  <c:v>1665.7070000000001</c:v>
                </c:pt>
                <c:pt idx="36">
                  <c:v>1702.921</c:v>
                </c:pt>
                <c:pt idx="37">
                  <c:v>1681.01</c:v>
                </c:pt>
                <c:pt idx="38">
                  <c:v>1675.4939999999999</c:v>
                </c:pt>
                <c:pt idx="39">
                  <c:v>1745.268</c:v>
                </c:pt>
                <c:pt idx="40">
                  <c:v>1675.5319999999999</c:v>
                </c:pt>
                <c:pt idx="41">
                  <c:v>1638.116</c:v>
                </c:pt>
                <c:pt idx="42">
                  <c:v>1701.6949999999999</c:v>
                </c:pt>
                <c:pt idx="43">
                  <c:v>1705.171</c:v>
                </c:pt>
                <c:pt idx="44">
                  <c:v>1638.3050000000001</c:v>
                </c:pt>
                <c:pt idx="45">
                  <c:v>1592.3710000000001</c:v>
                </c:pt>
                <c:pt idx="46">
                  <c:v>1618.85</c:v>
                </c:pt>
                <c:pt idx="47">
                  <c:v>1657.3779999999999</c:v>
                </c:pt>
                <c:pt idx="48">
                  <c:v>1663.1849999999999</c:v>
                </c:pt>
                <c:pt idx="49">
                  <c:v>1652.818</c:v>
                </c:pt>
                <c:pt idx="50">
                  <c:v>1639.3620000000001</c:v>
                </c:pt>
                <c:pt idx="51">
                  <c:v>1627.864</c:v>
                </c:pt>
                <c:pt idx="52">
                  <c:v>1577.5309999999999</c:v>
                </c:pt>
                <c:pt idx="53">
                  <c:v>1566.8489999999999</c:v>
                </c:pt>
                <c:pt idx="54">
                  <c:v>1555.048</c:v>
                </c:pt>
                <c:pt idx="55">
                  <c:v>1553.1859999999999</c:v>
                </c:pt>
                <c:pt idx="56">
                  <c:v>1565.6859999999999</c:v>
                </c:pt>
                <c:pt idx="57">
                  <c:v>1546.271</c:v>
                </c:pt>
                <c:pt idx="58">
                  <c:v>1560.624</c:v>
                </c:pt>
                <c:pt idx="59">
                  <c:v>1569.5219999999999</c:v>
                </c:pt>
                <c:pt idx="60">
                  <c:v>1607.739</c:v>
                </c:pt>
                <c:pt idx="61">
                  <c:v>1616.721</c:v>
                </c:pt>
                <c:pt idx="62">
                  <c:v>1620.019</c:v>
                </c:pt>
                <c:pt idx="63">
                  <c:v>1584.348</c:v>
                </c:pt>
                <c:pt idx="64">
                  <c:v>1607.739</c:v>
                </c:pt>
                <c:pt idx="65">
                  <c:v>1641.2660000000001</c:v>
                </c:pt>
                <c:pt idx="66">
                  <c:v>1623.1020000000001</c:v>
                </c:pt>
                <c:pt idx="67">
                  <c:v>1595.421</c:v>
                </c:pt>
                <c:pt idx="68">
                  <c:v>1601.6579999999999</c:v>
                </c:pt>
                <c:pt idx="69">
                  <c:v>1630.991</c:v>
                </c:pt>
                <c:pt idx="70">
                  <c:v>1641.8150000000001</c:v>
                </c:pt>
                <c:pt idx="71">
                  <c:v>1647.3610000000001</c:v>
                </c:pt>
                <c:pt idx="72">
                  <c:v>1609.9559999999999</c:v>
                </c:pt>
                <c:pt idx="73">
                  <c:v>1610.913</c:v>
                </c:pt>
                <c:pt idx="74">
                  <c:v>1621.6379999999999</c:v>
                </c:pt>
                <c:pt idx="75">
                  <c:v>1639.6610000000001</c:v>
                </c:pt>
                <c:pt idx="76">
                  <c:v>1626.0609999999999</c:v>
                </c:pt>
                <c:pt idx="77">
                  <c:v>1600.6410000000001</c:v>
                </c:pt>
                <c:pt idx="78">
                  <c:v>1617.96</c:v>
                </c:pt>
                <c:pt idx="79">
                  <c:v>1652.367</c:v>
                </c:pt>
                <c:pt idx="80">
                  <c:v>1692.9069999999999</c:v>
                </c:pt>
                <c:pt idx="81">
                  <c:v>1690.146</c:v>
                </c:pt>
                <c:pt idx="82">
                  <c:v>1673.713</c:v>
                </c:pt>
                <c:pt idx="83">
                  <c:v>1635.1010000000001</c:v>
                </c:pt>
                <c:pt idx="84">
                  <c:v>1661.827</c:v>
                </c:pt>
                <c:pt idx="85">
                  <c:v>1636.9580000000001</c:v>
                </c:pt>
                <c:pt idx="86">
                  <c:v>1636.606</c:v>
                </c:pt>
                <c:pt idx="87">
                  <c:v>1625.9059999999999</c:v>
                </c:pt>
                <c:pt idx="88">
                  <c:v>1651.788</c:v>
                </c:pt>
                <c:pt idx="89">
                  <c:v>1635.376</c:v>
                </c:pt>
                <c:pt idx="90">
                  <c:v>1648.0329999999999</c:v>
                </c:pt>
                <c:pt idx="91">
                  <c:v>1644.46</c:v>
                </c:pt>
                <c:pt idx="92">
                  <c:v>1641.1510000000001</c:v>
                </c:pt>
                <c:pt idx="93">
                  <c:v>1618.3689999999999</c:v>
                </c:pt>
                <c:pt idx="94">
                  <c:v>1611.722</c:v>
                </c:pt>
                <c:pt idx="95">
                  <c:v>1602.7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417.06900000000002</c:v>
                </c:pt>
                <c:pt idx="1">
                  <c:v>418.46199999999999</c:v>
                </c:pt>
                <c:pt idx="2">
                  <c:v>421.60899999999998</c:v>
                </c:pt>
                <c:pt idx="3">
                  <c:v>425.47899999999998</c:v>
                </c:pt>
                <c:pt idx="4">
                  <c:v>444.24</c:v>
                </c:pt>
                <c:pt idx="5">
                  <c:v>445.23200000000003</c:v>
                </c:pt>
                <c:pt idx="6">
                  <c:v>444.92899999999997</c:v>
                </c:pt>
                <c:pt idx="7">
                  <c:v>440.99400000000003</c:v>
                </c:pt>
                <c:pt idx="8">
                  <c:v>440.16399999999999</c:v>
                </c:pt>
                <c:pt idx="9">
                  <c:v>438.64400000000001</c:v>
                </c:pt>
                <c:pt idx="10">
                  <c:v>439.32100000000003</c:v>
                </c:pt>
                <c:pt idx="11">
                  <c:v>439.77</c:v>
                </c:pt>
                <c:pt idx="12">
                  <c:v>439.19</c:v>
                </c:pt>
                <c:pt idx="13">
                  <c:v>439.67700000000002</c:v>
                </c:pt>
                <c:pt idx="14">
                  <c:v>438.78300000000002</c:v>
                </c:pt>
                <c:pt idx="15">
                  <c:v>438.50299999999999</c:v>
                </c:pt>
                <c:pt idx="16">
                  <c:v>438.45499999999998</c:v>
                </c:pt>
                <c:pt idx="17">
                  <c:v>440.08</c:v>
                </c:pt>
                <c:pt idx="18">
                  <c:v>441.38099999999997</c:v>
                </c:pt>
                <c:pt idx="19">
                  <c:v>440.98700000000002</c:v>
                </c:pt>
                <c:pt idx="20">
                  <c:v>455.40800000000002</c:v>
                </c:pt>
                <c:pt idx="21">
                  <c:v>454.10899999999998</c:v>
                </c:pt>
                <c:pt idx="22">
                  <c:v>458.21</c:v>
                </c:pt>
                <c:pt idx="23">
                  <c:v>462.47399999999999</c:v>
                </c:pt>
                <c:pt idx="24">
                  <c:v>486.101</c:v>
                </c:pt>
                <c:pt idx="25">
                  <c:v>488.52300000000002</c:v>
                </c:pt>
                <c:pt idx="26">
                  <c:v>485.43099999999998</c:v>
                </c:pt>
                <c:pt idx="27">
                  <c:v>480.51</c:v>
                </c:pt>
                <c:pt idx="28">
                  <c:v>484.42099999999999</c:v>
                </c:pt>
                <c:pt idx="29">
                  <c:v>484.59800000000001</c:v>
                </c:pt>
                <c:pt idx="30">
                  <c:v>487.084</c:v>
                </c:pt>
                <c:pt idx="31">
                  <c:v>487.12</c:v>
                </c:pt>
                <c:pt idx="32">
                  <c:v>493.483</c:v>
                </c:pt>
                <c:pt idx="33">
                  <c:v>494.74</c:v>
                </c:pt>
                <c:pt idx="34">
                  <c:v>491.40300000000002</c:v>
                </c:pt>
                <c:pt idx="35">
                  <c:v>490.67899999999997</c:v>
                </c:pt>
                <c:pt idx="36">
                  <c:v>490.7</c:v>
                </c:pt>
                <c:pt idx="37">
                  <c:v>490.21600000000001</c:v>
                </c:pt>
                <c:pt idx="38">
                  <c:v>488.14100000000002</c:v>
                </c:pt>
                <c:pt idx="39">
                  <c:v>499.48</c:v>
                </c:pt>
                <c:pt idx="40">
                  <c:v>486.08600000000001</c:v>
                </c:pt>
                <c:pt idx="41">
                  <c:v>484.22800000000001</c:v>
                </c:pt>
                <c:pt idx="42">
                  <c:v>486.86599999999999</c:v>
                </c:pt>
                <c:pt idx="43">
                  <c:v>480.96600000000001</c:v>
                </c:pt>
                <c:pt idx="44">
                  <c:v>466.22899999999998</c:v>
                </c:pt>
                <c:pt idx="45">
                  <c:v>459.96600000000001</c:v>
                </c:pt>
                <c:pt idx="46">
                  <c:v>465.221</c:v>
                </c:pt>
                <c:pt idx="47">
                  <c:v>462.93900000000002</c:v>
                </c:pt>
                <c:pt idx="48">
                  <c:v>451.55099999999999</c:v>
                </c:pt>
                <c:pt idx="49">
                  <c:v>452.05900000000003</c:v>
                </c:pt>
                <c:pt idx="50">
                  <c:v>451.01799999999997</c:v>
                </c:pt>
                <c:pt idx="51">
                  <c:v>447.43599999999998</c:v>
                </c:pt>
                <c:pt idx="52">
                  <c:v>438.18700000000001</c:v>
                </c:pt>
                <c:pt idx="53">
                  <c:v>443.92599999999999</c:v>
                </c:pt>
                <c:pt idx="54">
                  <c:v>443.10599999999999</c:v>
                </c:pt>
                <c:pt idx="55">
                  <c:v>438.06400000000002</c:v>
                </c:pt>
                <c:pt idx="56">
                  <c:v>427.976</c:v>
                </c:pt>
                <c:pt idx="57">
                  <c:v>429.44600000000003</c:v>
                </c:pt>
                <c:pt idx="58">
                  <c:v>430.11500000000001</c:v>
                </c:pt>
                <c:pt idx="59">
                  <c:v>431.23200000000003</c:v>
                </c:pt>
                <c:pt idx="60">
                  <c:v>432.12099999999998</c:v>
                </c:pt>
                <c:pt idx="61">
                  <c:v>432.37200000000001</c:v>
                </c:pt>
                <c:pt idx="62">
                  <c:v>433.44299999999998</c:v>
                </c:pt>
                <c:pt idx="63">
                  <c:v>429.72500000000002</c:v>
                </c:pt>
                <c:pt idx="64">
                  <c:v>430.59100000000001</c:v>
                </c:pt>
                <c:pt idx="65">
                  <c:v>439.63600000000002</c:v>
                </c:pt>
                <c:pt idx="66">
                  <c:v>438.416</c:v>
                </c:pt>
                <c:pt idx="67">
                  <c:v>438.70100000000002</c:v>
                </c:pt>
                <c:pt idx="68">
                  <c:v>443.91699999999997</c:v>
                </c:pt>
                <c:pt idx="69">
                  <c:v>447.42500000000001</c:v>
                </c:pt>
                <c:pt idx="70">
                  <c:v>451.73200000000003</c:v>
                </c:pt>
                <c:pt idx="71">
                  <c:v>453.04599999999999</c:v>
                </c:pt>
                <c:pt idx="72">
                  <c:v>472.298</c:v>
                </c:pt>
                <c:pt idx="73">
                  <c:v>479.23500000000001</c:v>
                </c:pt>
                <c:pt idx="74">
                  <c:v>481.988</c:v>
                </c:pt>
                <c:pt idx="75">
                  <c:v>481.51799999999997</c:v>
                </c:pt>
                <c:pt idx="76">
                  <c:v>496.37299999999999</c:v>
                </c:pt>
                <c:pt idx="77">
                  <c:v>493.99700000000001</c:v>
                </c:pt>
                <c:pt idx="78">
                  <c:v>490.65300000000002</c:v>
                </c:pt>
                <c:pt idx="79">
                  <c:v>507.36700000000002</c:v>
                </c:pt>
                <c:pt idx="80">
                  <c:v>507.28800000000001</c:v>
                </c:pt>
                <c:pt idx="81">
                  <c:v>508.63200000000001</c:v>
                </c:pt>
                <c:pt idx="82">
                  <c:v>509.10700000000003</c:v>
                </c:pt>
                <c:pt idx="83">
                  <c:v>505.35199999999998</c:v>
                </c:pt>
                <c:pt idx="84">
                  <c:v>491.16800000000001</c:v>
                </c:pt>
                <c:pt idx="85">
                  <c:v>486.52800000000002</c:v>
                </c:pt>
                <c:pt idx="86">
                  <c:v>488.024</c:v>
                </c:pt>
                <c:pt idx="87">
                  <c:v>481.02699999999999</c:v>
                </c:pt>
                <c:pt idx="88">
                  <c:v>450.34800000000001</c:v>
                </c:pt>
                <c:pt idx="89">
                  <c:v>447.46800000000002</c:v>
                </c:pt>
                <c:pt idx="90">
                  <c:v>447.97300000000001</c:v>
                </c:pt>
                <c:pt idx="91">
                  <c:v>450.245</c:v>
                </c:pt>
                <c:pt idx="92">
                  <c:v>442.75299999999999</c:v>
                </c:pt>
                <c:pt idx="93">
                  <c:v>436.05599999999998</c:v>
                </c:pt>
                <c:pt idx="94">
                  <c:v>434.387</c:v>
                </c:pt>
                <c:pt idx="95">
                  <c:v>433.24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108.044</c:v>
                </c:pt>
                <c:pt idx="1">
                  <c:v>109.261</c:v>
                </c:pt>
                <c:pt idx="2">
                  <c:v>107.158</c:v>
                </c:pt>
                <c:pt idx="3">
                  <c:v>110.992</c:v>
                </c:pt>
                <c:pt idx="4">
                  <c:v>103.63800000000001</c:v>
                </c:pt>
                <c:pt idx="5">
                  <c:v>104.44199999999999</c:v>
                </c:pt>
                <c:pt idx="6">
                  <c:v>103.41800000000001</c:v>
                </c:pt>
                <c:pt idx="7">
                  <c:v>106.196</c:v>
                </c:pt>
                <c:pt idx="8">
                  <c:v>92.459000000000003</c:v>
                </c:pt>
                <c:pt idx="9">
                  <c:v>86.662000000000006</c:v>
                </c:pt>
                <c:pt idx="10">
                  <c:v>75.188999999999993</c:v>
                </c:pt>
                <c:pt idx="11">
                  <c:v>86.858000000000004</c:v>
                </c:pt>
                <c:pt idx="12">
                  <c:v>96.841999999999999</c:v>
                </c:pt>
                <c:pt idx="13">
                  <c:v>108.29900000000001</c:v>
                </c:pt>
                <c:pt idx="14">
                  <c:v>113.474</c:v>
                </c:pt>
                <c:pt idx="15">
                  <c:v>105.80500000000001</c:v>
                </c:pt>
                <c:pt idx="16">
                  <c:v>112.032</c:v>
                </c:pt>
                <c:pt idx="17">
                  <c:v>107.70099999999999</c:v>
                </c:pt>
                <c:pt idx="18">
                  <c:v>108.74</c:v>
                </c:pt>
                <c:pt idx="19">
                  <c:v>119.499</c:v>
                </c:pt>
                <c:pt idx="20">
                  <c:v>133.03800000000001</c:v>
                </c:pt>
                <c:pt idx="21">
                  <c:v>141.334</c:v>
                </c:pt>
                <c:pt idx="22">
                  <c:v>144.102</c:v>
                </c:pt>
                <c:pt idx="23">
                  <c:v>141.666</c:v>
                </c:pt>
                <c:pt idx="24">
                  <c:v>144.77000000000001</c:v>
                </c:pt>
                <c:pt idx="25">
                  <c:v>138.715</c:v>
                </c:pt>
                <c:pt idx="26">
                  <c:v>136.93299999999999</c:v>
                </c:pt>
                <c:pt idx="27">
                  <c:v>127.69199999999999</c:v>
                </c:pt>
                <c:pt idx="28">
                  <c:v>122.86199999999999</c:v>
                </c:pt>
                <c:pt idx="29">
                  <c:v>123.03</c:v>
                </c:pt>
                <c:pt idx="30">
                  <c:v>136.666</c:v>
                </c:pt>
                <c:pt idx="31">
                  <c:v>141.221</c:v>
                </c:pt>
                <c:pt idx="32">
                  <c:v>156.1</c:v>
                </c:pt>
                <c:pt idx="33">
                  <c:v>157.28200000000001</c:v>
                </c:pt>
                <c:pt idx="34">
                  <c:v>165.68199999999999</c:v>
                </c:pt>
                <c:pt idx="35">
                  <c:v>178.55699999999999</c:v>
                </c:pt>
                <c:pt idx="36">
                  <c:v>175.989</c:v>
                </c:pt>
                <c:pt idx="37">
                  <c:v>166.62100000000001</c:v>
                </c:pt>
                <c:pt idx="38">
                  <c:v>162.55500000000001</c:v>
                </c:pt>
                <c:pt idx="39">
                  <c:v>158.017</c:v>
                </c:pt>
                <c:pt idx="40">
                  <c:v>157.381</c:v>
                </c:pt>
                <c:pt idx="41">
                  <c:v>162.16300000000001</c:v>
                </c:pt>
                <c:pt idx="42">
                  <c:v>173.66399999999999</c:v>
                </c:pt>
                <c:pt idx="43">
                  <c:v>174.62</c:v>
                </c:pt>
                <c:pt idx="44">
                  <c:v>178.89500000000001</c:v>
                </c:pt>
                <c:pt idx="45">
                  <c:v>179.84200000000001</c:v>
                </c:pt>
                <c:pt idx="46">
                  <c:v>183.38300000000001</c:v>
                </c:pt>
                <c:pt idx="47">
                  <c:v>197.39400000000001</c:v>
                </c:pt>
                <c:pt idx="48">
                  <c:v>211.709</c:v>
                </c:pt>
                <c:pt idx="49">
                  <c:v>209.20400000000001</c:v>
                </c:pt>
                <c:pt idx="50">
                  <c:v>211.35599999999999</c:v>
                </c:pt>
                <c:pt idx="51">
                  <c:v>210.43299999999999</c:v>
                </c:pt>
                <c:pt idx="52">
                  <c:v>225.352</c:v>
                </c:pt>
                <c:pt idx="53">
                  <c:v>222.03299999999999</c:v>
                </c:pt>
                <c:pt idx="54">
                  <c:v>217.55600000000001</c:v>
                </c:pt>
                <c:pt idx="55">
                  <c:v>236.71600000000001</c:v>
                </c:pt>
                <c:pt idx="56">
                  <c:v>237.81399999999999</c:v>
                </c:pt>
                <c:pt idx="57">
                  <c:v>218.465</c:v>
                </c:pt>
                <c:pt idx="58">
                  <c:v>197.773</c:v>
                </c:pt>
                <c:pt idx="59">
                  <c:v>207.17400000000001</c:v>
                </c:pt>
                <c:pt idx="60">
                  <c:v>218.35400000000001</c:v>
                </c:pt>
                <c:pt idx="61">
                  <c:v>235.86</c:v>
                </c:pt>
                <c:pt idx="62">
                  <c:v>226.834</c:v>
                </c:pt>
                <c:pt idx="63">
                  <c:v>220.745</c:v>
                </c:pt>
                <c:pt idx="64">
                  <c:v>228.809</c:v>
                </c:pt>
                <c:pt idx="65">
                  <c:v>213.167</c:v>
                </c:pt>
                <c:pt idx="66">
                  <c:v>203.285</c:v>
                </c:pt>
                <c:pt idx="67">
                  <c:v>208.62799999999999</c:v>
                </c:pt>
                <c:pt idx="68">
                  <c:v>200.05099999999999</c:v>
                </c:pt>
                <c:pt idx="69">
                  <c:v>197.06100000000001</c:v>
                </c:pt>
                <c:pt idx="70">
                  <c:v>182.91900000000001</c:v>
                </c:pt>
                <c:pt idx="71">
                  <c:v>174.136</c:v>
                </c:pt>
                <c:pt idx="72">
                  <c:v>186.65700000000001</c:v>
                </c:pt>
                <c:pt idx="73">
                  <c:v>181.417</c:v>
                </c:pt>
                <c:pt idx="74">
                  <c:v>171.19300000000001</c:v>
                </c:pt>
                <c:pt idx="75">
                  <c:v>189.88200000000001</c:v>
                </c:pt>
                <c:pt idx="76">
                  <c:v>181.554</c:v>
                </c:pt>
                <c:pt idx="77">
                  <c:v>171.768</c:v>
                </c:pt>
                <c:pt idx="78">
                  <c:v>187.86600000000001</c:v>
                </c:pt>
                <c:pt idx="79">
                  <c:v>173.14400000000001</c:v>
                </c:pt>
                <c:pt idx="80">
                  <c:v>174.60300000000001</c:v>
                </c:pt>
                <c:pt idx="81">
                  <c:v>173.01400000000001</c:v>
                </c:pt>
                <c:pt idx="82">
                  <c:v>174.28700000000001</c:v>
                </c:pt>
                <c:pt idx="83">
                  <c:v>183.768</c:v>
                </c:pt>
                <c:pt idx="84">
                  <c:v>189.65799999999999</c:v>
                </c:pt>
                <c:pt idx="85">
                  <c:v>192.155</c:v>
                </c:pt>
                <c:pt idx="86">
                  <c:v>194.10300000000001</c:v>
                </c:pt>
                <c:pt idx="87">
                  <c:v>184.517</c:v>
                </c:pt>
                <c:pt idx="88">
                  <c:v>183.22300000000001</c:v>
                </c:pt>
                <c:pt idx="89">
                  <c:v>195.48699999999999</c:v>
                </c:pt>
                <c:pt idx="90">
                  <c:v>189.286</c:v>
                </c:pt>
                <c:pt idx="91">
                  <c:v>176.45500000000001</c:v>
                </c:pt>
                <c:pt idx="92">
                  <c:v>177.47900000000001</c:v>
                </c:pt>
                <c:pt idx="93">
                  <c:v>177.011</c:v>
                </c:pt>
                <c:pt idx="94">
                  <c:v>173.19800000000001</c:v>
                </c:pt>
                <c:pt idx="95">
                  <c:v>178.90700000000001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17.506</c:v>
                </c:pt>
                <c:pt idx="24">
                  <c:v>23.859000000000002</c:v>
                </c:pt>
                <c:pt idx="25">
                  <c:v>23.92</c:v>
                </c:pt>
                <c:pt idx="26">
                  <c:v>24.256</c:v>
                </c:pt>
                <c:pt idx="27">
                  <c:v>28.625</c:v>
                </c:pt>
                <c:pt idx="28">
                  <c:v>49.621000000000002</c:v>
                </c:pt>
                <c:pt idx="29">
                  <c:v>87.266000000000005</c:v>
                </c:pt>
                <c:pt idx="30">
                  <c:v>139.065</c:v>
                </c:pt>
                <c:pt idx="31">
                  <c:v>202.66300000000001</c:v>
                </c:pt>
                <c:pt idx="32">
                  <c:v>259.10500000000002</c:v>
                </c:pt>
                <c:pt idx="33">
                  <c:v>320.50099999999998</c:v>
                </c:pt>
                <c:pt idx="34">
                  <c:v>420.11</c:v>
                </c:pt>
                <c:pt idx="35">
                  <c:v>521.42499999999995</c:v>
                </c:pt>
                <c:pt idx="36">
                  <c:v>665.351</c:v>
                </c:pt>
                <c:pt idx="37">
                  <c:v>785.36599999999999</c:v>
                </c:pt>
                <c:pt idx="38">
                  <c:v>904.52300000000002</c:v>
                </c:pt>
                <c:pt idx="39">
                  <c:v>1051.614</c:v>
                </c:pt>
                <c:pt idx="40">
                  <c:v>1201.9929999999999</c:v>
                </c:pt>
                <c:pt idx="41">
                  <c:v>1336.6949999999999</c:v>
                </c:pt>
                <c:pt idx="42">
                  <c:v>1446.7639999999999</c:v>
                </c:pt>
                <c:pt idx="43">
                  <c:v>1591.682</c:v>
                </c:pt>
                <c:pt idx="44">
                  <c:v>1642.2719999999999</c:v>
                </c:pt>
                <c:pt idx="45">
                  <c:v>1641.134</c:v>
                </c:pt>
                <c:pt idx="46">
                  <c:v>1652.252</c:v>
                </c:pt>
                <c:pt idx="47">
                  <c:v>1648.6130000000001</c:v>
                </c:pt>
                <c:pt idx="48">
                  <c:v>1654.357</c:v>
                </c:pt>
                <c:pt idx="49">
                  <c:v>1682.251</c:v>
                </c:pt>
                <c:pt idx="50">
                  <c:v>1708.672</c:v>
                </c:pt>
                <c:pt idx="51">
                  <c:v>1702.0170000000001</c:v>
                </c:pt>
                <c:pt idx="52">
                  <c:v>1686.953</c:v>
                </c:pt>
                <c:pt idx="53">
                  <c:v>1639.0440000000001</c:v>
                </c:pt>
                <c:pt idx="54">
                  <c:v>1525.855</c:v>
                </c:pt>
                <c:pt idx="55">
                  <c:v>1420.7059999999999</c:v>
                </c:pt>
                <c:pt idx="56">
                  <c:v>1340.027</c:v>
                </c:pt>
                <c:pt idx="57">
                  <c:v>1266.6010000000001</c:v>
                </c:pt>
                <c:pt idx="58">
                  <c:v>1178.155</c:v>
                </c:pt>
                <c:pt idx="59">
                  <c:v>1106.3869999999999</c:v>
                </c:pt>
                <c:pt idx="60">
                  <c:v>1012.573</c:v>
                </c:pt>
                <c:pt idx="61">
                  <c:v>878.63499999999999</c:v>
                </c:pt>
                <c:pt idx="62">
                  <c:v>762.697</c:v>
                </c:pt>
                <c:pt idx="63">
                  <c:v>628.03800000000001</c:v>
                </c:pt>
                <c:pt idx="64">
                  <c:v>514.76700000000005</c:v>
                </c:pt>
                <c:pt idx="65">
                  <c:v>428.827</c:v>
                </c:pt>
                <c:pt idx="66">
                  <c:v>391.35500000000002</c:v>
                </c:pt>
                <c:pt idx="67">
                  <c:v>329.17500000000001</c:v>
                </c:pt>
                <c:pt idx="68">
                  <c:v>288.40699999999998</c:v>
                </c:pt>
                <c:pt idx="69">
                  <c:v>253.98400000000001</c:v>
                </c:pt>
                <c:pt idx="70">
                  <c:v>202.03399999999999</c:v>
                </c:pt>
                <c:pt idx="71">
                  <c:v>157.34399999999999</c:v>
                </c:pt>
                <c:pt idx="72">
                  <c:v>124.015</c:v>
                </c:pt>
                <c:pt idx="73">
                  <c:v>88.841999999999999</c:v>
                </c:pt>
                <c:pt idx="74">
                  <c:v>60.84</c:v>
                </c:pt>
                <c:pt idx="75">
                  <c:v>41.284999999999997</c:v>
                </c:pt>
                <c:pt idx="76">
                  <c:v>30.870999999999999</c:v>
                </c:pt>
                <c:pt idx="77">
                  <c:v>26.933</c:v>
                </c:pt>
                <c:pt idx="78">
                  <c:v>24.718</c:v>
                </c:pt>
                <c:pt idx="79">
                  <c:v>24.265000000000001</c:v>
                </c:pt>
                <c:pt idx="80">
                  <c:v>22.79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199.63300000000001</c:v>
                </c:pt>
                <c:pt idx="1">
                  <c:v>199.60300000000001</c:v>
                </c:pt>
                <c:pt idx="2">
                  <c:v>199.601</c:v>
                </c:pt>
                <c:pt idx="3">
                  <c:v>199.60300000000001</c:v>
                </c:pt>
                <c:pt idx="4">
                  <c:v>134.32</c:v>
                </c:pt>
                <c:pt idx="5">
                  <c:v>134.56</c:v>
                </c:pt>
                <c:pt idx="6">
                  <c:v>134.58799999999999</c:v>
                </c:pt>
                <c:pt idx="7">
                  <c:v>133.578</c:v>
                </c:pt>
                <c:pt idx="8">
                  <c:v>134.435</c:v>
                </c:pt>
                <c:pt idx="9">
                  <c:v>134.36000000000001</c:v>
                </c:pt>
                <c:pt idx="10">
                  <c:v>134.30799999999999</c:v>
                </c:pt>
                <c:pt idx="11">
                  <c:v>134.267</c:v>
                </c:pt>
                <c:pt idx="12">
                  <c:v>134.26499999999999</c:v>
                </c:pt>
                <c:pt idx="13">
                  <c:v>134.251</c:v>
                </c:pt>
                <c:pt idx="14">
                  <c:v>134.22399999999999</c:v>
                </c:pt>
                <c:pt idx="15">
                  <c:v>134.16999999999999</c:v>
                </c:pt>
                <c:pt idx="16">
                  <c:v>130.84800000000001</c:v>
                </c:pt>
                <c:pt idx="17">
                  <c:v>130.83099999999999</c:v>
                </c:pt>
                <c:pt idx="18">
                  <c:v>130.804</c:v>
                </c:pt>
                <c:pt idx="19">
                  <c:v>130.76400000000001</c:v>
                </c:pt>
                <c:pt idx="20">
                  <c:v>131.86199999999999</c:v>
                </c:pt>
                <c:pt idx="21">
                  <c:v>131.87799999999999</c:v>
                </c:pt>
                <c:pt idx="22">
                  <c:v>131.84899999999999</c:v>
                </c:pt>
                <c:pt idx="23">
                  <c:v>131.78899999999999</c:v>
                </c:pt>
                <c:pt idx="24">
                  <c:v>135.06800000000001</c:v>
                </c:pt>
                <c:pt idx="25">
                  <c:v>135.08199999999999</c:v>
                </c:pt>
                <c:pt idx="26">
                  <c:v>135.05199999999999</c:v>
                </c:pt>
                <c:pt idx="27">
                  <c:v>135.01400000000001</c:v>
                </c:pt>
                <c:pt idx="28">
                  <c:v>133.738</c:v>
                </c:pt>
                <c:pt idx="29">
                  <c:v>133.38399999999999</c:v>
                </c:pt>
                <c:pt idx="30">
                  <c:v>132.89500000000001</c:v>
                </c:pt>
                <c:pt idx="31">
                  <c:v>132.53399999999999</c:v>
                </c:pt>
                <c:pt idx="32">
                  <c:v>141.84299999999999</c:v>
                </c:pt>
                <c:pt idx="33">
                  <c:v>141.63900000000001</c:v>
                </c:pt>
                <c:pt idx="34">
                  <c:v>141.63</c:v>
                </c:pt>
                <c:pt idx="35">
                  <c:v>141.61500000000001</c:v>
                </c:pt>
                <c:pt idx="36">
                  <c:v>141.59800000000001</c:v>
                </c:pt>
                <c:pt idx="37">
                  <c:v>141.614</c:v>
                </c:pt>
                <c:pt idx="38">
                  <c:v>141.60400000000001</c:v>
                </c:pt>
                <c:pt idx="39">
                  <c:v>141.59100000000001</c:v>
                </c:pt>
                <c:pt idx="40">
                  <c:v>140.47200000000001</c:v>
                </c:pt>
                <c:pt idx="41">
                  <c:v>140.47900000000001</c:v>
                </c:pt>
                <c:pt idx="42">
                  <c:v>140.44900000000001</c:v>
                </c:pt>
                <c:pt idx="43">
                  <c:v>140.37</c:v>
                </c:pt>
                <c:pt idx="44">
                  <c:v>133.67400000000001</c:v>
                </c:pt>
                <c:pt idx="45">
                  <c:v>133.67099999999999</c:v>
                </c:pt>
                <c:pt idx="46">
                  <c:v>133.65299999999999</c:v>
                </c:pt>
                <c:pt idx="47">
                  <c:v>133.62</c:v>
                </c:pt>
                <c:pt idx="48">
                  <c:v>131.42599999999999</c:v>
                </c:pt>
                <c:pt idx="49">
                  <c:v>131.43299999999999</c:v>
                </c:pt>
                <c:pt idx="50">
                  <c:v>131.423</c:v>
                </c:pt>
                <c:pt idx="51">
                  <c:v>131.42599999999999</c:v>
                </c:pt>
                <c:pt idx="52">
                  <c:v>131.42500000000001</c:v>
                </c:pt>
                <c:pt idx="53">
                  <c:v>131.43899999999999</c:v>
                </c:pt>
                <c:pt idx="54">
                  <c:v>131.46299999999999</c:v>
                </c:pt>
                <c:pt idx="55">
                  <c:v>131.404</c:v>
                </c:pt>
                <c:pt idx="56">
                  <c:v>132.179</c:v>
                </c:pt>
                <c:pt idx="57">
                  <c:v>132.02500000000001</c:v>
                </c:pt>
                <c:pt idx="58">
                  <c:v>132.02099999999999</c:v>
                </c:pt>
                <c:pt idx="59">
                  <c:v>132.023</c:v>
                </c:pt>
                <c:pt idx="60">
                  <c:v>132.02000000000001</c:v>
                </c:pt>
                <c:pt idx="61">
                  <c:v>132.084</c:v>
                </c:pt>
                <c:pt idx="62">
                  <c:v>132.34399999999999</c:v>
                </c:pt>
                <c:pt idx="63">
                  <c:v>132.84100000000001</c:v>
                </c:pt>
                <c:pt idx="64">
                  <c:v>138.74100000000001</c:v>
                </c:pt>
                <c:pt idx="65">
                  <c:v>138.86000000000001</c:v>
                </c:pt>
                <c:pt idx="66">
                  <c:v>138.839</c:v>
                </c:pt>
                <c:pt idx="67">
                  <c:v>138.83500000000001</c:v>
                </c:pt>
                <c:pt idx="68">
                  <c:v>144.38800000000001</c:v>
                </c:pt>
                <c:pt idx="69">
                  <c:v>144.988</c:v>
                </c:pt>
                <c:pt idx="70">
                  <c:v>144.87100000000001</c:v>
                </c:pt>
                <c:pt idx="71">
                  <c:v>144.809</c:v>
                </c:pt>
                <c:pt idx="72">
                  <c:v>144.50700000000001</c:v>
                </c:pt>
                <c:pt idx="73">
                  <c:v>144.47200000000001</c:v>
                </c:pt>
                <c:pt idx="74">
                  <c:v>144.38800000000001</c:v>
                </c:pt>
                <c:pt idx="75">
                  <c:v>144.4</c:v>
                </c:pt>
                <c:pt idx="76">
                  <c:v>141.791</c:v>
                </c:pt>
                <c:pt idx="77">
                  <c:v>141.52699999999999</c:v>
                </c:pt>
                <c:pt idx="78">
                  <c:v>141.46299999999999</c:v>
                </c:pt>
                <c:pt idx="79">
                  <c:v>141.46</c:v>
                </c:pt>
                <c:pt idx="80">
                  <c:v>136.34100000000001</c:v>
                </c:pt>
                <c:pt idx="81">
                  <c:v>136.05099999999999</c:v>
                </c:pt>
                <c:pt idx="82">
                  <c:v>136.05000000000001</c:v>
                </c:pt>
                <c:pt idx="83">
                  <c:v>136.05000000000001</c:v>
                </c:pt>
                <c:pt idx="84">
                  <c:v>135.82900000000001</c:v>
                </c:pt>
                <c:pt idx="85">
                  <c:v>135.608</c:v>
                </c:pt>
                <c:pt idx="86">
                  <c:v>135.28800000000001</c:v>
                </c:pt>
                <c:pt idx="87">
                  <c:v>135.22999999999999</c:v>
                </c:pt>
                <c:pt idx="88">
                  <c:v>132.57</c:v>
                </c:pt>
                <c:pt idx="89">
                  <c:v>132.02500000000001</c:v>
                </c:pt>
                <c:pt idx="90">
                  <c:v>131.977</c:v>
                </c:pt>
                <c:pt idx="91">
                  <c:v>131.983</c:v>
                </c:pt>
                <c:pt idx="92">
                  <c:v>130.876</c:v>
                </c:pt>
                <c:pt idx="93">
                  <c:v>130.887</c:v>
                </c:pt>
                <c:pt idx="94">
                  <c:v>130.887</c:v>
                </c:pt>
                <c:pt idx="95">
                  <c:v>130.898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168.035</c:v>
                </c:pt>
                <c:pt idx="1">
                  <c:v>165.55199999999999</c:v>
                </c:pt>
                <c:pt idx="2">
                  <c:v>167.047</c:v>
                </c:pt>
                <c:pt idx="3">
                  <c:v>166.732</c:v>
                </c:pt>
                <c:pt idx="4">
                  <c:v>97.183999999999997</c:v>
                </c:pt>
                <c:pt idx="5">
                  <c:v>95.960999999999999</c:v>
                </c:pt>
                <c:pt idx="6">
                  <c:v>59.204000000000001</c:v>
                </c:pt>
                <c:pt idx="7">
                  <c:v>57.576000000000001</c:v>
                </c:pt>
                <c:pt idx="8">
                  <c:v>79.430999999999997</c:v>
                </c:pt>
                <c:pt idx="9">
                  <c:v>81.754000000000005</c:v>
                </c:pt>
                <c:pt idx="10">
                  <c:v>82.290999999999997</c:v>
                </c:pt>
                <c:pt idx="11">
                  <c:v>88.376999999999995</c:v>
                </c:pt>
                <c:pt idx="12">
                  <c:v>82.611000000000004</c:v>
                </c:pt>
                <c:pt idx="13">
                  <c:v>76.825999999999993</c:v>
                </c:pt>
                <c:pt idx="14">
                  <c:v>70.926000000000002</c:v>
                </c:pt>
                <c:pt idx="15">
                  <c:v>67.988</c:v>
                </c:pt>
                <c:pt idx="16">
                  <c:v>153.37100000000001</c:v>
                </c:pt>
                <c:pt idx="17">
                  <c:v>153.422</c:v>
                </c:pt>
                <c:pt idx="18">
                  <c:v>153.595</c:v>
                </c:pt>
                <c:pt idx="19">
                  <c:v>153.684</c:v>
                </c:pt>
                <c:pt idx="20">
                  <c:v>107.384</c:v>
                </c:pt>
                <c:pt idx="21">
                  <c:v>190.37899999999999</c:v>
                </c:pt>
                <c:pt idx="22">
                  <c:v>190.71199999999999</c:v>
                </c:pt>
                <c:pt idx="23">
                  <c:v>194.398</c:v>
                </c:pt>
                <c:pt idx="24">
                  <c:v>172.58799999999999</c:v>
                </c:pt>
                <c:pt idx="25">
                  <c:v>176.63900000000001</c:v>
                </c:pt>
                <c:pt idx="26">
                  <c:v>176.67099999999999</c:v>
                </c:pt>
                <c:pt idx="27">
                  <c:v>181.18899999999999</c:v>
                </c:pt>
                <c:pt idx="28">
                  <c:v>299.16000000000003</c:v>
                </c:pt>
                <c:pt idx="29">
                  <c:v>320.95299999999997</c:v>
                </c:pt>
                <c:pt idx="30">
                  <c:v>323.91800000000001</c:v>
                </c:pt>
                <c:pt idx="31">
                  <c:v>310.81799999999998</c:v>
                </c:pt>
                <c:pt idx="32">
                  <c:v>208.858</c:v>
                </c:pt>
                <c:pt idx="33">
                  <c:v>217.62200000000001</c:v>
                </c:pt>
                <c:pt idx="34">
                  <c:v>215.83</c:v>
                </c:pt>
                <c:pt idx="35">
                  <c:v>254.995</c:v>
                </c:pt>
                <c:pt idx="36">
                  <c:v>255.72399999999999</c:v>
                </c:pt>
                <c:pt idx="37">
                  <c:v>238.86199999999999</c:v>
                </c:pt>
                <c:pt idx="38">
                  <c:v>172.601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2.1999999999999999E-2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104.98399999999999</c:v>
                </c:pt>
                <c:pt idx="65">
                  <c:v>110.033</c:v>
                </c:pt>
                <c:pt idx="66">
                  <c:v>82.546999999999997</c:v>
                </c:pt>
                <c:pt idx="67">
                  <c:v>246.56700000000001</c:v>
                </c:pt>
                <c:pt idx="68">
                  <c:v>506.62299999999999</c:v>
                </c:pt>
                <c:pt idx="69">
                  <c:v>502.53399999999999</c:v>
                </c:pt>
                <c:pt idx="70">
                  <c:v>504.90199999999999</c:v>
                </c:pt>
                <c:pt idx="71">
                  <c:v>488.47399999999999</c:v>
                </c:pt>
                <c:pt idx="72">
                  <c:v>231.11199999999999</c:v>
                </c:pt>
                <c:pt idx="73">
                  <c:v>134.31899999999999</c:v>
                </c:pt>
                <c:pt idx="74">
                  <c:v>134.32599999999999</c:v>
                </c:pt>
                <c:pt idx="75">
                  <c:v>134.505</c:v>
                </c:pt>
                <c:pt idx="76">
                  <c:v>565.71299999999997</c:v>
                </c:pt>
                <c:pt idx="77">
                  <c:v>791.26099999999997</c:v>
                </c:pt>
                <c:pt idx="78">
                  <c:v>794.05799999999999</c:v>
                </c:pt>
                <c:pt idx="79">
                  <c:v>787.97299999999996</c:v>
                </c:pt>
                <c:pt idx="80">
                  <c:v>818.01900000000001</c:v>
                </c:pt>
                <c:pt idx="81">
                  <c:v>830.56299999999999</c:v>
                </c:pt>
                <c:pt idx="82">
                  <c:v>834.68200000000002</c:v>
                </c:pt>
                <c:pt idx="83">
                  <c:v>844.30700000000002</c:v>
                </c:pt>
                <c:pt idx="84">
                  <c:v>802.88199999999995</c:v>
                </c:pt>
                <c:pt idx="85">
                  <c:v>794.31399999999996</c:v>
                </c:pt>
                <c:pt idx="86">
                  <c:v>793.30799999999999</c:v>
                </c:pt>
                <c:pt idx="87">
                  <c:v>769.79</c:v>
                </c:pt>
                <c:pt idx="88">
                  <c:v>517.51900000000001</c:v>
                </c:pt>
                <c:pt idx="89">
                  <c:v>518.80200000000002</c:v>
                </c:pt>
                <c:pt idx="90">
                  <c:v>518.93100000000004</c:v>
                </c:pt>
                <c:pt idx="91">
                  <c:v>426.80599999999998</c:v>
                </c:pt>
                <c:pt idx="92">
                  <c:v>12.464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71.39</c:v>
                </c:pt>
                <c:pt idx="48">
                  <c:v>32.344000000000001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5.6539999999999999</c:v>
                </c:pt>
                <c:pt idx="53">
                  <c:v>111.75</c:v>
                </c:pt>
                <c:pt idx="54">
                  <c:v>132.58199999999999</c:v>
                </c:pt>
                <c:pt idx="55">
                  <c:v>94.927999999999997</c:v>
                </c:pt>
                <c:pt idx="56">
                  <c:v>52.113</c:v>
                </c:pt>
                <c:pt idx="57">
                  <c:v>52.212000000000003</c:v>
                </c:pt>
                <c:pt idx="58">
                  <c:v>46.378999999999998</c:v>
                </c:pt>
                <c:pt idx="59">
                  <c:v>8.0850000000000009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-889.84500000000003</c:v>
                </c:pt>
                <c:pt idx="1">
                  <c:v>-955.58199999999999</c:v>
                </c:pt>
                <c:pt idx="2">
                  <c:v>-993.55200000000002</c:v>
                </c:pt>
                <c:pt idx="3">
                  <c:v>-1000.304</c:v>
                </c:pt>
                <c:pt idx="4">
                  <c:v>-951.88699999999994</c:v>
                </c:pt>
                <c:pt idx="5">
                  <c:v>-962.88599999999997</c:v>
                </c:pt>
                <c:pt idx="6">
                  <c:v>-902.64400000000001</c:v>
                </c:pt>
                <c:pt idx="7">
                  <c:v>-897.19200000000001</c:v>
                </c:pt>
                <c:pt idx="8">
                  <c:v>-914.28</c:v>
                </c:pt>
                <c:pt idx="9">
                  <c:v>-1005.213</c:v>
                </c:pt>
                <c:pt idx="10">
                  <c:v>-1034.5029999999999</c:v>
                </c:pt>
                <c:pt idx="11">
                  <c:v>-1015.702</c:v>
                </c:pt>
                <c:pt idx="12">
                  <c:v>-1003.18</c:v>
                </c:pt>
                <c:pt idx="13">
                  <c:v>-1005.583</c:v>
                </c:pt>
                <c:pt idx="14">
                  <c:v>-1007.917</c:v>
                </c:pt>
                <c:pt idx="15">
                  <c:v>-1049.194</c:v>
                </c:pt>
                <c:pt idx="16">
                  <c:v>-1105.9829999999999</c:v>
                </c:pt>
                <c:pt idx="17">
                  <c:v>-1124.627</c:v>
                </c:pt>
                <c:pt idx="18">
                  <c:v>-1134.3499999999999</c:v>
                </c:pt>
                <c:pt idx="19">
                  <c:v>-1184.646</c:v>
                </c:pt>
                <c:pt idx="20">
                  <c:v>-1247.336</c:v>
                </c:pt>
                <c:pt idx="21">
                  <c:v>-1348.41</c:v>
                </c:pt>
                <c:pt idx="22">
                  <c:v>-1375.674</c:v>
                </c:pt>
                <c:pt idx="23">
                  <c:v>-1369.94</c:v>
                </c:pt>
                <c:pt idx="24">
                  <c:v>-1291.4690000000001</c:v>
                </c:pt>
                <c:pt idx="25">
                  <c:v>-1302.702</c:v>
                </c:pt>
                <c:pt idx="26">
                  <c:v>-1287.9570000000001</c:v>
                </c:pt>
                <c:pt idx="27">
                  <c:v>-1181.954</c:v>
                </c:pt>
                <c:pt idx="28">
                  <c:v>-1210.2159999999999</c:v>
                </c:pt>
                <c:pt idx="29">
                  <c:v>-1108.3869999999999</c:v>
                </c:pt>
                <c:pt idx="30">
                  <c:v>-1116.5619999999999</c:v>
                </c:pt>
                <c:pt idx="31">
                  <c:v>-1067.376</c:v>
                </c:pt>
                <c:pt idx="32">
                  <c:v>-960.02</c:v>
                </c:pt>
                <c:pt idx="33">
                  <c:v>-887.96500000000003</c:v>
                </c:pt>
                <c:pt idx="34">
                  <c:v>-862.79200000000003</c:v>
                </c:pt>
                <c:pt idx="35">
                  <c:v>-898.17899999999997</c:v>
                </c:pt>
                <c:pt idx="36">
                  <c:v>-955.24</c:v>
                </c:pt>
                <c:pt idx="37">
                  <c:v>-932.76700000000005</c:v>
                </c:pt>
                <c:pt idx="38">
                  <c:v>-886.22799999999995</c:v>
                </c:pt>
                <c:pt idx="39">
                  <c:v>-825.46600000000001</c:v>
                </c:pt>
                <c:pt idx="40">
                  <c:v>-788.19</c:v>
                </c:pt>
                <c:pt idx="41">
                  <c:v>-765.05499999999995</c:v>
                </c:pt>
                <c:pt idx="42">
                  <c:v>-577.85799999999995</c:v>
                </c:pt>
                <c:pt idx="43">
                  <c:v>-442.43400000000003</c:v>
                </c:pt>
                <c:pt idx="44">
                  <c:v>-328.12</c:v>
                </c:pt>
                <c:pt idx="45">
                  <c:v>-245.33600000000001</c:v>
                </c:pt>
                <c:pt idx="46">
                  <c:v>-18.347999999999999</c:v>
                </c:pt>
                <c:pt idx="47">
                  <c:v>0</c:v>
                </c:pt>
                <c:pt idx="48">
                  <c:v>0</c:v>
                </c:pt>
                <c:pt idx="49">
                  <c:v>-1.909</c:v>
                </c:pt>
                <c:pt idx="50">
                  <c:v>-85.688999999999993</c:v>
                </c:pt>
                <c:pt idx="51">
                  <c:v>-122.809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-198.726</c:v>
                </c:pt>
                <c:pt idx="61">
                  <c:v>-429.54500000000002</c:v>
                </c:pt>
                <c:pt idx="62">
                  <c:v>-445.62799999999999</c:v>
                </c:pt>
                <c:pt idx="63">
                  <c:v>-655.39700000000005</c:v>
                </c:pt>
                <c:pt idx="64">
                  <c:v>-719.58100000000002</c:v>
                </c:pt>
                <c:pt idx="65">
                  <c:v>-643.79100000000005</c:v>
                </c:pt>
                <c:pt idx="66">
                  <c:v>-571.572</c:v>
                </c:pt>
                <c:pt idx="67">
                  <c:v>-677.51599999999996</c:v>
                </c:pt>
                <c:pt idx="68">
                  <c:v>-879.23400000000004</c:v>
                </c:pt>
                <c:pt idx="69">
                  <c:v>-877.94299999999998</c:v>
                </c:pt>
                <c:pt idx="70">
                  <c:v>-833.58299999999997</c:v>
                </c:pt>
                <c:pt idx="71">
                  <c:v>-755.09400000000005</c:v>
                </c:pt>
                <c:pt idx="72">
                  <c:v>-369.35599999999999</c:v>
                </c:pt>
                <c:pt idx="73">
                  <c:v>-156.02699999999999</c:v>
                </c:pt>
                <c:pt idx="74">
                  <c:v>-95.611999999999995</c:v>
                </c:pt>
                <c:pt idx="75">
                  <c:v>-36.277000000000001</c:v>
                </c:pt>
                <c:pt idx="76">
                  <c:v>-363.50099999999998</c:v>
                </c:pt>
                <c:pt idx="77">
                  <c:v>-475.03199999999998</c:v>
                </c:pt>
                <c:pt idx="78">
                  <c:v>-436.40100000000001</c:v>
                </c:pt>
                <c:pt idx="79">
                  <c:v>-400.57299999999998</c:v>
                </c:pt>
                <c:pt idx="80">
                  <c:v>-419.226</c:v>
                </c:pt>
                <c:pt idx="81">
                  <c:v>-443.12799999999999</c:v>
                </c:pt>
                <c:pt idx="82">
                  <c:v>-535.23699999999997</c:v>
                </c:pt>
                <c:pt idx="83">
                  <c:v>-553.65</c:v>
                </c:pt>
                <c:pt idx="84">
                  <c:v>-623.63699999999994</c:v>
                </c:pt>
                <c:pt idx="85">
                  <c:v>-678.298</c:v>
                </c:pt>
                <c:pt idx="86">
                  <c:v>-735.38199999999995</c:v>
                </c:pt>
                <c:pt idx="87">
                  <c:v>-776.04899999999998</c:v>
                </c:pt>
                <c:pt idx="88">
                  <c:v>-466.02300000000002</c:v>
                </c:pt>
                <c:pt idx="89">
                  <c:v>-424.327</c:v>
                </c:pt>
                <c:pt idx="90">
                  <c:v>-530.72400000000005</c:v>
                </c:pt>
                <c:pt idx="91">
                  <c:v>-455.41300000000001</c:v>
                </c:pt>
                <c:pt idx="92">
                  <c:v>-65.936000000000007</c:v>
                </c:pt>
                <c:pt idx="93">
                  <c:v>-167.08699999999999</c:v>
                </c:pt>
                <c:pt idx="94">
                  <c:v>-273.358</c:v>
                </c:pt>
                <c:pt idx="95">
                  <c:v>-387.07799999999997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-47.201999999999998</c:v>
                </c:pt>
                <c:pt idx="42">
                  <c:v>-358.529</c:v>
                </c:pt>
                <c:pt idx="43">
                  <c:v>-468.64600000000002</c:v>
                </c:pt>
                <c:pt idx="44">
                  <c:v>-467.88400000000001</c:v>
                </c:pt>
                <c:pt idx="45">
                  <c:v>-467.73899999999998</c:v>
                </c:pt>
                <c:pt idx="46">
                  <c:v>-700.18100000000004</c:v>
                </c:pt>
                <c:pt idx="47">
                  <c:v>-810.60199999999998</c:v>
                </c:pt>
                <c:pt idx="48">
                  <c:v>-878.48900000000003</c:v>
                </c:pt>
                <c:pt idx="49">
                  <c:v>-877.524</c:v>
                </c:pt>
                <c:pt idx="50">
                  <c:v>-876.04300000000001</c:v>
                </c:pt>
                <c:pt idx="51">
                  <c:v>-874.82899999999995</c:v>
                </c:pt>
                <c:pt idx="52">
                  <c:v>-975.447</c:v>
                </c:pt>
                <c:pt idx="53">
                  <c:v>-1093.1310000000001</c:v>
                </c:pt>
                <c:pt idx="54">
                  <c:v>-1092.086</c:v>
                </c:pt>
                <c:pt idx="55">
                  <c:v>-1086.33</c:v>
                </c:pt>
                <c:pt idx="56">
                  <c:v>-1085.29</c:v>
                </c:pt>
                <c:pt idx="57">
                  <c:v>-1083.4469999999999</c:v>
                </c:pt>
                <c:pt idx="58">
                  <c:v>-1030.0730000000001</c:v>
                </c:pt>
                <c:pt idx="59">
                  <c:v>-990.55200000000002</c:v>
                </c:pt>
                <c:pt idx="60">
                  <c:v>-737.78499999999997</c:v>
                </c:pt>
                <c:pt idx="61">
                  <c:v>-421.94900000000001</c:v>
                </c:pt>
                <c:pt idx="62">
                  <c:v>-341.53399999999999</c:v>
                </c:pt>
                <c:pt idx="63">
                  <c:v>-33.649000000000001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2205482514980769"/>
          <c:w val="0.19840632739401867"/>
          <c:h val="0.718975046954655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68870103923501391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3002.105</c:v>
                </c:pt>
                <c:pt idx="1">
                  <c:v>2999.145</c:v>
                </c:pt>
                <c:pt idx="2">
                  <c:v>3000.8249999999998</c:v>
                </c:pt>
                <c:pt idx="3">
                  <c:v>3007.1990000000001</c:v>
                </c:pt>
                <c:pt idx="4">
                  <c:v>3011.8670000000002</c:v>
                </c:pt>
                <c:pt idx="5">
                  <c:v>3011.5459999999998</c:v>
                </c:pt>
                <c:pt idx="6">
                  <c:v>3010.44</c:v>
                </c:pt>
                <c:pt idx="7">
                  <c:v>3009.7730000000001</c:v>
                </c:pt>
                <c:pt idx="8">
                  <c:v>3010.386</c:v>
                </c:pt>
                <c:pt idx="9">
                  <c:v>3012.7069999999999</c:v>
                </c:pt>
                <c:pt idx="10">
                  <c:v>3014.32</c:v>
                </c:pt>
                <c:pt idx="11">
                  <c:v>3015.3939999999998</c:v>
                </c:pt>
                <c:pt idx="12">
                  <c:v>3018.4810000000002</c:v>
                </c:pt>
                <c:pt idx="13">
                  <c:v>3017.9</c:v>
                </c:pt>
                <c:pt idx="14">
                  <c:v>3015.44</c:v>
                </c:pt>
                <c:pt idx="15">
                  <c:v>3016.3</c:v>
                </c:pt>
                <c:pt idx="16">
                  <c:v>3017.674</c:v>
                </c:pt>
                <c:pt idx="17">
                  <c:v>3020.5140000000001</c:v>
                </c:pt>
                <c:pt idx="18">
                  <c:v>3019.674</c:v>
                </c:pt>
                <c:pt idx="19">
                  <c:v>3018.48</c:v>
                </c:pt>
                <c:pt idx="20">
                  <c:v>3018.9409999999998</c:v>
                </c:pt>
                <c:pt idx="21">
                  <c:v>3019.194</c:v>
                </c:pt>
                <c:pt idx="22">
                  <c:v>3018.5340000000001</c:v>
                </c:pt>
                <c:pt idx="23">
                  <c:v>3018.741</c:v>
                </c:pt>
                <c:pt idx="24">
                  <c:v>3018.6410000000001</c:v>
                </c:pt>
                <c:pt idx="25">
                  <c:v>3016.4340000000002</c:v>
                </c:pt>
                <c:pt idx="26">
                  <c:v>3016.14</c:v>
                </c:pt>
                <c:pt idx="27">
                  <c:v>3016.98</c:v>
                </c:pt>
                <c:pt idx="28">
                  <c:v>3017.26</c:v>
                </c:pt>
                <c:pt idx="29">
                  <c:v>3019.7539999999999</c:v>
                </c:pt>
                <c:pt idx="30">
                  <c:v>3019.2669999999998</c:v>
                </c:pt>
                <c:pt idx="31">
                  <c:v>3019.614</c:v>
                </c:pt>
                <c:pt idx="32">
                  <c:v>3018.2739999999999</c:v>
                </c:pt>
                <c:pt idx="33">
                  <c:v>3020.221</c:v>
                </c:pt>
                <c:pt idx="34">
                  <c:v>3017.76</c:v>
                </c:pt>
                <c:pt idx="35">
                  <c:v>3017.02</c:v>
                </c:pt>
                <c:pt idx="36">
                  <c:v>3018.2539999999999</c:v>
                </c:pt>
                <c:pt idx="37">
                  <c:v>3016.9540000000002</c:v>
                </c:pt>
                <c:pt idx="38">
                  <c:v>3016.8339999999998</c:v>
                </c:pt>
                <c:pt idx="39">
                  <c:v>3017.64</c:v>
                </c:pt>
                <c:pt idx="40">
                  <c:v>3016.3739999999998</c:v>
                </c:pt>
                <c:pt idx="41">
                  <c:v>3014.8470000000002</c:v>
                </c:pt>
                <c:pt idx="42">
                  <c:v>3016.4070000000002</c:v>
                </c:pt>
                <c:pt idx="43">
                  <c:v>3014.7469999999998</c:v>
                </c:pt>
                <c:pt idx="44">
                  <c:v>3013.393</c:v>
                </c:pt>
                <c:pt idx="45">
                  <c:v>3013.7730000000001</c:v>
                </c:pt>
                <c:pt idx="46">
                  <c:v>3012.6</c:v>
                </c:pt>
                <c:pt idx="47">
                  <c:v>3012.0329999999999</c:v>
                </c:pt>
                <c:pt idx="48">
                  <c:v>3011.973</c:v>
                </c:pt>
                <c:pt idx="49">
                  <c:v>3011.2460000000001</c:v>
                </c:pt>
                <c:pt idx="50">
                  <c:v>3009.6930000000002</c:v>
                </c:pt>
                <c:pt idx="51">
                  <c:v>3010.6529999999998</c:v>
                </c:pt>
                <c:pt idx="52">
                  <c:v>3008.866</c:v>
                </c:pt>
                <c:pt idx="53">
                  <c:v>3008.2190000000001</c:v>
                </c:pt>
                <c:pt idx="54">
                  <c:v>3007.0189999999998</c:v>
                </c:pt>
                <c:pt idx="55">
                  <c:v>3005.7530000000002</c:v>
                </c:pt>
                <c:pt idx="56">
                  <c:v>3005.386</c:v>
                </c:pt>
                <c:pt idx="57">
                  <c:v>3005.799</c:v>
                </c:pt>
                <c:pt idx="58">
                  <c:v>3004.866</c:v>
                </c:pt>
                <c:pt idx="59">
                  <c:v>3003.6660000000002</c:v>
                </c:pt>
                <c:pt idx="60">
                  <c:v>3002.3719999999998</c:v>
                </c:pt>
                <c:pt idx="61">
                  <c:v>3002.732</c:v>
                </c:pt>
                <c:pt idx="62">
                  <c:v>3004.5590000000002</c:v>
                </c:pt>
                <c:pt idx="63">
                  <c:v>3004.712</c:v>
                </c:pt>
                <c:pt idx="64">
                  <c:v>3002.866</c:v>
                </c:pt>
                <c:pt idx="65">
                  <c:v>3001.8719999999998</c:v>
                </c:pt>
                <c:pt idx="66">
                  <c:v>2998.7579999999998</c:v>
                </c:pt>
                <c:pt idx="67">
                  <c:v>2997.585</c:v>
                </c:pt>
                <c:pt idx="68">
                  <c:v>2998.1779999999999</c:v>
                </c:pt>
                <c:pt idx="69">
                  <c:v>2997.145</c:v>
                </c:pt>
                <c:pt idx="70">
                  <c:v>2997.1579999999999</c:v>
                </c:pt>
                <c:pt idx="71">
                  <c:v>2997.7379999999998</c:v>
                </c:pt>
                <c:pt idx="72">
                  <c:v>2998.2719999999999</c:v>
                </c:pt>
                <c:pt idx="73">
                  <c:v>2997.165</c:v>
                </c:pt>
                <c:pt idx="74">
                  <c:v>2998.5050000000001</c:v>
                </c:pt>
                <c:pt idx="75">
                  <c:v>2998.5050000000001</c:v>
                </c:pt>
                <c:pt idx="76">
                  <c:v>2999.4050000000002</c:v>
                </c:pt>
                <c:pt idx="77">
                  <c:v>2998.4520000000002</c:v>
                </c:pt>
                <c:pt idx="78">
                  <c:v>2998.145</c:v>
                </c:pt>
                <c:pt idx="79">
                  <c:v>2997.5250000000001</c:v>
                </c:pt>
                <c:pt idx="80">
                  <c:v>2995.8649999999998</c:v>
                </c:pt>
                <c:pt idx="81">
                  <c:v>2995.9850000000001</c:v>
                </c:pt>
                <c:pt idx="82">
                  <c:v>2997.6849999999999</c:v>
                </c:pt>
                <c:pt idx="83">
                  <c:v>2996.7849999999999</c:v>
                </c:pt>
                <c:pt idx="84">
                  <c:v>2996.4520000000002</c:v>
                </c:pt>
                <c:pt idx="85">
                  <c:v>2998.4119999999998</c:v>
                </c:pt>
                <c:pt idx="86">
                  <c:v>2997.645</c:v>
                </c:pt>
                <c:pt idx="87">
                  <c:v>2998.3049999999998</c:v>
                </c:pt>
                <c:pt idx="88">
                  <c:v>3000.3919999999998</c:v>
                </c:pt>
                <c:pt idx="89">
                  <c:v>3005.0590000000002</c:v>
                </c:pt>
                <c:pt idx="90">
                  <c:v>3008.799</c:v>
                </c:pt>
                <c:pt idx="91">
                  <c:v>3012.9870000000001</c:v>
                </c:pt>
                <c:pt idx="92">
                  <c:v>3013.1129999999998</c:v>
                </c:pt>
                <c:pt idx="93">
                  <c:v>3013.76</c:v>
                </c:pt>
                <c:pt idx="94">
                  <c:v>3013.8530000000001</c:v>
                </c:pt>
                <c:pt idx="95">
                  <c:v>3013.913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1677.4</c:v>
                </c:pt>
                <c:pt idx="1">
                  <c:v>1669.5260000000001</c:v>
                </c:pt>
                <c:pt idx="2">
                  <c:v>1658.413</c:v>
                </c:pt>
                <c:pt idx="3">
                  <c:v>1660.027</c:v>
                </c:pt>
                <c:pt idx="4">
                  <c:v>1650.066</c:v>
                </c:pt>
                <c:pt idx="5">
                  <c:v>1647.624</c:v>
                </c:pt>
                <c:pt idx="6">
                  <c:v>1627.9159999999999</c:v>
                </c:pt>
                <c:pt idx="7">
                  <c:v>1619.8019999999999</c:v>
                </c:pt>
                <c:pt idx="8">
                  <c:v>1505.818</c:v>
                </c:pt>
                <c:pt idx="9">
                  <c:v>1466.5139999999999</c:v>
                </c:pt>
                <c:pt idx="10">
                  <c:v>1566.7619999999999</c:v>
                </c:pt>
                <c:pt idx="11">
                  <c:v>1543.5519999999999</c:v>
                </c:pt>
                <c:pt idx="12">
                  <c:v>1583.7260000000001</c:v>
                </c:pt>
                <c:pt idx="13">
                  <c:v>1608.171</c:v>
                </c:pt>
                <c:pt idx="14">
                  <c:v>1622.01</c:v>
                </c:pt>
                <c:pt idx="15">
                  <c:v>1612.211</c:v>
                </c:pt>
                <c:pt idx="16">
                  <c:v>1672.742</c:v>
                </c:pt>
                <c:pt idx="17">
                  <c:v>1676.7670000000001</c:v>
                </c:pt>
                <c:pt idx="18">
                  <c:v>1667.0129999999999</c:v>
                </c:pt>
                <c:pt idx="19">
                  <c:v>1654.2470000000001</c:v>
                </c:pt>
                <c:pt idx="20">
                  <c:v>1677.204</c:v>
                </c:pt>
                <c:pt idx="21">
                  <c:v>1658.672</c:v>
                </c:pt>
                <c:pt idx="22">
                  <c:v>1656.7829999999999</c:v>
                </c:pt>
                <c:pt idx="23">
                  <c:v>1645.22</c:v>
                </c:pt>
                <c:pt idx="24">
                  <c:v>1680.6120000000001</c:v>
                </c:pt>
                <c:pt idx="25">
                  <c:v>1672.1969999999999</c:v>
                </c:pt>
                <c:pt idx="26">
                  <c:v>1655.6389999999999</c:v>
                </c:pt>
                <c:pt idx="27">
                  <c:v>1629.152</c:v>
                </c:pt>
                <c:pt idx="28">
                  <c:v>1645.047</c:v>
                </c:pt>
                <c:pt idx="29">
                  <c:v>1636.759</c:v>
                </c:pt>
                <c:pt idx="30">
                  <c:v>1636.7149999999999</c:v>
                </c:pt>
                <c:pt idx="31">
                  <c:v>1621.7239999999999</c:v>
                </c:pt>
                <c:pt idx="32">
                  <c:v>1572.1189999999999</c:v>
                </c:pt>
                <c:pt idx="33">
                  <c:v>1457.68</c:v>
                </c:pt>
                <c:pt idx="34">
                  <c:v>1432.355</c:v>
                </c:pt>
                <c:pt idx="35">
                  <c:v>1423.3430000000001</c:v>
                </c:pt>
                <c:pt idx="36">
                  <c:v>1412.2750000000001</c:v>
                </c:pt>
                <c:pt idx="37">
                  <c:v>1396.4949999999999</c:v>
                </c:pt>
                <c:pt idx="38">
                  <c:v>1408.355</c:v>
                </c:pt>
                <c:pt idx="39">
                  <c:v>1402.758</c:v>
                </c:pt>
                <c:pt idx="40">
                  <c:v>1450.8</c:v>
                </c:pt>
                <c:pt idx="41">
                  <c:v>1467.068</c:v>
                </c:pt>
                <c:pt idx="42">
                  <c:v>1448.4280000000001</c:v>
                </c:pt>
                <c:pt idx="43">
                  <c:v>1452.3209999999999</c:v>
                </c:pt>
                <c:pt idx="44">
                  <c:v>1496.9970000000001</c:v>
                </c:pt>
                <c:pt idx="45">
                  <c:v>1474.912</c:v>
                </c:pt>
                <c:pt idx="46">
                  <c:v>1476.797</c:v>
                </c:pt>
                <c:pt idx="47">
                  <c:v>1467.2159999999999</c:v>
                </c:pt>
                <c:pt idx="48">
                  <c:v>1482.472</c:v>
                </c:pt>
                <c:pt idx="49">
                  <c:v>1493.165</c:v>
                </c:pt>
                <c:pt idx="50">
                  <c:v>1464.653</c:v>
                </c:pt>
                <c:pt idx="51">
                  <c:v>1442.3779999999999</c:v>
                </c:pt>
                <c:pt idx="52">
                  <c:v>1432.884</c:v>
                </c:pt>
                <c:pt idx="53">
                  <c:v>1416.8979999999999</c:v>
                </c:pt>
                <c:pt idx="54">
                  <c:v>1384.1990000000001</c:v>
                </c:pt>
                <c:pt idx="55">
                  <c:v>1374.44</c:v>
                </c:pt>
                <c:pt idx="56">
                  <c:v>1335.606</c:v>
                </c:pt>
                <c:pt idx="57">
                  <c:v>1312.3889999999999</c:v>
                </c:pt>
                <c:pt idx="58">
                  <c:v>1301.8209999999999</c:v>
                </c:pt>
                <c:pt idx="59">
                  <c:v>1321.9459999999999</c:v>
                </c:pt>
                <c:pt idx="60">
                  <c:v>1331.67</c:v>
                </c:pt>
                <c:pt idx="61">
                  <c:v>1330.9480000000001</c:v>
                </c:pt>
                <c:pt idx="62">
                  <c:v>1329.4829999999999</c:v>
                </c:pt>
                <c:pt idx="63">
                  <c:v>1329.3389999999999</c:v>
                </c:pt>
                <c:pt idx="64">
                  <c:v>1333.1089999999999</c:v>
                </c:pt>
                <c:pt idx="65">
                  <c:v>1337.277</c:v>
                </c:pt>
                <c:pt idx="66">
                  <c:v>1348.748</c:v>
                </c:pt>
                <c:pt idx="67">
                  <c:v>1348.6690000000001</c:v>
                </c:pt>
                <c:pt idx="68">
                  <c:v>1353.2919999999999</c:v>
                </c:pt>
                <c:pt idx="69">
                  <c:v>1348.8230000000001</c:v>
                </c:pt>
                <c:pt idx="70">
                  <c:v>1368.2339999999999</c:v>
                </c:pt>
                <c:pt idx="71">
                  <c:v>1385.192</c:v>
                </c:pt>
                <c:pt idx="72">
                  <c:v>1407.816</c:v>
                </c:pt>
                <c:pt idx="73">
                  <c:v>1446.537</c:v>
                </c:pt>
                <c:pt idx="74">
                  <c:v>1483.598</c:v>
                </c:pt>
                <c:pt idx="75">
                  <c:v>1494.7670000000001</c:v>
                </c:pt>
                <c:pt idx="76">
                  <c:v>1515.251</c:v>
                </c:pt>
                <c:pt idx="77">
                  <c:v>1571.694</c:v>
                </c:pt>
                <c:pt idx="78">
                  <c:v>1612.5440000000001</c:v>
                </c:pt>
                <c:pt idx="79">
                  <c:v>1663.9179999999999</c:v>
                </c:pt>
                <c:pt idx="80">
                  <c:v>1690.5039999999999</c:v>
                </c:pt>
                <c:pt idx="81">
                  <c:v>1671.9169999999999</c:v>
                </c:pt>
                <c:pt idx="82">
                  <c:v>1679.1320000000001</c:v>
                </c:pt>
                <c:pt idx="83">
                  <c:v>1685.32</c:v>
                </c:pt>
                <c:pt idx="84">
                  <c:v>1723.318</c:v>
                </c:pt>
                <c:pt idx="85">
                  <c:v>1670.789</c:v>
                </c:pt>
                <c:pt idx="86">
                  <c:v>1642.2660000000001</c:v>
                </c:pt>
                <c:pt idx="87">
                  <c:v>1636.0060000000001</c:v>
                </c:pt>
                <c:pt idx="88">
                  <c:v>1605.4970000000001</c:v>
                </c:pt>
                <c:pt idx="89">
                  <c:v>1590.693</c:v>
                </c:pt>
                <c:pt idx="90">
                  <c:v>1599.827</c:v>
                </c:pt>
                <c:pt idx="91">
                  <c:v>1592.3209999999999</c:v>
                </c:pt>
                <c:pt idx="92">
                  <c:v>1519.0509999999999</c:v>
                </c:pt>
                <c:pt idx="93">
                  <c:v>1500.222</c:v>
                </c:pt>
                <c:pt idx="94">
                  <c:v>1524.115</c:v>
                </c:pt>
                <c:pt idx="95">
                  <c:v>1527.9939999999999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828.28800000000001</c:v>
                </c:pt>
                <c:pt idx="1">
                  <c:v>827.70699999999999</c:v>
                </c:pt>
                <c:pt idx="2">
                  <c:v>827.61400000000003</c:v>
                </c:pt>
                <c:pt idx="3">
                  <c:v>826.39800000000002</c:v>
                </c:pt>
                <c:pt idx="4">
                  <c:v>804.35599999999999</c:v>
                </c:pt>
                <c:pt idx="5">
                  <c:v>800.16099999999994</c:v>
                </c:pt>
                <c:pt idx="6">
                  <c:v>783.50199999999995</c:v>
                </c:pt>
                <c:pt idx="7">
                  <c:v>766.77</c:v>
                </c:pt>
                <c:pt idx="8">
                  <c:v>632.19899999999996</c:v>
                </c:pt>
                <c:pt idx="9">
                  <c:v>253.71299999999999</c:v>
                </c:pt>
                <c:pt idx="10">
                  <c:v>1.3759999999999999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5.577</c:v>
                </c:pt>
                <c:pt idx="72">
                  <c:v>48.131999999999998</c:v>
                </c:pt>
                <c:pt idx="73">
                  <c:v>123.971</c:v>
                </c:pt>
                <c:pt idx="74">
                  <c:v>331.03500000000003</c:v>
                </c:pt>
                <c:pt idx="75">
                  <c:v>425.33600000000001</c:v>
                </c:pt>
                <c:pt idx="76">
                  <c:v>659.77200000000005</c:v>
                </c:pt>
                <c:pt idx="77">
                  <c:v>754.47299999999996</c:v>
                </c:pt>
                <c:pt idx="78">
                  <c:v>777.46400000000006</c:v>
                </c:pt>
                <c:pt idx="79">
                  <c:v>638.45100000000002</c:v>
                </c:pt>
                <c:pt idx="80">
                  <c:v>641.75099999999998</c:v>
                </c:pt>
                <c:pt idx="81">
                  <c:v>693.29600000000005</c:v>
                </c:pt>
                <c:pt idx="82">
                  <c:v>793.85599999999999</c:v>
                </c:pt>
                <c:pt idx="83">
                  <c:v>801.47</c:v>
                </c:pt>
                <c:pt idx="84">
                  <c:v>812.33100000000002</c:v>
                </c:pt>
                <c:pt idx="85">
                  <c:v>813.46</c:v>
                </c:pt>
                <c:pt idx="86">
                  <c:v>813.60699999999997</c:v>
                </c:pt>
                <c:pt idx="87">
                  <c:v>813.34</c:v>
                </c:pt>
                <c:pt idx="88">
                  <c:v>817.95500000000004</c:v>
                </c:pt>
                <c:pt idx="89">
                  <c:v>818.67600000000004</c:v>
                </c:pt>
                <c:pt idx="90">
                  <c:v>818.44899999999996</c:v>
                </c:pt>
                <c:pt idx="91">
                  <c:v>819.70500000000004</c:v>
                </c:pt>
                <c:pt idx="92">
                  <c:v>821.56200000000001</c:v>
                </c:pt>
                <c:pt idx="93">
                  <c:v>809.05799999999999</c:v>
                </c:pt>
                <c:pt idx="94">
                  <c:v>511.84800000000001</c:v>
                </c:pt>
                <c:pt idx="95">
                  <c:v>98.602000000000004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360.976</c:v>
                </c:pt>
                <c:pt idx="1">
                  <c:v>360.23899999999998</c:v>
                </c:pt>
                <c:pt idx="2">
                  <c:v>359.77</c:v>
                </c:pt>
                <c:pt idx="3">
                  <c:v>360.06099999999998</c:v>
                </c:pt>
                <c:pt idx="4">
                  <c:v>361.12400000000002</c:v>
                </c:pt>
                <c:pt idx="5">
                  <c:v>362.03500000000003</c:v>
                </c:pt>
                <c:pt idx="6">
                  <c:v>361.863</c:v>
                </c:pt>
                <c:pt idx="7">
                  <c:v>364.48599999999999</c:v>
                </c:pt>
                <c:pt idx="8">
                  <c:v>361.27</c:v>
                </c:pt>
                <c:pt idx="9">
                  <c:v>353.73700000000002</c:v>
                </c:pt>
                <c:pt idx="10">
                  <c:v>368.94</c:v>
                </c:pt>
                <c:pt idx="11">
                  <c:v>371.887</c:v>
                </c:pt>
                <c:pt idx="12">
                  <c:v>369.30700000000002</c:v>
                </c:pt>
                <c:pt idx="13">
                  <c:v>369.57299999999998</c:v>
                </c:pt>
                <c:pt idx="14">
                  <c:v>369.702</c:v>
                </c:pt>
                <c:pt idx="15">
                  <c:v>369.80700000000002</c:v>
                </c:pt>
                <c:pt idx="16">
                  <c:v>371.49700000000001</c:v>
                </c:pt>
                <c:pt idx="17">
                  <c:v>369.83600000000001</c:v>
                </c:pt>
                <c:pt idx="18">
                  <c:v>369.988</c:v>
                </c:pt>
                <c:pt idx="19">
                  <c:v>368.84100000000001</c:v>
                </c:pt>
                <c:pt idx="20">
                  <c:v>369.50299999999999</c:v>
                </c:pt>
                <c:pt idx="21">
                  <c:v>369.51</c:v>
                </c:pt>
                <c:pt idx="22">
                  <c:v>368.27300000000002</c:v>
                </c:pt>
                <c:pt idx="23">
                  <c:v>371.27800000000002</c:v>
                </c:pt>
                <c:pt idx="24">
                  <c:v>397.255</c:v>
                </c:pt>
                <c:pt idx="25">
                  <c:v>404.42599999999999</c:v>
                </c:pt>
                <c:pt idx="26">
                  <c:v>403.64699999999999</c:v>
                </c:pt>
                <c:pt idx="27">
                  <c:v>404.99900000000002</c:v>
                </c:pt>
                <c:pt idx="28">
                  <c:v>405.94499999999999</c:v>
                </c:pt>
                <c:pt idx="29">
                  <c:v>403.45699999999999</c:v>
                </c:pt>
                <c:pt idx="30">
                  <c:v>398.34899999999999</c:v>
                </c:pt>
                <c:pt idx="31">
                  <c:v>401.49200000000002</c:v>
                </c:pt>
                <c:pt idx="32">
                  <c:v>397.05200000000002</c:v>
                </c:pt>
                <c:pt idx="33">
                  <c:v>393.60700000000003</c:v>
                </c:pt>
                <c:pt idx="34">
                  <c:v>392.774</c:v>
                </c:pt>
                <c:pt idx="35">
                  <c:v>391.52300000000002</c:v>
                </c:pt>
                <c:pt idx="36">
                  <c:v>380.904</c:v>
                </c:pt>
                <c:pt idx="37">
                  <c:v>380.57400000000001</c:v>
                </c:pt>
                <c:pt idx="38">
                  <c:v>381.255</c:v>
                </c:pt>
                <c:pt idx="39">
                  <c:v>379.98500000000001</c:v>
                </c:pt>
                <c:pt idx="40">
                  <c:v>374.733</c:v>
                </c:pt>
                <c:pt idx="41">
                  <c:v>374.697</c:v>
                </c:pt>
                <c:pt idx="42">
                  <c:v>367.78300000000002</c:v>
                </c:pt>
                <c:pt idx="43">
                  <c:v>367.51</c:v>
                </c:pt>
                <c:pt idx="44">
                  <c:v>358.55799999999999</c:v>
                </c:pt>
                <c:pt idx="45">
                  <c:v>359.86700000000002</c:v>
                </c:pt>
                <c:pt idx="46">
                  <c:v>361.79300000000001</c:v>
                </c:pt>
                <c:pt idx="47">
                  <c:v>361.21100000000001</c:v>
                </c:pt>
                <c:pt idx="48">
                  <c:v>360.15199999999999</c:v>
                </c:pt>
                <c:pt idx="49">
                  <c:v>360.947</c:v>
                </c:pt>
                <c:pt idx="50">
                  <c:v>360.048</c:v>
                </c:pt>
                <c:pt idx="51">
                  <c:v>360.59300000000002</c:v>
                </c:pt>
                <c:pt idx="52">
                  <c:v>360.86599999999999</c:v>
                </c:pt>
                <c:pt idx="53">
                  <c:v>360.96199999999999</c:v>
                </c:pt>
                <c:pt idx="54">
                  <c:v>360.12299999999999</c:v>
                </c:pt>
                <c:pt idx="55">
                  <c:v>358.97199999999998</c:v>
                </c:pt>
                <c:pt idx="56">
                  <c:v>358.44200000000001</c:v>
                </c:pt>
                <c:pt idx="57">
                  <c:v>359.38</c:v>
                </c:pt>
                <c:pt idx="58">
                  <c:v>359.11</c:v>
                </c:pt>
                <c:pt idx="59">
                  <c:v>357.846</c:v>
                </c:pt>
                <c:pt idx="60">
                  <c:v>355.53199999999998</c:v>
                </c:pt>
                <c:pt idx="61">
                  <c:v>356.05799999999999</c:v>
                </c:pt>
                <c:pt idx="62">
                  <c:v>355.93900000000002</c:v>
                </c:pt>
                <c:pt idx="63">
                  <c:v>356.45600000000002</c:v>
                </c:pt>
                <c:pt idx="64">
                  <c:v>354.98399999999998</c:v>
                </c:pt>
                <c:pt idx="65">
                  <c:v>356.04399999999998</c:v>
                </c:pt>
                <c:pt idx="66">
                  <c:v>357.089</c:v>
                </c:pt>
                <c:pt idx="67">
                  <c:v>359.68900000000002</c:v>
                </c:pt>
                <c:pt idx="68">
                  <c:v>368.14499999999998</c:v>
                </c:pt>
                <c:pt idx="69">
                  <c:v>369.99400000000003</c:v>
                </c:pt>
                <c:pt idx="70">
                  <c:v>369.803</c:v>
                </c:pt>
                <c:pt idx="71">
                  <c:v>372.15</c:v>
                </c:pt>
                <c:pt idx="72">
                  <c:v>381.483</c:v>
                </c:pt>
                <c:pt idx="73">
                  <c:v>381.435</c:v>
                </c:pt>
                <c:pt idx="74">
                  <c:v>382.95299999999997</c:v>
                </c:pt>
                <c:pt idx="75">
                  <c:v>383.24200000000002</c:v>
                </c:pt>
                <c:pt idx="76">
                  <c:v>388.04500000000002</c:v>
                </c:pt>
                <c:pt idx="77">
                  <c:v>389.37</c:v>
                </c:pt>
                <c:pt idx="78">
                  <c:v>393.25700000000001</c:v>
                </c:pt>
                <c:pt idx="79">
                  <c:v>396.52600000000001</c:v>
                </c:pt>
                <c:pt idx="80">
                  <c:v>409.245</c:v>
                </c:pt>
                <c:pt idx="81">
                  <c:v>417.77600000000001</c:v>
                </c:pt>
                <c:pt idx="82">
                  <c:v>418.17899999999997</c:v>
                </c:pt>
                <c:pt idx="83">
                  <c:v>417.03800000000001</c:v>
                </c:pt>
                <c:pt idx="84">
                  <c:v>404.78699999999998</c:v>
                </c:pt>
                <c:pt idx="85">
                  <c:v>409.90800000000002</c:v>
                </c:pt>
                <c:pt idx="86">
                  <c:v>408.18299999999999</c:v>
                </c:pt>
                <c:pt idx="87">
                  <c:v>409.52800000000002</c:v>
                </c:pt>
                <c:pt idx="88">
                  <c:v>382.92399999999998</c:v>
                </c:pt>
                <c:pt idx="89">
                  <c:v>380.24599999999998</c:v>
                </c:pt>
                <c:pt idx="90">
                  <c:v>379.76100000000002</c:v>
                </c:pt>
                <c:pt idx="91">
                  <c:v>379.82799999999997</c:v>
                </c:pt>
                <c:pt idx="92">
                  <c:v>373.61399999999998</c:v>
                </c:pt>
                <c:pt idx="93">
                  <c:v>372.56200000000001</c:v>
                </c:pt>
                <c:pt idx="94">
                  <c:v>372.327</c:v>
                </c:pt>
                <c:pt idx="95">
                  <c:v>371.34699999999998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39.279000000000003</c:v>
                </c:pt>
                <c:pt idx="1">
                  <c:v>37.926000000000002</c:v>
                </c:pt>
                <c:pt idx="2">
                  <c:v>38.695</c:v>
                </c:pt>
                <c:pt idx="3">
                  <c:v>40.328000000000003</c:v>
                </c:pt>
                <c:pt idx="4">
                  <c:v>41.761000000000003</c:v>
                </c:pt>
                <c:pt idx="5">
                  <c:v>40.478000000000002</c:v>
                </c:pt>
                <c:pt idx="6">
                  <c:v>35.44</c:v>
                </c:pt>
                <c:pt idx="7">
                  <c:v>36.851999999999997</c:v>
                </c:pt>
                <c:pt idx="8">
                  <c:v>41.078000000000003</c:v>
                </c:pt>
                <c:pt idx="9">
                  <c:v>42.552999999999997</c:v>
                </c:pt>
                <c:pt idx="10">
                  <c:v>40.530999999999999</c:v>
                </c:pt>
                <c:pt idx="11">
                  <c:v>35.125999999999998</c:v>
                </c:pt>
                <c:pt idx="12">
                  <c:v>35.628999999999998</c:v>
                </c:pt>
                <c:pt idx="13">
                  <c:v>33.588000000000001</c:v>
                </c:pt>
                <c:pt idx="14">
                  <c:v>33.936999999999998</c:v>
                </c:pt>
                <c:pt idx="15">
                  <c:v>35.374000000000002</c:v>
                </c:pt>
                <c:pt idx="16">
                  <c:v>31.457999999999998</c:v>
                </c:pt>
                <c:pt idx="17">
                  <c:v>29.501999999999999</c:v>
                </c:pt>
                <c:pt idx="18">
                  <c:v>29.731999999999999</c:v>
                </c:pt>
                <c:pt idx="19">
                  <c:v>34.454000000000001</c:v>
                </c:pt>
                <c:pt idx="20">
                  <c:v>39.213999999999999</c:v>
                </c:pt>
                <c:pt idx="21">
                  <c:v>46.868000000000002</c:v>
                </c:pt>
                <c:pt idx="22">
                  <c:v>48.232999999999997</c:v>
                </c:pt>
                <c:pt idx="23">
                  <c:v>52.128999999999998</c:v>
                </c:pt>
                <c:pt idx="24">
                  <c:v>50.322000000000003</c:v>
                </c:pt>
                <c:pt idx="25">
                  <c:v>58.061</c:v>
                </c:pt>
                <c:pt idx="26">
                  <c:v>56.036000000000001</c:v>
                </c:pt>
                <c:pt idx="27">
                  <c:v>52.561999999999998</c:v>
                </c:pt>
                <c:pt idx="28">
                  <c:v>52.07</c:v>
                </c:pt>
                <c:pt idx="29">
                  <c:v>60.793999999999997</c:v>
                </c:pt>
                <c:pt idx="30">
                  <c:v>62.423999999999999</c:v>
                </c:pt>
                <c:pt idx="31">
                  <c:v>50.514000000000003</c:v>
                </c:pt>
                <c:pt idx="32">
                  <c:v>43.866</c:v>
                </c:pt>
                <c:pt idx="33">
                  <c:v>43.226999999999997</c:v>
                </c:pt>
                <c:pt idx="34">
                  <c:v>33.881</c:v>
                </c:pt>
                <c:pt idx="35">
                  <c:v>25.983000000000001</c:v>
                </c:pt>
                <c:pt idx="36">
                  <c:v>23.771000000000001</c:v>
                </c:pt>
                <c:pt idx="37">
                  <c:v>23.55</c:v>
                </c:pt>
                <c:pt idx="38">
                  <c:v>21.273</c:v>
                </c:pt>
                <c:pt idx="39">
                  <c:v>19.526</c:v>
                </c:pt>
                <c:pt idx="40">
                  <c:v>18.593</c:v>
                </c:pt>
                <c:pt idx="41">
                  <c:v>18.922999999999998</c:v>
                </c:pt>
                <c:pt idx="42">
                  <c:v>21.173999999999999</c:v>
                </c:pt>
                <c:pt idx="43">
                  <c:v>22.555</c:v>
                </c:pt>
                <c:pt idx="44">
                  <c:v>23.561</c:v>
                </c:pt>
                <c:pt idx="45">
                  <c:v>29.015000000000001</c:v>
                </c:pt>
                <c:pt idx="46">
                  <c:v>31.062000000000001</c:v>
                </c:pt>
                <c:pt idx="47">
                  <c:v>34.837000000000003</c:v>
                </c:pt>
                <c:pt idx="48">
                  <c:v>35.49</c:v>
                </c:pt>
                <c:pt idx="49">
                  <c:v>40.823</c:v>
                </c:pt>
                <c:pt idx="50">
                  <c:v>39.887</c:v>
                </c:pt>
                <c:pt idx="51">
                  <c:v>42.091999999999999</c:v>
                </c:pt>
                <c:pt idx="52">
                  <c:v>43.436999999999998</c:v>
                </c:pt>
                <c:pt idx="53">
                  <c:v>40.100999999999999</c:v>
                </c:pt>
                <c:pt idx="54">
                  <c:v>44.469000000000001</c:v>
                </c:pt>
                <c:pt idx="55">
                  <c:v>37.302</c:v>
                </c:pt>
                <c:pt idx="56">
                  <c:v>32.896000000000001</c:v>
                </c:pt>
                <c:pt idx="57">
                  <c:v>31.712</c:v>
                </c:pt>
                <c:pt idx="58">
                  <c:v>39.057000000000002</c:v>
                </c:pt>
                <c:pt idx="59">
                  <c:v>30.327999999999999</c:v>
                </c:pt>
                <c:pt idx="60">
                  <c:v>27.922999999999998</c:v>
                </c:pt>
                <c:pt idx="61">
                  <c:v>37.445999999999998</c:v>
                </c:pt>
                <c:pt idx="62">
                  <c:v>56.613</c:v>
                </c:pt>
                <c:pt idx="63">
                  <c:v>54.677</c:v>
                </c:pt>
                <c:pt idx="64">
                  <c:v>58.61</c:v>
                </c:pt>
                <c:pt idx="65">
                  <c:v>53.831000000000003</c:v>
                </c:pt>
                <c:pt idx="66">
                  <c:v>58.77</c:v>
                </c:pt>
                <c:pt idx="67">
                  <c:v>46.881</c:v>
                </c:pt>
                <c:pt idx="68">
                  <c:v>35.872</c:v>
                </c:pt>
                <c:pt idx="69">
                  <c:v>32.83</c:v>
                </c:pt>
                <c:pt idx="70">
                  <c:v>29.969000000000001</c:v>
                </c:pt>
                <c:pt idx="71">
                  <c:v>27.553999999999998</c:v>
                </c:pt>
                <c:pt idx="72">
                  <c:v>24.067</c:v>
                </c:pt>
                <c:pt idx="73">
                  <c:v>25.591000000000001</c:v>
                </c:pt>
                <c:pt idx="74">
                  <c:v>25.587</c:v>
                </c:pt>
                <c:pt idx="75">
                  <c:v>19.957000000000001</c:v>
                </c:pt>
                <c:pt idx="76">
                  <c:v>13.438000000000001</c:v>
                </c:pt>
                <c:pt idx="77">
                  <c:v>14.787000000000001</c:v>
                </c:pt>
                <c:pt idx="78">
                  <c:v>12.417</c:v>
                </c:pt>
                <c:pt idx="79">
                  <c:v>12.816000000000001</c:v>
                </c:pt>
                <c:pt idx="80">
                  <c:v>13.875999999999999</c:v>
                </c:pt>
                <c:pt idx="81">
                  <c:v>14.194000000000001</c:v>
                </c:pt>
                <c:pt idx="82">
                  <c:v>18.585999999999999</c:v>
                </c:pt>
                <c:pt idx="83">
                  <c:v>23.681999999999999</c:v>
                </c:pt>
                <c:pt idx="84">
                  <c:v>27.039000000000001</c:v>
                </c:pt>
                <c:pt idx="85">
                  <c:v>32.417000000000002</c:v>
                </c:pt>
                <c:pt idx="86">
                  <c:v>29.696000000000002</c:v>
                </c:pt>
                <c:pt idx="87">
                  <c:v>24.898</c:v>
                </c:pt>
                <c:pt idx="88">
                  <c:v>24.352</c:v>
                </c:pt>
                <c:pt idx="89">
                  <c:v>25.559000000000001</c:v>
                </c:pt>
                <c:pt idx="90">
                  <c:v>25.103999999999999</c:v>
                </c:pt>
                <c:pt idx="91">
                  <c:v>28.692</c:v>
                </c:pt>
                <c:pt idx="92">
                  <c:v>51.427</c:v>
                </c:pt>
                <c:pt idx="93">
                  <c:v>76.402000000000001</c:v>
                </c:pt>
                <c:pt idx="94">
                  <c:v>80.709000000000003</c:v>
                </c:pt>
                <c:pt idx="95">
                  <c:v>85.647000000000006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31.369</c:v>
                </c:pt>
                <c:pt idx="18">
                  <c:v>31.335000000000001</c:v>
                </c:pt>
                <c:pt idx="19">
                  <c:v>31.286999999999999</c:v>
                </c:pt>
                <c:pt idx="20">
                  <c:v>31.585000000000001</c:v>
                </c:pt>
                <c:pt idx="21">
                  <c:v>35.518000000000001</c:v>
                </c:pt>
                <c:pt idx="22">
                  <c:v>50.26</c:v>
                </c:pt>
                <c:pt idx="23">
                  <c:v>73.676000000000002</c:v>
                </c:pt>
                <c:pt idx="24">
                  <c:v>104.562</c:v>
                </c:pt>
                <c:pt idx="25">
                  <c:v>137.738</c:v>
                </c:pt>
                <c:pt idx="26">
                  <c:v>170.17699999999999</c:v>
                </c:pt>
                <c:pt idx="27">
                  <c:v>221.15199999999999</c:v>
                </c:pt>
                <c:pt idx="28">
                  <c:v>282.34500000000003</c:v>
                </c:pt>
                <c:pt idx="29">
                  <c:v>319.45400000000001</c:v>
                </c:pt>
                <c:pt idx="30">
                  <c:v>372.60300000000001</c:v>
                </c:pt>
                <c:pt idx="31">
                  <c:v>453.60399999999998</c:v>
                </c:pt>
                <c:pt idx="32">
                  <c:v>528.875</c:v>
                </c:pt>
                <c:pt idx="33">
                  <c:v>639.01300000000003</c:v>
                </c:pt>
                <c:pt idx="34">
                  <c:v>743.00300000000004</c:v>
                </c:pt>
                <c:pt idx="35">
                  <c:v>827.404</c:v>
                </c:pt>
                <c:pt idx="36">
                  <c:v>887.96600000000001</c:v>
                </c:pt>
                <c:pt idx="37">
                  <c:v>908.03200000000004</c:v>
                </c:pt>
                <c:pt idx="38">
                  <c:v>976.77800000000002</c:v>
                </c:pt>
                <c:pt idx="39">
                  <c:v>1046.297</c:v>
                </c:pt>
                <c:pt idx="40">
                  <c:v>1083.4760000000001</c:v>
                </c:pt>
                <c:pt idx="41">
                  <c:v>1099.9590000000001</c:v>
                </c:pt>
                <c:pt idx="42">
                  <c:v>1188.3620000000001</c:v>
                </c:pt>
                <c:pt idx="43">
                  <c:v>1250.116</c:v>
                </c:pt>
                <c:pt idx="44">
                  <c:v>1300.6289999999999</c:v>
                </c:pt>
                <c:pt idx="45">
                  <c:v>1326.3130000000001</c:v>
                </c:pt>
                <c:pt idx="46">
                  <c:v>1377.7739999999999</c:v>
                </c:pt>
                <c:pt idx="47">
                  <c:v>1482.4739999999999</c:v>
                </c:pt>
                <c:pt idx="48">
                  <c:v>1523.421</c:v>
                </c:pt>
                <c:pt idx="49">
                  <c:v>1646.0440000000001</c:v>
                </c:pt>
                <c:pt idx="50">
                  <c:v>1756.9649999999999</c:v>
                </c:pt>
                <c:pt idx="51">
                  <c:v>1848.825</c:v>
                </c:pt>
                <c:pt idx="52">
                  <c:v>1756.991</c:v>
                </c:pt>
                <c:pt idx="53">
                  <c:v>1769.537</c:v>
                </c:pt>
                <c:pt idx="54">
                  <c:v>1868.8340000000001</c:v>
                </c:pt>
                <c:pt idx="55">
                  <c:v>1839.828</c:v>
                </c:pt>
                <c:pt idx="56">
                  <c:v>1787.6030000000001</c:v>
                </c:pt>
                <c:pt idx="57">
                  <c:v>1821.806</c:v>
                </c:pt>
                <c:pt idx="58">
                  <c:v>1726.7329999999999</c:v>
                </c:pt>
                <c:pt idx="59">
                  <c:v>1759.105</c:v>
                </c:pt>
                <c:pt idx="60">
                  <c:v>1656.9639999999999</c:v>
                </c:pt>
                <c:pt idx="61">
                  <c:v>1567.829</c:v>
                </c:pt>
                <c:pt idx="62">
                  <c:v>1525.86</c:v>
                </c:pt>
                <c:pt idx="63">
                  <c:v>1445.5260000000001</c:v>
                </c:pt>
                <c:pt idx="64">
                  <c:v>1396.96</c:v>
                </c:pt>
                <c:pt idx="65">
                  <c:v>1316.5050000000001</c:v>
                </c:pt>
                <c:pt idx="66">
                  <c:v>1224.838</c:v>
                </c:pt>
                <c:pt idx="67">
                  <c:v>1115.107</c:v>
                </c:pt>
                <c:pt idx="68">
                  <c:v>1051.038</c:v>
                </c:pt>
                <c:pt idx="69">
                  <c:v>942.21699999999998</c:v>
                </c:pt>
                <c:pt idx="70">
                  <c:v>849.12199999999996</c:v>
                </c:pt>
                <c:pt idx="71">
                  <c:v>731.73699999999997</c:v>
                </c:pt>
                <c:pt idx="72">
                  <c:v>603.46799999999996</c:v>
                </c:pt>
                <c:pt idx="73">
                  <c:v>502.93299999999999</c:v>
                </c:pt>
                <c:pt idx="74">
                  <c:v>385.94099999999997</c:v>
                </c:pt>
                <c:pt idx="75">
                  <c:v>287.01400000000001</c:v>
                </c:pt>
                <c:pt idx="76">
                  <c:v>231.72900000000001</c:v>
                </c:pt>
                <c:pt idx="77">
                  <c:v>176.79900000000001</c:v>
                </c:pt>
                <c:pt idx="78">
                  <c:v>132.804</c:v>
                </c:pt>
                <c:pt idx="79">
                  <c:v>106.29600000000001</c:v>
                </c:pt>
                <c:pt idx="80">
                  <c:v>83.941999999999993</c:v>
                </c:pt>
                <c:pt idx="81">
                  <c:v>60.841000000000001</c:v>
                </c:pt>
                <c:pt idx="82">
                  <c:v>49.152999999999999</c:v>
                </c:pt>
                <c:pt idx="83">
                  <c:v>45.773000000000003</c:v>
                </c:pt>
                <c:pt idx="84">
                  <c:v>45.792000000000002</c:v>
                </c:pt>
                <c:pt idx="85">
                  <c:v>46.097999999999999</c:v>
                </c:pt>
                <c:pt idx="86">
                  <c:v>18.46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124.46899999999999</c:v>
                </c:pt>
                <c:pt idx="1">
                  <c:v>124.82</c:v>
                </c:pt>
                <c:pt idx="2">
                  <c:v>124.82599999999999</c:v>
                </c:pt>
                <c:pt idx="3">
                  <c:v>124.752</c:v>
                </c:pt>
                <c:pt idx="4">
                  <c:v>115.82899999999999</c:v>
                </c:pt>
                <c:pt idx="5">
                  <c:v>115.113</c:v>
                </c:pt>
                <c:pt idx="6">
                  <c:v>115.11199999999999</c:v>
                </c:pt>
                <c:pt idx="7">
                  <c:v>115.087</c:v>
                </c:pt>
                <c:pt idx="8">
                  <c:v>113.964</c:v>
                </c:pt>
                <c:pt idx="9">
                  <c:v>113.971</c:v>
                </c:pt>
                <c:pt idx="10">
                  <c:v>113.98</c:v>
                </c:pt>
                <c:pt idx="11">
                  <c:v>113.961</c:v>
                </c:pt>
                <c:pt idx="12">
                  <c:v>113.863</c:v>
                </c:pt>
                <c:pt idx="13">
                  <c:v>113.815</c:v>
                </c:pt>
                <c:pt idx="14">
                  <c:v>113.815</c:v>
                </c:pt>
                <c:pt idx="15">
                  <c:v>113.82299999999999</c:v>
                </c:pt>
                <c:pt idx="16">
                  <c:v>112.706</c:v>
                </c:pt>
                <c:pt idx="17">
                  <c:v>112.694</c:v>
                </c:pt>
                <c:pt idx="18">
                  <c:v>112.687</c:v>
                </c:pt>
                <c:pt idx="19">
                  <c:v>112.68600000000001</c:v>
                </c:pt>
                <c:pt idx="20">
                  <c:v>117.221</c:v>
                </c:pt>
                <c:pt idx="21">
                  <c:v>117.232</c:v>
                </c:pt>
                <c:pt idx="22">
                  <c:v>117.215</c:v>
                </c:pt>
                <c:pt idx="23">
                  <c:v>117.22499999999999</c:v>
                </c:pt>
                <c:pt idx="24">
                  <c:v>121.087</c:v>
                </c:pt>
                <c:pt idx="25">
                  <c:v>121.43</c:v>
                </c:pt>
                <c:pt idx="26">
                  <c:v>121.358</c:v>
                </c:pt>
                <c:pt idx="27">
                  <c:v>121.33</c:v>
                </c:pt>
                <c:pt idx="28">
                  <c:v>128.89699999999999</c:v>
                </c:pt>
                <c:pt idx="29">
                  <c:v>128.244</c:v>
                </c:pt>
                <c:pt idx="30">
                  <c:v>128.238</c:v>
                </c:pt>
                <c:pt idx="31">
                  <c:v>128.21799999999999</c:v>
                </c:pt>
                <c:pt idx="32">
                  <c:v>120.428</c:v>
                </c:pt>
                <c:pt idx="33">
                  <c:v>120.444</c:v>
                </c:pt>
                <c:pt idx="34">
                  <c:v>120.459</c:v>
                </c:pt>
                <c:pt idx="35">
                  <c:v>120.438</c:v>
                </c:pt>
                <c:pt idx="36">
                  <c:v>119.306</c:v>
                </c:pt>
                <c:pt idx="37">
                  <c:v>119.31</c:v>
                </c:pt>
                <c:pt idx="38">
                  <c:v>119.309</c:v>
                </c:pt>
                <c:pt idx="39">
                  <c:v>119.306</c:v>
                </c:pt>
                <c:pt idx="40">
                  <c:v>113.745</c:v>
                </c:pt>
                <c:pt idx="41">
                  <c:v>113.733</c:v>
                </c:pt>
                <c:pt idx="42">
                  <c:v>113.729</c:v>
                </c:pt>
                <c:pt idx="43">
                  <c:v>113.712</c:v>
                </c:pt>
                <c:pt idx="44">
                  <c:v>113.73</c:v>
                </c:pt>
                <c:pt idx="45">
                  <c:v>113.71</c:v>
                </c:pt>
                <c:pt idx="46">
                  <c:v>113.7</c:v>
                </c:pt>
                <c:pt idx="47">
                  <c:v>113.687</c:v>
                </c:pt>
                <c:pt idx="48">
                  <c:v>111.71899999999999</c:v>
                </c:pt>
                <c:pt idx="49">
                  <c:v>111.498</c:v>
                </c:pt>
                <c:pt idx="50">
                  <c:v>111.49299999999999</c:v>
                </c:pt>
                <c:pt idx="51">
                  <c:v>121.777</c:v>
                </c:pt>
                <c:pt idx="52">
                  <c:v>273.358</c:v>
                </c:pt>
                <c:pt idx="53">
                  <c:v>295.81799999999998</c:v>
                </c:pt>
                <c:pt idx="54">
                  <c:v>284.13</c:v>
                </c:pt>
                <c:pt idx="55">
                  <c:v>272.60399999999998</c:v>
                </c:pt>
                <c:pt idx="56">
                  <c:v>121.047</c:v>
                </c:pt>
                <c:pt idx="57">
                  <c:v>112.84</c:v>
                </c:pt>
                <c:pt idx="58">
                  <c:v>112.85899999999999</c:v>
                </c:pt>
                <c:pt idx="59">
                  <c:v>112.816</c:v>
                </c:pt>
                <c:pt idx="60">
                  <c:v>111.705</c:v>
                </c:pt>
                <c:pt idx="61">
                  <c:v>111.658</c:v>
                </c:pt>
                <c:pt idx="62">
                  <c:v>111.699</c:v>
                </c:pt>
                <c:pt idx="63">
                  <c:v>111.69499999999999</c:v>
                </c:pt>
                <c:pt idx="64">
                  <c:v>108.459</c:v>
                </c:pt>
                <c:pt idx="65">
                  <c:v>108.199</c:v>
                </c:pt>
                <c:pt idx="66">
                  <c:v>108.208</c:v>
                </c:pt>
                <c:pt idx="67">
                  <c:v>109.42</c:v>
                </c:pt>
                <c:pt idx="68">
                  <c:v>132.691</c:v>
                </c:pt>
                <c:pt idx="69">
                  <c:v>132.36099999999999</c:v>
                </c:pt>
                <c:pt idx="70">
                  <c:v>132.065</c:v>
                </c:pt>
                <c:pt idx="71">
                  <c:v>131.72300000000001</c:v>
                </c:pt>
                <c:pt idx="72">
                  <c:v>116.60599999999999</c:v>
                </c:pt>
                <c:pt idx="73">
                  <c:v>115.529</c:v>
                </c:pt>
                <c:pt idx="74">
                  <c:v>115.533</c:v>
                </c:pt>
                <c:pt idx="75">
                  <c:v>122.02200000000001</c:v>
                </c:pt>
                <c:pt idx="76">
                  <c:v>196.899</c:v>
                </c:pt>
                <c:pt idx="77">
                  <c:v>210.58799999999999</c:v>
                </c:pt>
                <c:pt idx="78">
                  <c:v>217.983</c:v>
                </c:pt>
                <c:pt idx="79">
                  <c:v>213.69900000000001</c:v>
                </c:pt>
                <c:pt idx="80">
                  <c:v>116.867</c:v>
                </c:pt>
                <c:pt idx="81">
                  <c:v>108.86499999999999</c:v>
                </c:pt>
                <c:pt idx="82">
                  <c:v>108.94199999999999</c:v>
                </c:pt>
                <c:pt idx="83">
                  <c:v>108.95099999999999</c:v>
                </c:pt>
                <c:pt idx="84">
                  <c:v>109.583</c:v>
                </c:pt>
                <c:pt idx="85">
                  <c:v>112.89700000000001</c:v>
                </c:pt>
                <c:pt idx="86">
                  <c:v>124.095</c:v>
                </c:pt>
                <c:pt idx="87">
                  <c:v>138.047</c:v>
                </c:pt>
                <c:pt idx="88">
                  <c:v>366.291</c:v>
                </c:pt>
                <c:pt idx="89">
                  <c:v>388.99700000000001</c:v>
                </c:pt>
                <c:pt idx="90">
                  <c:v>390.71699999999998</c:v>
                </c:pt>
                <c:pt idx="91">
                  <c:v>373.94200000000001</c:v>
                </c:pt>
                <c:pt idx="92">
                  <c:v>139.02799999999999</c:v>
                </c:pt>
                <c:pt idx="93">
                  <c:v>120.27800000000001</c:v>
                </c:pt>
                <c:pt idx="94">
                  <c:v>120.361</c:v>
                </c:pt>
                <c:pt idx="95">
                  <c:v>120.19799999999999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177.40799999999999</c:v>
                </c:pt>
                <c:pt idx="1">
                  <c:v>63.691000000000003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44.789000000000001</c:v>
                </c:pt>
                <c:pt idx="13">
                  <c:v>74.091999999999999</c:v>
                </c:pt>
                <c:pt idx="14">
                  <c:v>78.411000000000001</c:v>
                </c:pt>
                <c:pt idx="15">
                  <c:v>86.652000000000001</c:v>
                </c:pt>
                <c:pt idx="16">
                  <c:v>72.947000000000003</c:v>
                </c:pt>
                <c:pt idx="17">
                  <c:v>73.096999999999994</c:v>
                </c:pt>
                <c:pt idx="18">
                  <c:v>74.027000000000001</c:v>
                </c:pt>
                <c:pt idx="19">
                  <c:v>75.632999999999996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186.44300000000001</c:v>
                </c:pt>
                <c:pt idx="76">
                  <c:v>354.108</c:v>
                </c:pt>
                <c:pt idx="77">
                  <c:v>265.39400000000001</c:v>
                </c:pt>
                <c:pt idx="78">
                  <c:v>256.37200000000001</c:v>
                </c:pt>
                <c:pt idx="79">
                  <c:v>363.28500000000003</c:v>
                </c:pt>
                <c:pt idx="80">
                  <c:v>555.58199999999999</c:v>
                </c:pt>
                <c:pt idx="81">
                  <c:v>623.92399999999998</c:v>
                </c:pt>
                <c:pt idx="82">
                  <c:v>538.63800000000003</c:v>
                </c:pt>
                <c:pt idx="83">
                  <c:v>525.08299999999997</c:v>
                </c:pt>
                <c:pt idx="84">
                  <c:v>589.30799999999999</c:v>
                </c:pt>
                <c:pt idx="85">
                  <c:v>619.22799999999995</c:v>
                </c:pt>
                <c:pt idx="86">
                  <c:v>629.04300000000001</c:v>
                </c:pt>
                <c:pt idx="87">
                  <c:v>624.51599999999996</c:v>
                </c:pt>
                <c:pt idx="88">
                  <c:v>620.62699999999995</c:v>
                </c:pt>
                <c:pt idx="89">
                  <c:v>597.60699999999997</c:v>
                </c:pt>
                <c:pt idx="90">
                  <c:v>513.83000000000004</c:v>
                </c:pt>
                <c:pt idx="91">
                  <c:v>599.61699999999996</c:v>
                </c:pt>
                <c:pt idx="92">
                  <c:v>333.71</c:v>
                </c:pt>
                <c:pt idx="93">
                  <c:v>261.88799999999998</c:v>
                </c:pt>
                <c:pt idx="94">
                  <c:v>262.69400000000002</c:v>
                </c:pt>
                <c:pt idx="95">
                  <c:v>191.334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4.9710000000000001</c:v>
                </c:pt>
                <c:pt idx="33">
                  <c:v>136.76</c:v>
                </c:pt>
                <c:pt idx="34">
                  <c:v>188.44399999999999</c:v>
                </c:pt>
                <c:pt idx="35">
                  <c:v>451.06</c:v>
                </c:pt>
                <c:pt idx="36">
                  <c:v>654.24599999999998</c:v>
                </c:pt>
                <c:pt idx="37">
                  <c:v>749.471</c:v>
                </c:pt>
                <c:pt idx="38">
                  <c:v>800.88499999999999</c:v>
                </c:pt>
                <c:pt idx="39">
                  <c:v>904.07399999999996</c:v>
                </c:pt>
                <c:pt idx="40">
                  <c:v>928.73699999999997</c:v>
                </c:pt>
                <c:pt idx="41">
                  <c:v>923.47799999999995</c:v>
                </c:pt>
                <c:pt idx="42">
                  <c:v>954.48900000000003</c:v>
                </c:pt>
                <c:pt idx="43">
                  <c:v>901.05100000000004</c:v>
                </c:pt>
                <c:pt idx="44">
                  <c:v>773.49699999999996</c:v>
                </c:pt>
                <c:pt idx="45">
                  <c:v>760.87900000000002</c:v>
                </c:pt>
                <c:pt idx="46">
                  <c:v>704.10799999999995</c:v>
                </c:pt>
                <c:pt idx="47">
                  <c:v>665.78099999999995</c:v>
                </c:pt>
                <c:pt idx="48">
                  <c:v>784.05799999999999</c:v>
                </c:pt>
                <c:pt idx="49">
                  <c:v>638.5</c:v>
                </c:pt>
                <c:pt idx="50">
                  <c:v>619.61599999999999</c:v>
                </c:pt>
                <c:pt idx="51">
                  <c:v>551.51700000000005</c:v>
                </c:pt>
                <c:pt idx="52">
                  <c:v>555.94399999999996</c:v>
                </c:pt>
                <c:pt idx="53">
                  <c:v>515.28099999999995</c:v>
                </c:pt>
                <c:pt idx="54">
                  <c:v>428.90300000000002</c:v>
                </c:pt>
                <c:pt idx="55">
                  <c:v>409.42700000000002</c:v>
                </c:pt>
                <c:pt idx="56">
                  <c:v>529.00800000000004</c:v>
                </c:pt>
                <c:pt idx="57">
                  <c:v>516.71</c:v>
                </c:pt>
                <c:pt idx="58">
                  <c:v>552.78499999999997</c:v>
                </c:pt>
                <c:pt idx="59">
                  <c:v>533.50599999999997</c:v>
                </c:pt>
                <c:pt idx="60">
                  <c:v>620.42700000000002</c:v>
                </c:pt>
                <c:pt idx="61">
                  <c:v>637.30399999999997</c:v>
                </c:pt>
                <c:pt idx="62">
                  <c:v>605.72400000000005</c:v>
                </c:pt>
                <c:pt idx="63">
                  <c:v>611.86800000000005</c:v>
                </c:pt>
                <c:pt idx="64">
                  <c:v>690.43899999999996</c:v>
                </c:pt>
                <c:pt idx="65">
                  <c:v>731.31399999999996</c:v>
                </c:pt>
                <c:pt idx="66">
                  <c:v>724.78399999999999</c:v>
                </c:pt>
                <c:pt idx="67">
                  <c:v>760.29200000000003</c:v>
                </c:pt>
                <c:pt idx="68">
                  <c:v>704.09400000000005</c:v>
                </c:pt>
                <c:pt idx="69">
                  <c:v>605.09</c:v>
                </c:pt>
                <c:pt idx="70">
                  <c:v>641.10799999999995</c:v>
                </c:pt>
                <c:pt idx="71">
                  <c:v>706.49</c:v>
                </c:pt>
                <c:pt idx="72">
                  <c:v>672.17899999999997</c:v>
                </c:pt>
                <c:pt idx="73">
                  <c:v>621.12400000000002</c:v>
                </c:pt>
                <c:pt idx="74">
                  <c:v>509.83499999999998</c:v>
                </c:pt>
                <c:pt idx="75">
                  <c:v>342.28699999999998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205.417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-1082.97</c:v>
                </c:pt>
                <c:pt idx="1">
                  <c:v>-1008.393</c:v>
                </c:pt>
                <c:pt idx="2">
                  <c:v>-1009.485</c:v>
                </c:pt>
                <c:pt idx="3">
                  <c:v>-1054.181</c:v>
                </c:pt>
                <c:pt idx="4">
                  <c:v>-1027.9839999999999</c:v>
                </c:pt>
                <c:pt idx="5">
                  <c:v>-1049.7260000000001</c:v>
                </c:pt>
                <c:pt idx="6">
                  <c:v>-1056.9349999999999</c:v>
                </c:pt>
                <c:pt idx="7">
                  <c:v>-1011.803</c:v>
                </c:pt>
                <c:pt idx="8">
                  <c:v>-645.92200000000003</c:v>
                </c:pt>
                <c:pt idx="9">
                  <c:v>-294.25799999999998</c:v>
                </c:pt>
                <c:pt idx="10">
                  <c:v>-268.13299999999998</c:v>
                </c:pt>
                <c:pt idx="11">
                  <c:v>-229.851</c:v>
                </c:pt>
                <c:pt idx="12">
                  <c:v>-322.59199999999998</c:v>
                </c:pt>
                <c:pt idx="13">
                  <c:v>-369.18799999999999</c:v>
                </c:pt>
                <c:pt idx="14">
                  <c:v>-368.78399999999999</c:v>
                </c:pt>
                <c:pt idx="15">
                  <c:v>-375.06200000000001</c:v>
                </c:pt>
                <c:pt idx="16">
                  <c:v>-392.70400000000001</c:v>
                </c:pt>
                <c:pt idx="17">
                  <c:v>-369.24400000000003</c:v>
                </c:pt>
                <c:pt idx="18">
                  <c:v>-404.88600000000002</c:v>
                </c:pt>
                <c:pt idx="19">
                  <c:v>-479.89699999999999</c:v>
                </c:pt>
                <c:pt idx="20">
                  <c:v>-434.80599999999998</c:v>
                </c:pt>
                <c:pt idx="21">
                  <c:v>-467.56</c:v>
                </c:pt>
                <c:pt idx="22">
                  <c:v>-490.97899999999998</c:v>
                </c:pt>
                <c:pt idx="23">
                  <c:v>-533.94399999999996</c:v>
                </c:pt>
                <c:pt idx="24">
                  <c:v>-539.55700000000002</c:v>
                </c:pt>
                <c:pt idx="25">
                  <c:v>-481.733</c:v>
                </c:pt>
                <c:pt idx="26">
                  <c:v>-430.12200000000001</c:v>
                </c:pt>
                <c:pt idx="27">
                  <c:v>-375.38900000000001</c:v>
                </c:pt>
                <c:pt idx="28">
                  <c:v>-319.24</c:v>
                </c:pt>
                <c:pt idx="29">
                  <c:v>-313.50599999999997</c:v>
                </c:pt>
                <c:pt idx="30">
                  <c:v>-265.67099999999999</c:v>
                </c:pt>
                <c:pt idx="31">
                  <c:v>-154.227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-34.713000000000001</c:v>
                </c:pt>
                <c:pt idx="77">
                  <c:v>-80.603999999999999</c:v>
                </c:pt>
                <c:pt idx="78">
                  <c:v>-105.613</c:v>
                </c:pt>
                <c:pt idx="79">
                  <c:v>-92.143000000000001</c:v>
                </c:pt>
                <c:pt idx="80">
                  <c:v>-198.578</c:v>
                </c:pt>
                <c:pt idx="81">
                  <c:v>-268.68200000000002</c:v>
                </c:pt>
                <c:pt idx="82">
                  <c:v>-327.16199999999998</c:v>
                </c:pt>
                <c:pt idx="83">
                  <c:v>-352.86399999999998</c:v>
                </c:pt>
                <c:pt idx="84">
                  <c:v>-447.87200000000001</c:v>
                </c:pt>
                <c:pt idx="85">
                  <c:v>-466.61599999999999</c:v>
                </c:pt>
                <c:pt idx="86">
                  <c:v>-505.82499999999999</c:v>
                </c:pt>
                <c:pt idx="87">
                  <c:v>-516.90599999999995</c:v>
                </c:pt>
                <c:pt idx="88">
                  <c:v>-627.55899999999997</c:v>
                </c:pt>
                <c:pt idx="89">
                  <c:v>-651.58600000000001</c:v>
                </c:pt>
                <c:pt idx="90">
                  <c:v>-613.13099999999997</c:v>
                </c:pt>
                <c:pt idx="91">
                  <c:v>-718.89200000000005</c:v>
                </c:pt>
                <c:pt idx="92">
                  <c:v>-284.57600000000002</c:v>
                </c:pt>
                <c:pt idx="93">
                  <c:v>-261.125</c:v>
                </c:pt>
                <c:pt idx="94">
                  <c:v>-115.69199999999999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-3.915</c:v>
                </c:pt>
                <c:pt idx="5">
                  <c:v>-5.2149999999999999</c:v>
                </c:pt>
                <c:pt idx="6">
                  <c:v>-5.2560000000000002</c:v>
                </c:pt>
                <c:pt idx="7">
                  <c:v>-5.202</c:v>
                </c:pt>
                <c:pt idx="8">
                  <c:v>-5.2489999999999997</c:v>
                </c:pt>
                <c:pt idx="9">
                  <c:v>-5.2290000000000001</c:v>
                </c:pt>
                <c:pt idx="10">
                  <c:v>-5.2889999999999997</c:v>
                </c:pt>
                <c:pt idx="11">
                  <c:v>-5.2560000000000002</c:v>
                </c:pt>
                <c:pt idx="12">
                  <c:v>-5.1749999999999998</c:v>
                </c:pt>
                <c:pt idx="13">
                  <c:v>-5.1890000000000001</c:v>
                </c:pt>
                <c:pt idx="14">
                  <c:v>-5.1820000000000004</c:v>
                </c:pt>
                <c:pt idx="15">
                  <c:v>-5.2220000000000004</c:v>
                </c:pt>
                <c:pt idx="16">
                  <c:v>-5.2290000000000001</c:v>
                </c:pt>
                <c:pt idx="17">
                  <c:v>-5.2489999999999997</c:v>
                </c:pt>
                <c:pt idx="18">
                  <c:v>-5.242</c:v>
                </c:pt>
                <c:pt idx="19">
                  <c:v>-5.242</c:v>
                </c:pt>
                <c:pt idx="20">
                  <c:v>-5.2889999999999997</c:v>
                </c:pt>
                <c:pt idx="21">
                  <c:v>-5.2560000000000002</c:v>
                </c:pt>
                <c:pt idx="22">
                  <c:v>-5.3029999999999999</c:v>
                </c:pt>
                <c:pt idx="23">
                  <c:v>-5.2690000000000001</c:v>
                </c:pt>
                <c:pt idx="24">
                  <c:v>-5.3159999999999998</c:v>
                </c:pt>
                <c:pt idx="25">
                  <c:v>-5.1890000000000001</c:v>
                </c:pt>
                <c:pt idx="26">
                  <c:v>-5.2489999999999997</c:v>
                </c:pt>
                <c:pt idx="27">
                  <c:v>-5.1749999999999998</c:v>
                </c:pt>
                <c:pt idx="28">
                  <c:v>-5.1280000000000001</c:v>
                </c:pt>
                <c:pt idx="29">
                  <c:v>-5.1280000000000001</c:v>
                </c:pt>
                <c:pt idx="30">
                  <c:v>-5.101</c:v>
                </c:pt>
                <c:pt idx="31">
                  <c:v>-5.0750000000000002</c:v>
                </c:pt>
                <c:pt idx="32">
                  <c:v>-5.0140000000000002</c:v>
                </c:pt>
                <c:pt idx="33">
                  <c:v>-5.0609999999999999</c:v>
                </c:pt>
                <c:pt idx="34">
                  <c:v>-5.008</c:v>
                </c:pt>
                <c:pt idx="35">
                  <c:v>-188.946</c:v>
                </c:pt>
                <c:pt idx="36">
                  <c:v>-309.91899999999998</c:v>
                </c:pt>
                <c:pt idx="37">
                  <c:v>-310.28100000000001</c:v>
                </c:pt>
                <c:pt idx="38">
                  <c:v>-337.80500000000001</c:v>
                </c:pt>
                <c:pt idx="39">
                  <c:v>-414.50099999999998</c:v>
                </c:pt>
                <c:pt idx="40">
                  <c:v>-413.75700000000001</c:v>
                </c:pt>
                <c:pt idx="41">
                  <c:v>-413.95800000000003</c:v>
                </c:pt>
                <c:pt idx="42">
                  <c:v>-406.76499999999999</c:v>
                </c:pt>
                <c:pt idx="43">
                  <c:v>-308.39</c:v>
                </c:pt>
                <c:pt idx="44">
                  <c:v>-178.24100000000001</c:v>
                </c:pt>
                <c:pt idx="45">
                  <c:v>-104.97799999999999</c:v>
                </c:pt>
                <c:pt idx="46">
                  <c:v>-104.92400000000001</c:v>
                </c:pt>
                <c:pt idx="47">
                  <c:v>-215.667</c:v>
                </c:pt>
                <c:pt idx="48">
                  <c:v>-412.10700000000003</c:v>
                </c:pt>
                <c:pt idx="49">
                  <c:v>-426.21199999999999</c:v>
                </c:pt>
                <c:pt idx="50">
                  <c:v>-518.19100000000003</c:v>
                </c:pt>
                <c:pt idx="51">
                  <c:v>-517.79600000000005</c:v>
                </c:pt>
                <c:pt idx="52">
                  <c:v>-629.69100000000003</c:v>
                </c:pt>
                <c:pt idx="53">
                  <c:v>-630.10699999999997</c:v>
                </c:pt>
                <c:pt idx="54">
                  <c:v>-629.78499999999997</c:v>
                </c:pt>
                <c:pt idx="55">
                  <c:v>-629.46299999999997</c:v>
                </c:pt>
                <c:pt idx="56">
                  <c:v>-628.57899999999995</c:v>
                </c:pt>
                <c:pt idx="57">
                  <c:v>-630.11400000000003</c:v>
                </c:pt>
                <c:pt idx="58">
                  <c:v>-629.25599999999997</c:v>
                </c:pt>
                <c:pt idx="59">
                  <c:v>-626.84900000000005</c:v>
                </c:pt>
                <c:pt idx="60">
                  <c:v>-625.74300000000005</c:v>
                </c:pt>
                <c:pt idx="61">
                  <c:v>-624.93899999999996</c:v>
                </c:pt>
                <c:pt idx="62">
                  <c:v>-623.83199999999999</c:v>
                </c:pt>
                <c:pt idx="63">
                  <c:v>-622.96100000000001</c:v>
                </c:pt>
                <c:pt idx="64">
                  <c:v>-623.86599999999999</c:v>
                </c:pt>
                <c:pt idx="65">
                  <c:v>-622.29100000000005</c:v>
                </c:pt>
                <c:pt idx="66">
                  <c:v>-618.84500000000003</c:v>
                </c:pt>
                <c:pt idx="67">
                  <c:v>-619.71</c:v>
                </c:pt>
                <c:pt idx="68">
                  <c:v>-474.18900000000002</c:v>
                </c:pt>
                <c:pt idx="69">
                  <c:v>-300.39999999999998</c:v>
                </c:pt>
                <c:pt idx="70">
                  <c:v>-299.19299999999998</c:v>
                </c:pt>
                <c:pt idx="71">
                  <c:v>-298.42200000000003</c:v>
                </c:pt>
                <c:pt idx="72">
                  <c:v>-140.024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28281297774757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#,##0</c:formatCode>
                <c:ptCount val="96"/>
                <c:pt idx="0">
                  <c:v>1460.5360000000001</c:v>
                </c:pt>
                <c:pt idx="1">
                  <c:v>1462.91</c:v>
                </c:pt>
                <c:pt idx="2">
                  <c:v>1464.931</c:v>
                </c:pt>
                <c:pt idx="3">
                  <c:v>1465.211</c:v>
                </c:pt>
                <c:pt idx="4">
                  <c:v>1463.884</c:v>
                </c:pt>
                <c:pt idx="5">
                  <c:v>1464.3710000000001</c:v>
                </c:pt>
                <c:pt idx="6">
                  <c:v>1465.0239999999999</c:v>
                </c:pt>
                <c:pt idx="7">
                  <c:v>1467.9580000000001</c:v>
                </c:pt>
                <c:pt idx="8">
                  <c:v>1469.0050000000001</c:v>
                </c:pt>
                <c:pt idx="9">
                  <c:v>1470.058</c:v>
                </c:pt>
                <c:pt idx="10">
                  <c:v>1471.3720000000001</c:v>
                </c:pt>
                <c:pt idx="11">
                  <c:v>1471.365</c:v>
                </c:pt>
                <c:pt idx="12">
                  <c:v>1472.192</c:v>
                </c:pt>
                <c:pt idx="13">
                  <c:v>1472.5060000000001</c:v>
                </c:pt>
                <c:pt idx="14">
                  <c:v>1472.239</c:v>
                </c:pt>
                <c:pt idx="15">
                  <c:v>1472.152</c:v>
                </c:pt>
                <c:pt idx="16">
                  <c:v>1472.192</c:v>
                </c:pt>
                <c:pt idx="17">
                  <c:v>1472.472</c:v>
                </c:pt>
                <c:pt idx="18">
                  <c:v>1472.7059999999999</c:v>
                </c:pt>
                <c:pt idx="19">
                  <c:v>1472.3520000000001</c:v>
                </c:pt>
                <c:pt idx="20">
                  <c:v>1473.1320000000001</c:v>
                </c:pt>
                <c:pt idx="21">
                  <c:v>1473.7719999999999</c:v>
                </c:pt>
                <c:pt idx="22">
                  <c:v>1474.546</c:v>
                </c:pt>
                <c:pt idx="23">
                  <c:v>1476.2460000000001</c:v>
                </c:pt>
                <c:pt idx="24">
                  <c:v>1476.82</c:v>
                </c:pt>
                <c:pt idx="25">
                  <c:v>1477.56</c:v>
                </c:pt>
                <c:pt idx="26">
                  <c:v>1478.26</c:v>
                </c:pt>
                <c:pt idx="27">
                  <c:v>1478.527</c:v>
                </c:pt>
                <c:pt idx="28">
                  <c:v>1478.107</c:v>
                </c:pt>
                <c:pt idx="29">
                  <c:v>1477.94</c:v>
                </c:pt>
                <c:pt idx="30">
                  <c:v>1478.633</c:v>
                </c:pt>
                <c:pt idx="31">
                  <c:v>1478.693</c:v>
                </c:pt>
                <c:pt idx="32">
                  <c:v>1477.8</c:v>
                </c:pt>
                <c:pt idx="33">
                  <c:v>1475.973</c:v>
                </c:pt>
                <c:pt idx="34">
                  <c:v>1476.046</c:v>
                </c:pt>
                <c:pt idx="35">
                  <c:v>1476.2260000000001</c:v>
                </c:pt>
                <c:pt idx="36">
                  <c:v>1476.066</c:v>
                </c:pt>
                <c:pt idx="37">
                  <c:v>1477.54</c:v>
                </c:pt>
                <c:pt idx="38">
                  <c:v>1477.893</c:v>
                </c:pt>
                <c:pt idx="39">
                  <c:v>1479.7470000000001</c:v>
                </c:pt>
                <c:pt idx="40">
                  <c:v>1476.54</c:v>
                </c:pt>
                <c:pt idx="41">
                  <c:v>1475.326</c:v>
                </c:pt>
                <c:pt idx="42">
                  <c:v>1780.3409999999999</c:v>
                </c:pt>
                <c:pt idx="43">
                  <c:v>1904.1590000000001</c:v>
                </c:pt>
                <c:pt idx="44">
                  <c:v>1961.431</c:v>
                </c:pt>
                <c:pt idx="45">
                  <c:v>2059.1640000000002</c:v>
                </c:pt>
                <c:pt idx="46">
                  <c:v>2110.8009999999999</c:v>
                </c:pt>
                <c:pt idx="47">
                  <c:v>2116.2350000000001</c:v>
                </c:pt>
                <c:pt idx="48">
                  <c:v>2142.0340000000001</c:v>
                </c:pt>
                <c:pt idx="49">
                  <c:v>2192.9169999999999</c:v>
                </c:pt>
                <c:pt idx="50">
                  <c:v>2221.3159999999998</c:v>
                </c:pt>
                <c:pt idx="51">
                  <c:v>2224.9169999999999</c:v>
                </c:pt>
                <c:pt idx="52">
                  <c:v>2223.09</c:v>
                </c:pt>
                <c:pt idx="53">
                  <c:v>2223.9899999999998</c:v>
                </c:pt>
                <c:pt idx="54">
                  <c:v>2223.904</c:v>
                </c:pt>
                <c:pt idx="55">
                  <c:v>2223.643</c:v>
                </c:pt>
                <c:pt idx="56">
                  <c:v>2223.0700000000002</c:v>
                </c:pt>
                <c:pt idx="57">
                  <c:v>2223.4169999999999</c:v>
                </c:pt>
                <c:pt idx="58">
                  <c:v>2223.0830000000001</c:v>
                </c:pt>
                <c:pt idx="59">
                  <c:v>2224.1170000000002</c:v>
                </c:pt>
                <c:pt idx="60">
                  <c:v>2222.4569999999999</c:v>
                </c:pt>
                <c:pt idx="61">
                  <c:v>2221.67</c:v>
                </c:pt>
                <c:pt idx="62">
                  <c:v>2221.69</c:v>
                </c:pt>
                <c:pt idx="63">
                  <c:v>2220.4960000000001</c:v>
                </c:pt>
                <c:pt idx="64">
                  <c:v>2247.5619999999999</c:v>
                </c:pt>
                <c:pt idx="65">
                  <c:v>2267.3719999999998</c:v>
                </c:pt>
                <c:pt idx="66">
                  <c:v>2266.8919999999998</c:v>
                </c:pt>
                <c:pt idx="67">
                  <c:v>2264.605</c:v>
                </c:pt>
                <c:pt idx="68">
                  <c:v>2284.922</c:v>
                </c:pt>
                <c:pt idx="69">
                  <c:v>2330.7379999999998</c:v>
                </c:pt>
                <c:pt idx="70">
                  <c:v>2375.8139999999999</c:v>
                </c:pt>
                <c:pt idx="71">
                  <c:v>2410.8409999999999</c:v>
                </c:pt>
                <c:pt idx="72">
                  <c:v>2434.4059999999999</c:v>
                </c:pt>
                <c:pt idx="73">
                  <c:v>2480.0279999999998</c:v>
                </c:pt>
                <c:pt idx="74">
                  <c:v>2501.3789999999999</c:v>
                </c:pt>
                <c:pt idx="75">
                  <c:v>2501.2730000000001</c:v>
                </c:pt>
                <c:pt idx="76">
                  <c:v>2514.6750000000002</c:v>
                </c:pt>
                <c:pt idx="77">
                  <c:v>2518.4430000000002</c:v>
                </c:pt>
                <c:pt idx="78">
                  <c:v>2522.8969999999999</c:v>
                </c:pt>
                <c:pt idx="79">
                  <c:v>2523.9969999999998</c:v>
                </c:pt>
                <c:pt idx="80">
                  <c:v>2524.5569999999998</c:v>
                </c:pt>
                <c:pt idx="81">
                  <c:v>2526.0839999999998</c:v>
                </c:pt>
                <c:pt idx="82">
                  <c:v>2525.2840000000001</c:v>
                </c:pt>
                <c:pt idx="83">
                  <c:v>2527.2310000000002</c:v>
                </c:pt>
                <c:pt idx="84">
                  <c:v>2531.1990000000001</c:v>
                </c:pt>
                <c:pt idx="85">
                  <c:v>2533.1590000000001</c:v>
                </c:pt>
                <c:pt idx="86">
                  <c:v>2534.7060000000001</c:v>
                </c:pt>
                <c:pt idx="87">
                  <c:v>2535.346</c:v>
                </c:pt>
                <c:pt idx="88">
                  <c:v>2534.9589999999998</c:v>
                </c:pt>
                <c:pt idx="89">
                  <c:v>2537.62</c:v>
                </c:pt>
                <c:pt idx="90">
                  <c:v>2538.64</c:v>
                </c:pt>
                <c:pt idx="91">
                  <c:v>2540.6410000000001</c:v>
                </c:pt>
                <c:pt idx="92">
                  <c:v>2543.114</c:v>
                </c:pt>
                <c:pt idx="93">
                  <c:v>2542.3609999999999</c:v>
                </c:pt>
                <c:pt idx="94">
                  <c:v>2541.3739999999998</c:v>
                </c:pt>
                <c:pt idx="95">
                  <c:v>2541.1010000000001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#,##0</c:formatCode>
                <c:ptCount val="96"/>
                <c:pt idx="0">
                  <c:v>1343.097</c:v>
                </c:pt>
                <c:pt idx="1">
                  <c:v>1340.405</c:v>
                </c:pt>
                <c:pt idx="2">
                  <c:v>1382.211</c:v>
                </c:pt>
                <c:pt idx="3">
                  <c:v>1347.049</c:v>
                </c:pt>
                <c:pt idx="4">
                  <c:v>1353.721</c:v>
                </c:pt>
                <c:pt idx="5">
                  <c:v>1347.6289999999999</c:v>
                </c:pt>
                <c:pt idx="6">
                  <c:v>1339.5360000000001</c:v>
                </c:pt>
                <c:pt idx="7">
                  <c:v>1342.1</c:v>
                </c:pt>
                <c:pt idx="8">
                  <c:v>1386.154</c:v>
                </c:pt>
                <c:pt idx="9">
                  <c:v>1387.431</c:v>
                </c:pt>
                <c:pt idx="10">
                  <c:v>1404.999</c:v>
                </c:pt>
                <c:pt idx="11">
                  <c:v>1406.9459999999999</c:v>
                </c:pt>
                <c:pt idx="12">
                  <c:v>1429.384</c:v>
                </c:pt>
                <c:pt idx="13">
                  <c:v>1438.1010000000001</c:v>
                </c:pt>
                <c:pt idx="14">
                  <c:v>1435.5</c:v>
                </c:pt>
                <c:pt idx="15">
                  <c:v>1414.1849999999999</c:v>
                </c:pt>
                <c:pt idx="16">
                  <c:v>1397.355</c:v>
                </c:pt>
                <c:pt idx="17">
                  <c:v>1397.6659999999999</c:v>
                </c:pt>
                <c:pt idx="18">
                  <c:v>1394.4079999999999</c:v>
                </c:pt>
                <c:pt idx="19">
                  <c:v>1396.1890000000001</c:v>
                </c:pt>
                <c:pt idx="20">
                  <c:v>1398.0519999999999</c:v>
                </c:pt>
                <c:pt idx="21">
                  <c:v>1397.847</c:v>
                </c:pt>
                <c:pt idx="22">
                  <c:v>1395.0419999999999</c:v>
                </c:pt>
                <c:pt idx="23">
                  <c:v>1381.43</c:v>
                </c:pt>
                <c:pt idx="24">
                  <c:v>1375.644</c:v>
                </c:pt>
                <c:pt idx="25">
                  <c:v>1384.8989999999999</c:v>
                </c:pt>
                <c:pt idx="26">
                  <c:v>1393.595</c:v>
                </c:pt>
                <c:pt idx="27">
                  <c:v>1395.7850000000001</c:v>
                </c:pt>
                <c:pt idx="28">
                  <c:v>1452.472</c:v>
                </c:pt>
                <c:pt idx="29">
                  <c:v>1412.6220000000001</c:v>
                </c:pt>
                <c:pt idx="30">
                  <c:v>1372.123</c:v>
                </c:pt>
                <c:pt idx="31">
                  <c:v>1352.8219999999999</c:v>
                </c:pt>
                <c:pt idx="32">
                  <c:v>1358.7159999999999</c:v>
                </c:pt>
                <c:pt idx="33">
                  <c:v>1375.5429999999999</c:v>
                </c:pt>
                <c:pt idx="34">
                  <c:v>1369.0530000000001</c:v>
                </c:pt>
                <c:pt idx="35">
                  <c:v>1361.0039999999999</c:v>
                </c:pt>
                <c:pt idx="36">
                  <c:v>1349.0070000000001</c:v>
                </c:pt>
                <c:pt idx="37">
                  <c:v>1360.499</c:v>
                </c:pt>
                <c:pt idx="38">
                  <c:v>1347.924</c:v>
                </c:pt>
                <c:pt idx="39">
                  <c:v>1342.5309999999999</c:v>
                </c:pt>
                <c:pt idx="40">
                  <c:v>1414.0709999999999</c:v>
                </c:pt>
                <c:pt idx="41">
                  <c:v>1356.2249999999999</c:v>
                </c:pt>
                <c:pt idx="42">
                  <c:v>1323.056</c:v>
                </c:pt>
                <c:pt idx="43">
                  <c:v>1282.3499999999999</c:v>
                </c:pt>
                <c:pt idx="44">
                  <c:v>1307.181</c:v>
                </c:pt>
                <c:pt idx="45">
                  <c:v>1359.768</c:v>
                </c:pt>
                <c:pt idx="46">
                  <c:v>1349.2329999999999</c:v>
                </c:pt>
                <c:pt idx="47">
                  <c:v>1333.135</c:v>
                </c:pt>
                <c:pt idx="48">
                  <c:v>1288.06</c:v>
                </c:pt>
                <c:pt idx="49">
                  <c:v>1292.5619999999999</c:v>
                </c:pt>
                <c:pt idx="50">
                  <c:v>1266.7550000000001</c:v>
                </c:pt>
                <c:pt idx="51">
                  <c:v>1243.403</c:v>
                </c:pt>
                <c:pt idx="52">
                  <c:v>1221.731</c:v>
                </c:pt>
                <c:pt idx="53">
                  <c:v>1212.383</c:v>
                </c:pt>
                <c:pt idx="54">
                  <c:v>1220.6849999999999</c:v>
                </c:pt>
                <c:pt idx="55">
                  <c:v>1214.7629999999999</c:v>
                </c:pt>
                <c:pt idx="56">
                  <c:v>1188.3040000000001</c:v>
                </c:pt>
                <c:pt idx="57">
                  <c:v>1185.6030000000001</c:v>
                </c:pt>
                <c:pt idx="58">
                  <c:v>1186.787</c:v>
                </c:pt>
                <c:pt idx="59">
                  <c:v>1193.1279999999999</c:v>
                </c:pt>
                <c:pt idx="60">
                  <c:v>1187.4590000000001</c:v>
                </c:pt>
                <c:pt idx="61">
                  <c:v>1198.942</c:v>
                </c:pt>
                <c:pt idx="62">
                  <c:v>1221.704</c:v>
                </c:pt>
                <c:pt idx="63">
                  <c:v>1222.422</c:v>
                </c:pt>
                <c:pt idx="64">
                  <c:v>1237.537</c:v>
                </c:pt>
                <c:pt idx="65">
                  <c:v>1264.453</c:v>
                </c:pt>
                <c:pt idx="66">
                  <c:v>1256.4490000000001</c:v>
                </c:pt>
                <c:pt idx="67">
                  <c:v>1278.174</c:v>
                </c:pt>
                <c:pt idx="68">
                  <c:v>1274.1289999999999</c:v>
                </c:pt>
                <c:pt idx="69">
                  <c:v>1273.52</c:v>
                </c:pt>
                <c:pt idx="70">
                  <c:v>1259.5899999999999</c:v>
                </c:pt>
                <c:pt idx="71">
                  <c:v>1293.694</c:v>
                </c:pt>
                <c:pt idx="72">
                  <c:v>1402.9269999999999</c:v>
                </c:pt>
                <c:pt idx="73">
                  <c:v>1503.085</c:v>
                </c:pt>
                <c:pt idx="74">
                  <c:v>1553.6389999999999</c:v>
                </c:pt>
                <c:pt idx="75">
                  <c:v>1590.36</c:v>
                </c:pt>
                <c:pt idx="76">
                  <c:v>1735.9570000000001</c:v>
                </c:pt>
                <c:pt idx="77">
                  <c:v>1756.52</c:v>
                </c:pt>
                <c:pt idx="78">
                  <c:v>1810.9469999999999</c:v>
                </c:pt>
                <c:pt idx="79">
                  <c:v>1882.3040000000001</c:v>
                </c:pt>
                <c:pt idx="80">
                  <c:v>1894.576</c:v>
                </c:pt>
                <c:pt idx="81">
                  <c:v>1981.241</c:v>
                </c:pt>
                <c:pt idx="82">
                  <c:v>1989.5329999999999</c:v>
                </c:pt>
                <c:pt idx="83">
                  <c:v>2001.914</c:v>
                </c:pt>
                <c:pt idx="84">
                  <c:v>2058.482</c:v>
                </c:pt>
                <c:pt idx="85">
                  <c:v>2076.366</c:v>
                </c:pt>
                <c:pt idx="86">
                  <c:v>2078.2869999999998</c:v>
                </c:pt>
                <c:pt idx="87">
                  <c:v>2122.8960000000002</c:v>
                </c:pt>
                <c:pt idx="88">
                  <c:v>2200.6350000000002</c:v>
                </c:pt>
                <c:pt idx="89">
                  <c:v>2164.94</c:v>
                </c:pt>
                <c:pt idx="90">
                  <c:v>2151.123</c:v>
                </c:pt>
                <c:pt idx="91">
                  <c:v>2142.3139999999999</c:v>
                </c:pt>
                <c:pt idx="92">
                  <c:v>2252.85</c:v>
                </c:pt>
                <c:pt idx="93">
                  <c:v>2256.5120000000002</c:v>
                </c:pt>
                <c:pt idx="94">
                  <c:v>2233.8690000000001</c:v>
                </c:pt>
                <c:pt idx="95">
                  <c:v>2255.6109999999999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#,##0</c:formatCode>
                <c:ptCount val="96"/>
                <c:pt idx="0">
                  <c:v>589.01300000000003</c:v>
                </c:pt>
                <c:pt idx="1">
                  <c:v>443.24900000000002</c:v>
                </c:pt>
                <c:pt idx="2">
                  <c:v>332.935</c:v>
                </c:pt>
                <c:pt idx="3">
                  <c:v>321.42500000000001</c:v>
                </c:pt>
                <c:pt idx="4">
                  <c:v>323.59399999999999</c:v>
                </c:pt>
                <c:pt idx="5">
                  <c:v>324.44900000000001</c:v>
                </c:pt>
                <c:pt idx="6">
                  <c:v>324.52499999999998</c:v>
                </c:pt>
                <c:pt idx="7">
                  <c:v>328.73099999999999</c:v>
                </c:pt>
                <c:pt idx="8">
                  <c:v>392.38900000000001</c:v>
                </c:pt>
                <c:pt idx="9">
                  <c:v>399.28100000000001</c:v>
                </c:pt>
                <c:pt idx="10">
                  <c:v>399.90300000000002</c:v>
                </c:pt>
                <c:pt idx="11">
                  <c:v>401.07</c:v>
                </c:pt>
                <c:pt idx="12">
                  <c:v>394.14600000000002</c:v>
                </c:pt>
                <c:pt idx="13">
                  <c:v>393.58199999999999</c:v>
                </c:pt>
                <c:pt idx="14">
                  <c:v>393.64299999999997</c:v>
                </c:pt>
                <c:pt idx="15">
                  <c:v>388.69600000000003</c:v>
                </c:pt>
                <c:pt idx="16">
                  <c:v>323.63600000000002</c:v>
                </c:pt>
                <c:pt idx="17">
                  <c:v>315.63400000000001</c:v>
                </c:pt>
                <c:pt idx="18">
                  <c:v>341.608</c:v>
                </c:pt>
                <c:pt idx="19">
                  <c:v>349.565</c:v>
                </c:pt>
                <c:pt idx="20">
                  <c:v>173.92099999999999</c:v>
                </c:pt>
                <c:pt idx="21">
                  <c:v>29.100999999999999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-1.046</c:v>
                </c:pt>
                <c:pt idx="28">
                  <c:v>54.36</c:v>
                </c:pt>
                <c:pt idx="29">
                  <c:v>235.66200000000001</c:v>
                </c:pt>
                <c:pt idx="30">
                  <c:v>484.61700000000002</c:v>
                </c:pt>
                <c:pt idx="31">
                  <c:v>555.07799999999997</c:v>
                </c:pt>
                <c:pt idx="32">
                  <c:v>501.101</c:v>
                </c:pt>
                <c:pt idx="33">
                  <c:v>485.82900000000001</c:v>
                </c:pt>
                <c:pt idx="34">
                  <c:v>502.67700000000002</c:v>
                </c:pt>
                <c:pt idx="35">
                  <c:v>513.38599999999997</c:v>
                </c:pt>
                <c:pt idx="36">
                  <c:v>395.17099999999999</c:v>
                </c:pt>
                <c:pt idx="37">
                  <c:v>334.93700000000001</c:v>
                </c:pt>
                <c:pt idx="38">
                  <c:v>325.08100000000002</c:v>
                </c:pt>
                <c:pt idx="39">
                  <c:v>321.03699999999998</c:v>
                </c:pt>
                <c:pt idx="40">
                  <c:v>316.435</c:v>
                </c:pt>
                <c:pt idx="41">
                  <c:v>316.18900000000002</c:v>
                </c:pt>
                <c:pt idx="42">
                  <c:v>363.84</c:v>
                </c:pt>
                <c:pt idx="43">
                  <c:v>389.46899999999999</c:v>
                </c:pt>
                <c:pt idx="44">
                  <c:v>248.559</c:v>
                </c:pt>
                <c:pt idx="45">
                  <c:v>40.725000000000001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#,##0</c:formatCode>
                <c:ptCount val="96"/>
                <c:pt idx="0">
                  <c:v>344.63200000000001</c:v>
                </c:pt>
                <c:pt idx="1">
                  <c:v>344.863</c:v>
                </c:pt>
                <c:pt idx="2">
                  <c:v>358.84800000000001</c:v>
                </c:pt>
                <c:pt idx="3">
                  <c:v>355.34</c:v>
                </c:pt>
                <c:pt idx="4">
                  <c:v>343.69</c:v>
                </c:pt>
                <c:pt idx="5">
                  <c:v>342.351</c:v>
                </c:pt>
                <c:pt idx="6">
                  <c:v>344.23</c:v>
                </c:pt>
                <c:pt idx="7">
                  <c:v>343.94400000000002</c:v>
                </c:pt>
                <c:pt idx="8">
                  <c:v>341.887</c:v>
                </c:pt>
                <c:pt idx="9">
                  <c:v>342.43599999999998</c:v>
                </c:pt>
                <c:pt idx="10">
                  <c:v>341.75400000000002</c:v>
                </c:pt>
                <c:pt idx="11">
                  <c:v>335.858</c:v>
                </c:pt>
                <c:pt idx="12">
                  <c:v>336.24799999999999</c:v>
                </c:pt>
                <c:pt idx="13">
                  <c:v>334.55099999999999</c:v>
                </c:pt>
                <c:pt idx="14">
                  <c:v>333.78</c:v>
                </c:pt>
                <c:pt idx="15">
                  <c:v>332.05500000000001</c:v>
                </c:pt>
                <c:pt idx="16">
                  <c:v>331.553</c:v>
                </c:pt>
                <c:pt idx="17">
                  <c:v>331.59699999999998</c:v>
                </c:pt>
                <c:pt idx="18">
                  <c:v>335.16800000000001</c:v>
                </c:pt>
                <c:pt idx="19">
                  <c:v>336.19600000000003</c:v>
                </c:pt>
                <c:pt idx="20">
                  <c:v>340.48599999999999</c:v>
                </c:pt>
                <c:pt idx="21">
                  <c:v>338.351</c:v>
                </c:pt>
                <c:pt idx="22">
                  <c:v>337.37400000000002</c:v>
                </c:pt>
                <c:pt idx="23">
                  <c:v>340.64299999999997</c:v>
                </c:pt>
                <c:pt idx="24">
                  <c:v>359.60700000000003</c:v>
                </c:pt>
                <c:pt idx="25">
                  <c:v>363.024</c:v>
                </c:pt>
                <c:pt idx="26">
                  <c:v>361.19200000000001</c:v>
                </c:pt>
                <c:pt idx="27">
                  <c:v>362.11799999999999</c:v>
                </c:pt>
                <c:pt idx="28">
                  <c:v>399.46199999999999</c:v>
                </c:pt>
                <c:pt idx="29">
                  <c:v>392.78399999999999</c:v>
                </c:pt>
                <c:pt idx="30">
                  <c:v>365.24400000000003</c:v>
                </c:pt>
                <c:pt idx="31">
                  <c:v>363.24400000000003</c:v>
                </c:pt>
                <c:pt idx="32">
                  <c:v>361.97899999999998</c:v>
                </c:pt>
                <c:pt idx="33">
                  <c:v>366.334</c:v>
                </c:pt>
                <c:pt idx="34">
                  <c:v>366.62700000000001</c:v>
                </c:pt>
                <c:pt idx="35">
                  <c:v>366.32400000000001</c:v>
                </c:pt>
                <c:pt idx="36">
                  <c:v>355.00900000000001</c:v>
                </c:pt>
                <c:pt idx="37">
                  <c:v>353.99299999999999</c:v>
                </c:pt>
                <c:pt idx="38">
                  <c:v>354.18799999999999</c:v>
                </c:pt>
                <c:pt idx="39">
                  <c:v>352.57</c:v>
                </c:pt>
                <c:pt idx="40">
                  <c:v>372.99700000000001</c:v>
                </c:pt>
                <c:pt idx="41">
                  <c:v>377.68200000000002</c:v>
                </c:pt>
                <c:pt idx="42">
                  <c:v>367.03399999999999</c:v>
                </c:pt>
                <c:pt idx="43">
                  <c:v>342.06400000000002</c:v>
                </c:pt>
                <c:pt idx="44">
                  <c:v>326.66899999999998</c:v>
                </c:pt>
                <c:pt idx="45">
                  <c:v>339.548</c:v>
                </c:pt>
                <c:pt idx="46">
                  <c:v>341.791</c:v>
                </c:pt>
                <c:pt idx="47">
                  <c:v>341.42700000000002</c:v>
                </c:pt>
                <c:pt idx="48">
                  <c:v>339.36900000000003</c:v>
                </c:pt>
                <c:pt idx="49">
                  <c:v>338.03899999999999</c:v>
                </c:pt>
                <c:pt idx="50">
                  <c:v>338.33300000000003</c:v>
                </c:pt>
                <c:pt idx="51">
                  <c:v>331.673</c:v>
                </c:pt>
                <c:pt idx="52">
                  <c:v>318.15199999999999</c:v>
                </c:pt>
                <c:pt idx="53">
                  <c:v>315.24400000000003</c:v>
                </c:pt>
                <c:pt idx="54">
                  <c:v>317.67099999999999</c:v>
                </c:pt>
                <c:pt idx="55">
                  <c:v>319.52999999999997</c:v>
                </c:pt>
                <c:pt idx="56">
                  <c:v>313.80399999999997</c:v>
                </c:pt>
                <c:pt idx="57">
                  <c:v>313.10399999999998</c:v>
                </c:pt>
                <c:pt idx="58">
                  <c:v>314.66300000000001</c:v>
                </c:pt>
                <c:pt idx="59">
                  <c:v>314.76600000000002</c:v>
                </c:pt>
                <c:pt idx="60">
                  <c:v>309.97899999999998</c:v>
                </c:pt>
                <c:pt idx="61">
                  <c:v>311.77600000000001</c:v>
                </c:pt>
                <c:pt idx="62">
                  <c:v>310.74599999999998</c:v>
                </c:pt>
                <c:pt idx="63">
                  <c:v>308.952</c:v>
                </c:pt>
                <c:pt idx="64">
                  <c:v>311.08499999999998</c:v>
                </c:pt>
                <c:pt idx="65">
                  <c:v>326.53699999999998</c:v>
                </c:pt>
                <c:pt idx="66">
                  <c:v>326.94299999999998</c:v>
                </c:pt>
                <c:pt idx="67">
                  <c:v>329.51799999999997</c:v>
                </c:pt>
                <c:pt idx="68">
                  <c:v>338.32799999999997</c:v>
                </c:pt>
                <c:pt idx="69">
                  <c:v>342.70100000000002</c:v>
                </c:pt>
                <c:pt idx="70">
                  <c:v>339.46100000000001</c:v>
                </c:pt>
                <c:pt idx="71">
                  <c:v>341.73099999999999</c:v>
                </c:pt>
                <c:pt idx="72">
                  <c:v>354.81700000000001</c:v>
                </c:pt>
                <c:pt idx="73">
                  <c:v>358.44099999999997</c:v>
                </c:pt>
                <c:pt idx="74">
                  <c:v>355.01</c:v>
                </c:pt>
                <c:pt idx="75">
                  <c:v>359.363</c:v>
                </c:pt>
                <c:pt idx="76">
                  <c:v>390.65100000000001</c:v>
                </c:pt>
                <c:pt idx="77">
                  <c:v>379.29700000000003</c:v>
                </c:pt>
                <c:pt idx="78">
                  <c:v>371.928</c:v>
                </c:pt>
                <c:pt idx="79">
                  <c:v>376.57600000000002</c:v>
                </c:pt>
                <c:pt idx="80">
                  <c:v>395.53300000000002</c:v>
                </c:pt>
                <c:pt idx="81">
                  <c:v>403.98</c:v>
                </c:pt>
                <c:pt idx="82">
                  <c:v>421.94099999999997</c:v>
                </c:pt>
                <c:pt idx="83">
                  <c:v>402.00799999999998</c:v>
                </c:pt>
                <c:pt idx="84">
                  <c:v>384.24099999999999</c:v>
                </c:pt>
                <c:pt idx="85">
                  <c:v>380.37</c:v>
                </c:pt>
                <c:pt idx="86">
                  <c:v>380.47399999999999</c:v>
                </c:pt>
                <c:pt idx="87">
                  <c:v>376.904</c:v>
                </c:pt>
                <c:pt idx="88">
                  <c:v>385.07499999999999</c:v>
                </c:pt>
                <c:pt idx="89">
                  <c:v>401.11399999999998</c:v>
                </c:pt>
                <c:pt idx="90">
                  <c:v>390.50299999999999</c:v>
                </c:pt>
                <c:pt idx="91">
                  <c:v>383.71699999999998</c:v>
                </c:pt>
                <c:pt idx="92">
                  <c:v>397.75799999999998</c:v>
                </c:pt>
                <c:pt idx="93">
                  <c:v>365.10700000000003</c:v>
                </c:pt>
                <c:pt idx="94">
                  <c:v>347.464</c:v>
                </c:pt>
                <c:pt idx="95">
                  <c:v>346.827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#,##0</c:formatCode>
                <c:ptCount val="96"/>
                <c:pt idx="0">
                  <c:v>112.46599999999999</c:v>
                </c:pt>
                <c:pt idx="1">
                  <c:v>101.735</c:v>
                </c:pt>
                <c:pt idx="2">
                  <c:v>97.21</c:v>
                </c:pt>
                <c:pt idx="3">
                  <c:v>96.093000000000004</c:v>
                </c:pt>
                <c:pt idx="4">
                  <c:v>91.802999999999997</c:v>
                </c:pt>
                <c:pt idx="5">
                  <c:v>98.334000000000003</c:v>
                </c:pt>
                <c:pt idx="6">
                  <c:v>123.96299999999999</c:v>
                </c:pt>
                <c:pt idx="7">
                  <c:v>130.43600000000001</c:v>
                </c:pt>
                <c:pt idx="8">
                  <c:v>113.95399999999999</c:v>
                </c:pt>
                <c:pt idx="9">
                  <c:v>105.852</c:v>
                </c:pt>
                <c:pt idx="10">
                  <c:v>101.197</c:v>
                </c:pt>
                <c:pt idx="11">
                  <c:v>98.402000000000001</c:v>
                </c:pt>
                <c:pt idx="12">
                  <c:v>98.134</c:v>
                </c:pt>
                <c:pt idx="13">
                  <c:v>90.052000000000007</c:v>
                </c:pt>
                <c:pt idx="14">
                  <c:v>95.525000000000006</c:v>
                </c:pt>
                <c:pt idx="15">
                  <c:v>88.468999999999994</c:v>
                </c:pt>
                <c:pt idx="16">
                  <c:v>80.856999999999999</c:v>
                </c:pt>
                <c:pt idx="17">
                  <c:v>70.885999999999996</c:v>
                </c:pt>
                <c:pt idx="18">
                  <c:v>57.125</c:v>
                </c:pt>
                <c:pt idx="19">
                  <c:v>61.79</c:v>
                </c:pt>
                <c:pt idx="20">
                  <c:v>66.201999999999998</c:v>
                </c:pt>
                <c:pt idx="21">
                  <c:v>53.911000000000001</c:v>
                </c:pt>
                <c:pt idx="22">
                  <c:v>48.37</c:v>
                </c:pt>
                <c:pt idx="23">
                  <c:v>45.21</c:v>
                </c:pt>
                <c:pt idx="24">
                  <c:v>34.423999999999999</c:v>
                </c:pt>
                <c:pt idx="25">
                  <c:v>28.628</c:v>
                </c:pt>
                <c:pt idx="26">
                  <c:v>24.446999999999999</c:v>
                </c:pt>
                <c:pt idx="27">
                  <c:v>19.792999999999999</c:v>
                </c:pt>
                <c:pt idx="28">
                  <c:v>18.350999999999999</c:v>
                </c:pt>
                <c:pt idx="29">
                  <c:v>14.202999999999999</c:v>
                </c:pt>
                <c:pt idx="30">
                  <c:v>13.321</c:v>
                </c:pt>
                <c:pt idx="31">
                  <c:v>11.959</c:v>
                </c:pt>
                <c:pt idx="32">
                  <c:v>10.518000000000001</c:v>
                </c:pt>
                <c:pt idx="33">
                  <c:v>9.5449999999999999</c:v>
                </c:pt>
                <c:pt idx="34">
                  <c:v>8.1430000000000007</c:v>
                </c:pt>
                <c:pt idx="35">
                  <c:v>5.8369999999999997</c:v>
                </c:pt>
                <c:pt idx="36">
                  <c:v>5.5679999999999996</c:v>
                </c:pt>
                <c:pt idx="37">
                  <c:v>6.165</c:v>
                </c:pt>
                <c:pt idx="38">
                  <c:v>5.8310000000000004</c:v>
                </c:pt>
                <c:pt idx="39">
                  <c:v>5.6120000000000001</c:v>
                </c:pt>
                <c:pt idx="40">
                  <c:v>5.3559999999999999</c:v>
                </c:pt>
                <c:pt idx="41">
                  <c:v>4.8470000000000004</c:v>
                </c:pt>
                <c:pt idx="42">
                  <c:v>5.2240000000000002</c:v>
                </c:pt>
                <c:pt idx="43">
                  <c:v>5.6740000000000004</c:v>
                </c:pt>
                <c:pt idx="44">
                  <c:v>4.5540000000000003</c:v>
                </c:pt>
                <c:pt idx="45">
                  <c:v>4.9080000000000004</c:v>
                </c:pt>
                <c:pt idx="46">
                  <c:v>3.484</c:v>
                </c:pt>
                <c:pt idx="47">
                  <c:v>4.0609999999999999</c:v>
                </c:pt>
                <c:pt idx="48">
                  <c:v>3.7919999999999998</c:v>
                </c:pt>
                <c:pt idx="49">
                  <c:v>3.96</c:v>
                </c:pt>
                <c:pt idx="50">
                  <c:v>4.391</c:v>
                </c:pt>
                <c:pt idx="51">
                  <c:v>4.234</c:v>
                </c:pt>
                <c:pt idx="52">
                  <c:v>5.7809999999999997</c:v>
                </c:pt>
                <c:pt idx="53">
                  <c:v>5.1820000000000004</c:v>
                </c:pt>
                <c:pt idx="54">
                  <c:v>5.335</c:v>
                </c:pt>
                <c:pt idx="55">
                  <c:v>4.9349999999999996</c:v>
                </c:pt>
                <c:pt idx="56">
                  <c:v>6.984</c:v>
                </c:pt>
                <c:pt idx="57">
                  <c:v>5.6890000000000001</c:v>
                </c:pt>
                <c:pt idx="58">
                  <c:v>6.0640000000000001</c:v>
                </c:pt>
                <c:pt idx="59">
                  <c:v>5.8360000000000003</c:v>
                </c:pt>
                <c:pt idx="60">
                  <c:v>6.2910000000000004</c:v>
                </c:pt>
                <c:pt idx="61">
                  <c:v>7.0229999999999997</c:v>
                </c:pt>
                <c:pt idx="62">
                  <c:v>8.6859999999999999</c:v>
                </c:pt>
                <c:pt idx="63">
                  <c:v>10.122999999999999</c:v>
                </c:pt>
                <c:pt idx="64">
                  <c:v>10.54</c:v>
                </c:pt>
                <c:pt idx="65">
                  <c:v>9.5869999999999997</c:v>
                </c:pt>
                <c:pt idx="66">
                  <c:v>11.582000000000001</c:v>
                </c:pt>
                <c:pt idx="67">
                  <c:v>12.462999999999999</c:v>
                </c:pt>
                <c:pt idx="68">
                  <c:v>12.146000000000001</c:v>
                </c:pt>
                <c:pt idx="69">
                  <c:v>12.743</c:v>
                </c:pt>
                <c:pt idx="70">
                  <c:v>14.984</c:v>
                </c:pt>
                <c:pt idx="71">
                  <c:v>15.27</c:v>
                </c:pt>
                <c:pt idx="72">
                  <c:v>14.044</c:v>
                </c:pt>
                <c:pt idx="73">
                  <c:v>14.253</c:v>
                </c:pt>
                <c:pt idx="74">
                  <c:v>14.62</c:v>
                </c:pt>
                <c:pt idx="75">
                  <c:v>15</c:v>
                </c:pt>
                <c:pt idx="76">
                  <c:v>13.483000000000001</c:v>
                </c:pt>
                <c:pt idx="77">
                  <c:v>13.226000000000001</c:v>
                </c:pt>
                <c:pt idx="78">
                  <c:v>13.477</c:v>
                </c:pt>
                <c:pt idx="79">
                  <c:v>13.930999999999999</c:v>
                </c:pt>
                <c:pt idx="80">
                  <c:v>15.208</c:v>
                </c:pt>
                <c:pt idx="81">
                  <c:v>17.329999999999998</c:v>
                </c:pt>
                <c:pt idx="82">
                  <c:v>19.632000000000001</c:v>
                </c:pt>
                <c:pt idx="83">
                  <c:v>21.861999999999998</c:v>
                </c:pt>
                <c:pt idx="84">
                  <c:v>22.460999999999999</c:v>
                </c:pt>
                <c:pt idx="85">
                  <c:v>22.853999999999999</c:v>
                </c:pt>
                <c:pt idx="86">
                  <c:v>25.321000000000002</c:v>
                </c:pt>
                <c:pt idx="87">
                  <c:v>25.286999999999999</c:v>
                </c:pt>
                <c:pt idx="88">
                  <c:v>22.16</c:v>
                </c:pt>
                <c:pt idx="89">
                  <c:v>20.382000000000001</c:v>
                </c:pt>
                <c:pt idx="90">
                  <c:v>20.521000000000001</c:v>
                </c:pt>
                <c:pt idx="91">
                  <c:v>23.798999999999999</c:v>
                </c:pt>
                <c:pt idx="92">
                  <c:v>25.102</c:v>
                </c:pt>
                <c:pt idx="93">
                  <c:v>26.692</c:v>
                </c:pt>
                <c:pt idx="94">
                  <c:v>31.010999999999999</c:v>
                </c:pt>
                <c:pt idx="95">
                  <c:v>33.637999999999998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13.906000000000001</c:v>
                </c:pt>
                <c:pt idx="16">
                  <c:v>41.707000000000001</c:v>
                </c:pt>
                <c:pt idx="17">
                  <c:v>41.682000000000002</c:v>
                </c:pt>
                <c:pt idx="18">
                  <c:v>41.597999999999999</c:v>
                </c:pt>
                <c:pt idx="19">
                  <c:v>41.744</c:v>
                </c:pt>
                <c:pt idx="20">
                  <c:v>44.569000000000003</c:v>
                </c:pt>
                <c:pt idx="21">
                  <c:v>58.143999999999998</c:v>
                </c:pt>
                <c:pt idx="22">
                  <c:v>83.105999999999995</c:v>
                </c:pt>
                <c:pt idx="23">
                  <c:v>113.971</c:v>
                </c:pt>
                <c:pt idx="24">
                  <c:v>149.92099999999999</c:v>
                </c:pt>
                <c:pt idx="25">
                  <c:v>186.79400000000001</c:v>
                </c:pt>
                <c:pt idx="26">
                  <c:v>236.03299999999999</c:v>
                </c:pt>
                <c:pt idx="27">
                  <c:v>308.58</c:v>
                </c:pt>
                <c:pt idx="28">
                  <c:v>408.77100000000002</c:v>
                </c:pt>
                <c:pt idx="29">
                  <c:v>505</c:v>
                </c:pt>
                <c:pt idx="30">
                  <c:v>618.29499999999996</c:v>
                </c:pt>
                <c:pt idx="31">
                  <c:v>760.76099999999997</c:v>
                </c:pt>
                <c:pt idx="32">
                  <c:v>897.41499999999996</c:v>
                </c:pt>
                <c:pt idx="33">
                  <c:v>1032.23</c:v>
                </c:pt>
                <c:pt idx="34">
                  <c:v>1140.6769999999999</c:v>
                </c:pt>
                <c:pt idx="35">
                  <c:v>1261.2560000000001</c:v>
                </c:pt>
                <c:pt idx="36">
                  <c:v>1376.143</c:v>
                </c:pt>
                <c:pt idx="37">
                  <c:v>1510.2429999999999</c:v>
                </c:pt>
                <c:pt idx="38">
                  <c:v>1660.008</c:v>
                </c:pt>
                <c:pt idx="39">
                  <c:v>1771.94</c:v>
                </c:pt>
                <c:pt idx="40">
                  <c:v>1820.682</c:v>
                </c:pt>
                <c:pt idx="41">
                  <c:v>1957.8309999999999</c:v>
                </c:pt>
                <c:pt idx="42">
                  <c:v>1981.9739999999999</c:v>
                </c:pt>
                <c:pt idx="43">
                  <c:v>2047.0540000000001</c:v>
                </c:pt>
                <c:pt idx="44">
                  <c:v>2134.7869999999998</c:v>
                </c:pt>
                <c:pt idx="45">
                  <c:v>2178.076</c:v>
                </c:pt>
                <c:pt idx="46">
                  <c:v>2259.297</c:v>
                </c:pt>
                <c:pt idx="47">
                  <c:v>2289.1350000000002</c:v>
                </c:pt>
                <c:pt idx="48">
                  <c:v>2301.9630000000002</c:v>
                </c:pt>
                <c:pt idx="49">
                  <c:v>2324.9169999999999</c:v>
                </c:pt>
                <c:pt idx="50">
                  <c:v>2321.0520000000001</c:v>
                </c:pt>
                <c:pt idx="51">
                  <c:v>2371.3339999999998</c:v>
                </c:pt>
                <c:pt idx="52">
                  <c:v>2318.8380000000002</c:v>
                </c:pt>
                <c:pt idx="53">
                  <c:v>2309.8139999999999</c:v>
                </c:pt>
                <c:pt idx="54">
                  <c:v>2208.991</c:v>
                </c:pt>
                <c:pt idx="55">
                  <c:v>2166.8780000000002</c:v>
                </c:pt>
                <c:pt idx="56">
                  <c:v>2105.413</c:v>
                </c:pt>
                <c:pt idx="57">
                  <c:v>2064.422</c:v>
                </c:pt>
                <c:pt idx="58">
                  <c:v>1975.5350000000001</c:v>
                </c:pt>
                <c:pt idx="59">
                  <c:v>1946.1990000000001</c:v>
                </c:pt>
                <c:pt idx="60">
                  <c:v>1829.2439999999999</c:v>
                </c:pt>
                <c:pt idx="61">
                  <c:v>1761.248</c:v>
                </c:pt>
                <c:pt idx="62">
                  <c:v>1675.546</c:v>
                </c:pt>
                <c:pt idx="63">
                  <c:v>1585.886</c:v>
                </c:pt>
                <c:pt idx="64">
                  <c:v>1451.8910000000001</c:v>
                </c:pt>
                <c:pt idx="65">
                  <c:v>1367.1189999999999</c:v>
                </c:pt>
                <c:pt idx="66">
                  <c:v>1237.9369999999999</c:v>
                </c:pt>
                <c:pt idx="67">
                  <c:v>1099.3009999999999</c:v>
                </c:pt>
                <c:pt idx="68">
                  <c:v>987.11800000000005</c:v>
                </c:pt>
                <c:pt idx="69">
                  <c:v>872.59299999999996</c:v>
                </c:pt>
                <c:pt idx="70">
                  <c:v>770.53499999999997</c:v>
                </c:pt>
                <c:pt idx="71">
                  <c:v>677.56100000000004</c:v>
                </c:pt>
                <c:pt idx="72">
                  <c:v>588.25800000000004</c:v>
                </c:pt>
                <c:pt idx="73">
                  <c:v>483.53300000000002</c:v>
                </c:pt>
                <c:pt idx="74">
                  <c:v>427.19900000000001</c:v>
                </c:pt>
                <c:pt idx="75">
                  <c:v>362.11700000000002</c:v>
                </c:pt>
                <c:pt idx="76">
                  <c:v>288.80700000000002</c:v>
                </c:pt>
                <c:pt idx="77">
                  <c:v>241.98699999999999</c:v>
                </c:pt>
                <c:pt idx="78">
                  <c:v>208.964</c:v>
                </c:pt>
                <c:pt idx="79">
                  <c:v>169.82</c:v>
                </c:pt>
                <c:pt idx="80">
                  <c:v>135.697</c:v>
                </c:pt>
                <c:pt idx="81">
                  <c:v>106.312</c:v>
                </c:pt>
                <c:pt idx="82">
                  <c:v>83.24</c:v>
                </c:pt>
                <c:pt idx="83">
                  <c:v>67.492000000000004</c:v>
                </c:pt>
                <c:pt idx="84">
                  <c:v>60.776000000000003</c:v>
                </c:pt>
                <c:pt idx="85">
                  <c:v>58.978000000000002</c:v>
                </c:pt>
                <c:pt idx="86">
                  <c:v>57.712000000000003</c:v>
                </c:pt>
                <c:pt idx="87">
                  <c:v>57.749000000000002</c:v>
                </c:pt>
                <c:pt idx="88">
                  <c:v>7.6820000000000004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#,##0</c:formatCode>
                <c:ptCount val="96"/>
                <c:pt idx="0">
                  <c:v>275.20400000000001</c:v>
                </c:pt>
                <c:pt idx="1">
                  <c:v>251.916</c:v>
                </c:pt>
                <c:pt idx="2">
                  <c:v>251.68199999999999</c:v>
                </c:pt>
                <c:pt idx="3">
                  <c:v>249.244</c:v>
                </c:pt>
                <c:pt idx="4">
                  <c:v>223.53800000000001</c:v>
                </c:pt>
                <c:pt idx="5">
                  <c:v>221.24199999999999</c:v>
                </c:pt>
                <c:pt idx="6">
                  <c:v>221.06100000000001</c:v>
                </c:pt>
                <c:pt idx="7">
                  <c:v>220.12100000000001</c:v>
                </c:pt>
                <c:pt idx="8">
                  <c:v>208.239</c:v>
                </c:pt>
                <c:pt idx="9">
                  <c:v>206.89599999999999</c:v>
                </c:pt>
                <c:pt idx="10">
                  <c:v>206.51</c:v>
                </c:pt>
                <c:pt idx="11">
                  <c:v>206.321</c:v>
                </c:pt>
                <c:pt idx="12">
                  <c:v>205.8</c:v>
                </c:pt>
                <c:pt idx="13">
                  <c:v>205.51300000000001</c:v>
                </c:pt>
                <c:pt idx="14">
                  <c:v>205.31700000000001</c:v>
                </c:pt>
                <c:pt idx="15">
                  <c:v>205.65299999999999</c:v>
                </c:pt>
                <c:pt idx="16">
                  <c:v>206.643</c:v>
                </c:pt>
                <c:pt idx="17">
                  <c:v>206.69</c:v>
                </c:pt>
                <c:pt idx="18">
                  <c:v>206.67699999999999</c:v>
                </c:pt>
                <c:pt idx="19">
                  <c:v>206.39099999999999</c:v>
                </c:pt>
                <c:pt idx="20">
                  <c:v>205.398</c:v>
                </c:pt>
                <c:pt idx="21">
                  <c:v>205.37799999999999</c:v>
                </c:pt>
                <c:pt idx="22">
                  <c:v>205.42500000000001</c:v>
                </c:pt>
                <c:pt idx="23">
                  <c:v>203.46899999999999</c:v>
                </c:pt>
                <c:pt idx="24">
                  <c:v>175.72499999999999</c:v>
                </c:pt>
                <c:pt idx="25">
                  <c:v>198.227</c:v>
                </c:pt>
                <c:pt idx="26">
                  <c:v>198.328</c:v>
                </c:pt>
                <c:pt idx="27">
                  <c:v>193.94</c:v>
                </c:pt>
                <c:pt idx="28">
                  <c:v>244.63</c:v>
                </c:pt>
                <c:pt idx="29">
                  <c:v>253.91</c:v>
                </c:pt>
                <c:pt idx="30">
                  <c:v>188.17099999999999</c:v>
                </c:pt>
                <c:pt idx="31">
                  <c:v>209.429</c:v>
                </c:pt>
                <c:pt idx="32">
                  <c:v>183.50200000000001</c:v>
                </c:pt>
                <c:pt idx="33">
                  <c:v>182.34100000000001</c:v>
                </c:pt>
                <c:pt idx="34">
                  <c:v>182.01400000000001</c:v>
                </c:pt>
                <c:pt idx="35">
                  <c:v>181.459</c:v>
                </c:pt>
                <c:pt idx="36">
                  <c:v>170.33</c:v>
                </c:pt>
                <c:pt idx="37">
                  <c:v>170.303</c:v>
                </c:pt>
                <c:pt idx="38">
                  <c:v>170.178</c:v>
                </c:pt>
                <c:pt idx="39">
                  <c:v>170.137</c:v>
                </c:pt>
                <c:pt idx="40">
                  <c:v>221.709</c:v>
                </c:pt>
                <c:pt idx="41">
                  <c:v>249.19900000000001</c:v>
                </c:pt>
                <c:pt idx="42">
                  <c:v>189.452</c:v>
                </c:pt>
                <c:pt idx="43">
                  <c:v>166.512</c:v>
                </c:pt>
                <c:pt idx="44">
                  <c:v>165.387</c:v>
                </c:pt>
                <c:pt idx="45">
                  <c:v>165.32599999999999</c:v>
                </c:pt>
                <c:pt idx="46">
                  <c:v>165.21199999999999</c:v>
                </c:pt>
                <c:pt idx="47">
                  <c:v>165.101</c:v>
                </c:pt>
                <c:pt idx="48">
                  <c:v>160.071</c:v>
                </c:pt>
                <c:pt idx="49">
                  <c:v>159.95400000000001</c:v>
                </c:pt>
                <c:pt idx="50">
                  <c:v>159.90700000000001</c:v>
                </c:pt>
                <c:pt idx="51">
                  <c:v>159.88900000000001</c:v>
                </c:pt>
                <c:pt idx="52">
                  <c:v>155.023</c:v>
                </c:pt>
                <c:pt idx="53">
                  <c:v>154.44200000000001</c:v>
                </c:pt>
                <c:pt idx="54">
                  <c:v>150.26599999999999</c:v>
                </c:pt>
                <c:pt idx="55">
                  <c:v>150.15799999999999</c:v>
                </c:pt>
                <c:pt idx="56">
                  <c:v>149.92699999999999</c:v>
                </c:pt>
                <c:pt idx="57">
                  <c:v>149.92400000000001</c:v>
                </c:pt>
                <c:pt idx="58">
                  <c:v>149.91300000000001</c:v>
                </c:pt>
                <c:pt idx="59">
                  <c:v>149.90899999999999</c:v>
                </c:pt>
                <c:pt idx="60">
                  <c:v>153.90199999999999</c:v>
                </c:pt>
                <c:pt idx="61">
                  <c:v>154.739</c:v>
                </c:pt>
                <c:pt idx="62">
                  <c:v>154.72900000000001</c:v>
                </c:pt>
                <c:pt idx="63">
                  <c:v>154.78700000000001</c:v>
                </c:pt>
                <c:pt idx="64">
                  <c:v>151.77000000000001</c:v>
                </c:pt>
                <c:pt idx="65">
                  <c:v>151.44399999999999</c:v>
                </c:pt>
                <c:pt idx="66">
                  <c:v>151.291</c:v>
                </c:pt>
                <c:pt idx="67">
                  <c:v>151.11099999999999</c:v>
                </c:pt>
                <c:pt idx="68">
                  <c:v>154.23400000000001</c:v>
                </c:pt>
                <c:pt idx="69">
                  <c:v>154.14699999999999</c:v>
                </c:pt>
                <c:pt idx="70">
                  <c:v>154.154</c:v>
                </c:pt>
                <c:pt idx="71">
                  <c:v>154.126</c:v>
                </c:pt>
                <c:pt idx="72">
                  <c:v>155.39500000000001</c:v>
                </c:pt>
                <c:pt idx="73">
                  <c:v>155.47800000000001</c:v>
                </c:pt>
                <c:pt idx="74">
                  <c:v>155.65100000000001</c:v>
                </c:pt>
                <c:pt idx="75">
                  <c:v>156.21899999999999</c:v>
                </c:pt>
                <c:pt idx="76">
                  <c:v>164.541</c:v>
                </c:pt>
                <c:pt idx="77">
                  <c:v>164.35599999999999</c:v>
                </c:pt>
                <c:pt idx="78">
                  <c:v>164.23599999999999</c:v>
                </c:pt>
                <c:pt idx="79">
                  <c:v>169.358</c:v>
                </c:pt>
                <c:pt idx="80">
                  <c:v>244.85599999999999</c:v>
                </c:pt>
                <c:pt idx="81">
                  <c:v>259.05700000000002</c:v>
                </c:pt>
                <c:pt idx="82">
                  <c:v>369.02600000000001</c:v>
                </c:pt>
                <c:pt idx="83">
                  <c:v>303.29500000000002</c:v>
                </c:pt>
                <c:pt idx="84">
                  <c:v>348.64</c:v>
                </c:pt>
                <c:pt idx="85">
                  <c:v>356.73</c:v>
                </c:pt>
                <c:pt idx="86">
                  <c:v>362.726</c:v>
                </c:pt>
                <c:pt idx="87">
                  <c:v>384.78699999999998</c:v>
                </c:pt>
                <c:pt idx="88">
                  <c:v>571.42200000000003</c:v>
                </c:pt>
                <c:pt idx="89">
                  <c:v>583.20899999999995</c:v>
                </c:pt>
                <c:pt idx="90">
                  <c:v>582.86400000000003</c:v>
                </c:pt>
                <c:pt idx="91">
                  <c:v>570.05600000000004</c:v>
                </c:pt>
                <c:pt idx="92">
                  <c:v>589.65300000000002</c:v>
                </c:pt>
                <c:pt idx="93">
                  <c:v>556.30799999999999</c:v>
                </c:pt>
                <c:pt idx="94">
                  <c:v>512.48299999999995</c:v>
                </c:pt>
                <c:pt idx="95">
                  <c:v>489.971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124.452</c:v>
                </c:pt>
                <c:pt idx="21">
                  <c:v>152.14400000000001</c:v>
                </c:pt>
                <c:pt idx="22">
                  <c:v>171.24600000000001</c:v>
                </c:pt>
                <c:pt idx="23">
                  <c:v>161.042</c:v>
                </c:pt>
                <c:pt idx="24">
                  <c:v>118.834</c:v>
                </c:pt>
                <c:pt idx="25">
                  <c:v>97.65</c:v>
                </c:pt>
                <c:pt idx="26">
                  <c:v>72.084999999999994</c:v>
                </c:pt>
                <c:pt idx="27">
                  <c:v>33.624000000000002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165.00200000000001</c:v>
                </c:pt>
                <c:pt idx="78">
                  <c:v>368.47800000000001</c:v>
                </c:pt>
                <c:pt idx="79">
                  <c:v>363.572</c:v>
                </c:pt>
                <c:pt idx="80">
                  <c:v>319.69499999999999</c:v>
                </c:pt>
                <c:pt idx="81">
                  <c:v>296.87099999999998</c:v>
                </c:pt>
                <c:pt idx="82">
                  <c:v>283.63400000000001</c:v>
                </c:pt>
                <c:pt idx="83">
                  <c:v>301.77499999999998</c:v>
                </c:pt>
                <c:pt idx="84">
                  <c:v>411.755</c:v>
                </c:pt>
                <c:pt idx="85">
                  <c:v>411.52800000000002</c:v>
                </c:pt>
                <c:pt idx="86">
                  <c:v>408.12</c:v>
                </c:pt>
                <c:pt idx="87">
                  <c:v>405.20699999999999</c:v>
                </c:pt>
                <c:pt idx="88">
                  <c:v>265.15499999999997</c:v>
                </c:pt>
                <c:pt idx="89">
                  <c:v>280.03699999999998</c:v>
                </c:pt>
                <c:pt idx="90">
                  <c:v>271.24700000000001</c:v>
                </c:pt>
                <c:pt idx="91">
                  <c:v>229.69399999999999</c:v>
                </c:pt>
                <c:pt idx="92">
                  <c:v>211.44</c:v>
                </c:pt>
                <c:pt idx="93">
                  <c:v>193.34899999999999</c:v>
                </c:pt>
                <c:pt idx="94">
                  <c:v>198.465</c:v>
                </c:pt>
                <c:pt idx="95">
                  <c:v>195.83699999999999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919.27700000000004</c:v>
                </c:pt>
                <c:pt idx="1">
                  <c:v>1137.527</c:v>
                </c:pt>
                <c:pt idx="2">
                  <c:v>1233.9870000000001</c:v>
                </c:pt>
                <c:pt idx="3">
                  <c:v>1185.8150000000001</c:v>
                </c:pt>
                <c:pt idx="4">
                  <c:v>1017.5359999999999</c:v>
                </c:pt>
                <c:pt idx="5">
                  <c:v>995.39099999999996</c:v>
                </c:pt>
                <c:pt idx="6">
                  <c:v>977.56</c:v>
                </c:pt>
                <c:pt idx="7">
                  <c:v>981.27200000000005</c:v>
                </c:pt>
                <c:pt idx="8">
                  <c:v>876.51700000000005</c:v>
                </c:pt>
                <c:pt idx="9">
                  <c:v>845.928</c:v>
                </c:pt>
                <c:pt idx="10">
                  <c:v>806.15099999999995</c:v>
                </c:pt>
                <c:pt idx="11">
                  <c:v>835.01900000000001</c:v>
                </c:pt>
                <c:pt idx="12">
                  <c:v>781.29399999999998</c:v>
                </c:pt>
                <c:pt idx="13">
                  <c:v>789.86400000000003</c:v>
                </c:pt>
                <c:pt idx="14">
                  <c:v>777.78800000000001</c:v>
                </c:pt>
                <c:pt idx="15">
                  <c:v>824.36599999999999</c:v>
                </c:pt>
                <c:pt idx="16">
                  <c:v>933.49199999999996</c:v>
                </c:pt>
                <c:pt idx="17">
                  <c:v>965.43799999999999</c:v>
                </c:pt>
                <c:pt idx="18">
                  <c:v>871.47199999999998</c:v>
                </c:pt>
                <c:pt idx="19">
                  <c:v>746.30700000000002</c:v>
                </c:pt>
                <c:pt idx="20">
                  <c:v>793.56700000000001</c:v>
                </c:pt>
                <c:pt idx="21">
                  <c:v>871.48099999999999</c:v>
                </c:pt>
                <c:pt idx="22">
                  <c:v>885.73099999999999</c:v>
                </c:pt>
                <c:pt idx="23">
                  <c:v>882.05200000000002</c:v>
                </c:pt>
                <c:pt idx="24">
                  <c:v>981.28800000000001</c:v>
                </c:pt>
                <c:pt idx="25">
                  <c:v>1003.596</c:v>
                </c:pt>
                <c:pt idx="26">
                  <c:v>1057.04</c:v>
                </c:pt>
                <c:pt idx="27">
                  <c:v>1111.836</c:v>
                </c:pt>
                <c:pt idx="28">
                  <c:v>1024.413</c:v>
                </c:pt>
                <c:pt idx="29">
                  <c:v>901.71900000000005</c:v>
                </c:pt>
                <c:pt idx="30">
                  <c:v>815.61500000000001</c:v>
                </c:pt>
                <c:pt idx="31">
                  <c:v>743.92600000000004</c:v>
                </c:pt>
                <c:pt idx="32">
                  <c:v>1045.2180000000001</c:v>
                </c:pt>
                <c:pt idx="33">
                  <c:v>1249.2349999999999</c:v>
                </c:pt>
                <c:pt idx="34">
                  <c:v>1320.7809999999999</c:v>
                </c:pt>
                <c:pt idx="35">
                  <c:v>1366.2760000000001</c:v>
                </c:pt>
                <c:pt idx="36">
                  <c:v>1529.617</c:v>
                </c:pt>
                <c:pt idx="37">
                  <c:v>1667.0719999999999</c:v>
                </c:pt>
                <c:pt idx="38">
                  <c:v>1646.5129999999999</c:v>
                </c:pt>
                <c:pt idx="39">
                  <c:v>1657.722</c:v>
                </c:pt>
                <c:pt idx="40">
                  <c:v>1630.6590000000001</c:v>
                </c:pt>
                <c:pt idx="41">
                  <c:v>1602.297</c:v>
                </c:pt>
                <c:pt idx="42">
                  <c:v>1381.3019999999999</c:v>
                </c:pt>
                <c:pt idx="43">
                  <c:v>1103.0650000000001</c:v>
                </c:pt>
                <c:pt idx="44">
                  <c:v>1166.424</c:v>
                </c:pt>
                <c:pt idx="45">
                  <c:v>1435.518</c:v>
                </c:pt>
                <c:pt idx="46">
                  <c:v>1369.152</c:v>
                </c:pt>
                <c:pt idx="47">
                  <c:v>1294.828</c:v>
                </c:pt>
                <c:pt idx="48">
                  <c:v>1286.8900000000001</c:v>
                </c:pt>
                <c:pt idx="49">
                  <c:v>1044.1959999999999</c:v>
                </c:pt>
                <c:pt idx="50">
                  <c:v>1003.18</c:v>
                </c:pt>
                <c:pt idx="51">
                  <c:v>1143.942</c:v>
                </c:pt>
                <c:pt idx="52">
                  <c:v>1299.624</c:v>
                </c:pt>
                <c:pt idx="53">
                  <c:v>1285.9480000000001</c:v>
                </c:pt>
                <c:pt idx="54">
                  <c:v>1224.3389999999999</c:v>
                </c:pt>
                <c:pt idx="55">
                  <c:v>1221.5830000000001</c:v>
                </c:pt>
                <c:pt idx="56">
                  <c:v>1328.5229999999999</c:v>
                </c:pt>
                <c:pt idx="57">
                  <c:v>1317.146</c:v>
                </c:pt>
                <c:pt idx="58">
                  <c:v>1337.0889999999999</c:v>
                </c:pt>
                <c:pt idx="59">
                  <c:v>1370.4169999999999</c:v>
                </c:pt>
                <c:pt idx="60">
                  <c:v>1425.182</c:v>
                </c:pt>
                <c:pt idx="61">
                  <c:v>1458.82</c:v>
                </c:pt>
                <c:pt idx="62">
                  <c:v>1511.182</c:v>
                </c:pt>
                <c:pt idx="63">
                  <c:v>1515.252</c:v>
                </c:pt>
                <c:pt idx="64">
                  <c:v>1556.3779999999999</c:v>
                </c:pt>
                <c:pt idx="65">
                  <c:v>1557.8489999999999</c:v>
                </c:pt>
                <c:pt idx="66">
                  <c:v>1574.671</c:v>
                </c:pt>
                <c:pt idx="67">
                  <c:v>1633.41</c:v>
                </c:pt>
                <c:pt idx="68">
                  <c:v>1560.402</c:v>
                </c:pt>
                <c:pt idx="69">
                  <c:v>1505.1659999999999</c:v>
                </c:pt>
                <c:pt idx="70">
                  <c:v>1524.1079999999999</c:v>
                </c:pt>
                <c:pt idx="71">
                  <c:v>1546.963</c:v>
                </c:pt>
                <c:pt idx="72">
                  <c:v>1541.749</c:v>
                </c:pt>
                <c:pt idx="73">
                  <c:v>1514.2860000000001</c:v>
                </c:pt>
                <c:pt idx="74">
                  <c:v>1534.847</c:v>
                </c:pt>
                <c:pt idx="75">
                  <c:v>1585.357</c:v>
                </c:pt>
                <c:pt idx="76">
                  <c:v>1304.6759999999999</c:v>
                </c:pt>
                <c:pt idx="77">
                  <c:v>1054.722</c:v>
                </c:pt>
                <c:pt idx="78">
                  <c:v>870.92700000000002</c:v>
                </c:pt>
                <c:pt idx="79">
                  <c:v>809.07500000000005</c:v>
                </c:pt>
                <c:pt idx="80">
                  <c:v>757.24599999999998</c:v>
                </c:pt>
                <c:pt idx="81">
                  <c:v>690.79700000000003</c:v>
                </c:pt>
                <c:pt idx="82">
                  <c:v>558.06600000000003</c:v>
                </c:pt>
                <c:pt idx="83">
                  <c:v>594.01599999999996</c:v>
                </c:pt>
                <c:pt idx="84">
                  <c:v>404.01499999999999</c:v>
                </c:pt>
                <c:pt idx="85">
                  <c:v>381.87900000000002</c:v>
                </c:pt>
                <c:pt idx="86">
                  <c:v>388.55900000000003</c:v>
                </c:pt>
                <c:pt idx="87">
                  <c:v>356.92599999999999</c:v>
                </c:pt>
                <c:pt idx="88">
                  <c:v>259.75099999999998</c:v>
                </c:pt>
                <c:pt idx="89">
                  <c:v>253.239</c:v>
                </c:pt>
                <c:pt idx="90">
                  <c:v>262.60199999999998</c:v>
                </c:pt>
                <c:pt idx="91">
                  <c:v>254.661</c:v>
                </c:pt>
                <c:pt idx="92">
                  <c:v>43.42</c:v>
                </c:pt>
                <c:pt idx="93">
                  <c:v>26.545000000000002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-13.936</c:v>
                </c:pt>
                <c:pt idx="95">
                  <c:v>-129.01400000000001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#,##0</c:formatCode>
                <c:ptCount val="96"/>
                <c:pt idx="0">
                  <c:v>-67.052000000000007</c:v>
                </c:pt>
                <c:pt idx="1">
                  <c:v>-163.84399999999999</c:v>
                </c:pt>
                <c:pt idx="2">
                  <c:v>-220.31299999999999</c:v>
                </c:pt>
                <c:pt idx="3">
                  <c:v>-185.02099999999999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-0.68200000000000005</c:v>
                </c:pt>
                <c:pt idx="23">
                  <c:v>0</c:v>
                </c:pt>
                <c:pt idx="24">
                  <c:v>-3.53</c:v>
                </c:pt>
                <c:pt idx="25">
                  <c:v>-5.0629999999999997</c:v>
                </c:pt>
                <c:pt idx="26">
                  <c:v>-5.0880000000000001</c:v>
                </c:pt>
                <c:pt idx="27">
                  <c:v>-5.1120000000000001</c:v>
                </c:pt>
                <c:pt idx="28">
                  <c:v>-5.0389999999999997</c:v>
                </c:pt>
                <c:pt idx="29">
                  <c:v>-4.9660000000000002</c:v>
                </c:pt>
                <c:pt idx="30">
                  <c:v>-4.7949999999999999</c:v>
                </c:pt>
                <c:pt idx="31">
                  <c:v>-4.8929999999999998</c:v>
                </c:pt>
                <c:pt idx="32">
                  <c:v>-169.78700000000001</c:v>
                </c:pt>
                <c:pt idx="33">
                  <c:v>-352.92399999999998</c:v>
                </c:pt>
                <c:pt idx="34">
                  <c:v>-429.50700000000001</c:v>
                </c:pt>
                <c:pt idx="35">
                  <c:v>-429.04399999999998</c:v>
                </c:pt>
                <c:pt idx="36">
                  <c:v>-428.29199999999997</c:v>
                </c:pt>
                <c:pt idx="37">
                  <c:v>-533.53300000000002</c:v>
                </c:pt>
                <c:pt idx="38">
                  <c:v>-533.08500000000004</c:v>
                </c:pt>
                <c:pt idx="39">
                  <c:v>-532.92399999999998</c:v>
                </c:pt>
                <c:pt idx="40">
                  <c:v>-638.61199999999997</c:v>
                </c:pt>
                <c:pt idx="41">
                  <c:v>-639.12300000000005</c:v>
                </c:pt>
                <c:pt idx="42">
                  <c:v>-639.08299999999997</c:v>
                </c:pt>
                <c:pt idx="43">
                  <c:v>-347.404</c:v>
                </c:pt>
                <c:pt idx="44">
                  <c:v>-326.27699999999999</c:v>
                </c:pt>
                <c:pt idx="45">
                  <c:v>-619.31600000000003</c:v>
                </c:pt>
                <c:pt idx="46">
                  <c:v>-636.33799999999997</c:v>
                </c:pt>
                <c:pt idx="47">
                  <c:v>-636.22799999999995</c:v>
                </c:pt>
                <c:pt idx="48">
                  <c:v>-628.577</c:v>
                </c:pt>
                <c:pt idx="49">
                  <c:v>-529.20899999999995</c:v>
                </c:pt>
                <c:pt idx="50">
                  <c:v>-528.82399999999996</c:v>
                </c:pt>
                <c:pt idx="51">
                  <c:v>-599.73</c:v>
                </c:pt>
                <c:pt idx="52">
                  <c:v>-633.26900000000001</c:v>
                </c:pt>
                <c:pt idx="53">
                  <c:v>-633.08699999999999</c:v>
                </c:pt>
                <c:pt idx="54">
                  <c:v>-631.74699999999996</c:v>
                </c:pt>
                <c:pt idx="55">
                  <c:v>-631.13099999999997</c:v>
                </c:pt>
                <c:pt idx="56">
                  <c:v>-629.70100000000002</c:v>
                </c:pt>
                <c:pt idx="57">
                  <c:v>-628.95500000000004</c:v>
                </c:pt>
                <c:pt idx="58">
                  <c:v>-628.47199999999998</c:v>
                </c:pt>
                <c:pt idx="59">
                  <c:v>-627.83699999999999</c:v>
                </c:pt>
                <c:pt idx="60">
                  <c:v>-627.22199999999998</c:v>
                </c:pt>
                <c:pt idx="61">
                  <c:v>-625.89200000000005</c:v>
                </c:pt>
                <c:pt idx="62">
                  <c:v>-624.86599999999999</c:v>
                </c:pt>
                <c:pt idx="63">
                  <c:v>-624.28099999999995</c:v>
                </c:pt>
                <c:pt idx="64">
                  <c:v>-624.02099999999996</c:v>
                </c:pt>
                <c:pt idx="65">
                  <c:v>-622.25699999999995</c:v>
                </c:pt>
                <c:pt idx="66">
                  <c:v>-519.36300000000006</c:v>
                </c:pt>
                <c:pt idx="67">
                  <c:v>-519.02</c:v>
                </c:pt>
                <c:pt idx="68">
                  <c:v>-408.42399999999998</c:v>
                </c:pt>
                <c:pt idx="69">
                  <c:v>-316.964</c:v>
                </c:pt>
                <c:pt idx="70">
                  <c:v>-302.71899999999999</c:v>
                </c:pt>
                <c:pt idx="71">
                  <c:v>-301.81900000000002</c:v>
                </c:pt>
                <c:pt idx="72">
                  <c:v>-303.23</c:v>
                </c:pt>
                <c:pt idx="73">
                  <c:v>-302.13499999999999</c:v>
                </c:pt>
                <c:pt idx="74">
                  <c:v>-301.113</c:v>
                </c:pt>
                <c:pt idx="75">
                  <c:v>-301.33199999999999</c:v>
                </c:pt>
                <c:pt idx="76">
                  <c:v>-141.209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304059792763716"/>
          <c:w val="0.19715466398440673"/>
          <c:h val="0.727761281920616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3370276828603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662.97123099999999</c:v>
                </c:pt>
                <c:pt idx="2">
                  <c:v>0</c:v>
                </c:pt>
                <c:pt idx="3">
                  <c:v>0.52642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2.5243199999999999</c:v>
                </c:pt>
                <c:pt idx="2">
                  <c:v>0</c:v>
                </c:pt>
                <c:pt idx="3">
                  <c:v>626.36396400000012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166.824163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4759.1863690000009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15.644736000000002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1.4889869999999998</c:v>
                </c:pt>
                <c:pt idx="2">
                  <c:v>0</c:v>
                </c:pt>
                <c:pt idx="3">
                  <c:v>0.50694799999999995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81.600746000000015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105.09644200000001</c:v>
                </c:pt>
                <c:pt idx="2">
                  <c:v>0</c:v>
                </c:pt>
                <c:pt idx="3">
                  <c:v>59.503769000000005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0.16193000000000002</c:v>
                </c:pt>
                <c:pt idx="3">
                  <c:v>1.03E-2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2.0581339999999999</c:v>
                </c:pt>
                <c:pt idx="2">
                  <c:v>0</c:v>
                </c:pt>
                <c:pt idx="3">
                  <c:v>1.7948150000000003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83.628923</c:v>
                </c:pt>
                <c:pt idx="2">
                  <c:v>356.81273699999997</c:v>
                </c:pt>
                <c:pt idx="3">
                  <c:v>169.90697599999999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6631.6383600000008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ax val="7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79946907615954099"/>
          <c:w val="0.81626837606837599"/>
          <c:h val="0.2005309238404590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44</c:v>
              </c:pt>
              <c:pt idx="2">
                <c:v>87</c:v>
              </c:pt>
              <c:pt idx="3">
                <c:v>131</c:v>
              </c:pt>
              <c:pt idx="4">
                <c:v>175</c:v>
              </c:pt>
              <c:pt idx="5">
                <c:v>218</c:v>
              </c:pt>
              <c:pt idx="6">
                <c:v>262</c:v>
              </c:pt>
              <c:pt idx="7">
                <c:v>306</c:v>
              </c:pt>
              <c:pt idx="8">
                <c:v>349</c:v>
              </c:pt>
              <c:pt idx="9">
                <c:v>393</c:v>
              </c:pt>
              <c:pt idx="10">
                <c:v>437</c:v>
              </c:pt>
              <c:pt idx="11">
                <c:v>480</c:v>
              </c:pt>
              <c:pt idx="12">
                <c:v>524</c:v>
              </c:pt>
              <c:pt idx="13">
                <c:v>568</c:v>
              </c:pt>
              <c:pt idx="14">
                <c:v>611</c:v>
              </c:pt>
              <c:pt idx="15">
                <c:v>655</c:v>
              </c:pt>
              <c:pt idx="16">
                <c:v>699</c:v>
              </c:pt>
              <c:pt idx="17">
                <c:v>742</c:v>
              </c:pt>
              <c:pt idx="18">
                <c:v>786</c:v>
              </c:pt>
              <c:pt idx="19">
                <c:v>829</c:v>
              </c:pt>
              <c:pt idx="20">
                <c:v>873</c:v>
              </c:pt>
              <c:pt idx="21">
                <c:v>917</c:v>
              </c:pt>
              <c:pt idx="22">
                <c:v>960</c:v>
              </c:pt>
              <c:pt idx="23">
                <c:v>1004</c:v>
              </c:pt>
              <c:pt idx="24">
                <c:v>1048</c:v>
              </c:pt>
              <c:pt idx="25">
                <c:v>1091</c:v>
              </c:pt>
              <c:pt idx="26">
                <c:v>1135</c:v>
              </c:pt>
              <c:pt idx="27">
                <c:v>1179</c:v>
              </c:pt>
              <c:pt idx="28">
                <c:v>1222</c:v>
              </c:pt>
              <c:pt idx="29">
                <c:v>1266</c:v>
              </c:pt>
              <c:pt idx="30">
                <c:v>1310</c:v>
              </c:pt>
              <c:pt idx="31">
                <c:v>1353</c:v>
              </c:pt>
              <c:pt idx="32">
                <c:v>1397</c:v>
              </c:pt>
              <c:pt idx="33">
                <c:v>1441</c:v>
              </c:pt>
              <c:pt idx="34">
                <c:v>1484</c:v>
              </c:pt>
              <c:pt idx="35">
                <c:v>1528</c:v>
              </c:pt>
              <c:pt idx="36">
                <c:v>1572</c:v>
              </c:pt>
              <c:pt idx="37">
                <c:v>1615</c:v>
              </c:pt>
              <c:pt idx="38">
                <c:v>1659</c:v>
              </c:pt>
              <c:pt idx="39">
                <c:v>1703</c:v>
              </c:pt>
              <c:pt idx="40">
                <c:v>1746</c:v>
              </c:pt>
              <c:pt idx="41">
                <c:v>1790</c:v>
              </c:pt>
              <c:pt idx="42">
                <c:v>1834</c:v>
              </c:pt>
              <c:pt idx="43">
                <c:v>1877</c:v>
              </c:pt>
              <c:pt idx="44">
                <c:v>1921</c:v>
              </c:pt>
              <c:pt idx="45">
                <c:v>1965</c:v>
              </c:pt>
              <c:pt idx="46">
                <c:v>2008</c:v>
              </c:pt>
              <c:pt idx="47">
                <c:v>2052</c:v>
              </c:pt>
              <c:pt idx="48">
                <c:v>2096</c:v>
              </c:pt>
              <c:pt idx="49">
                <c:v>2139</c:v>
              </c:pt>
              <c:pt idx="50">
                <c:v>2183</c:v>
              </c:pt>
              <c:pt idx="51">
                <c:v>2227</c:v>
              </c:pt>
              <c:pt idx="52">
                <c:v>2270</c:v>
              </c:pt>
              <c:pt idx="53">
                <c:v>2314</c:v>
              </c:pt>
              <c:pt idx="54">
                <c:v>2358</c:v>
              </c:pt>
              <c:pt idx="55">
                <c:v>2401</c:v>
              </c:pt>
              <c:pt idx="56">
                <c:v>2445</c:v>
              </c:pt>
              <c:pt idx="57">
                <c:v>2488</c:v>
              </c:pt>
              <c:pt idx="58">
                <c:v>2532</c:v>
              </c:pt>
              <c:pt idx="59">
                <c:v>2576</c:v>
              </c:pt>
              <c:pt idx="60">
                <c:v>2619</c:v>
              </c:pt>
              <c:pt idx="61">
                <c:v>2663</c:v>
              </c:pt>
              <c:pt idx="62">
                <c:v>2707</c:v>
              </c:pt>
              <c:pt idx="63">
                <c:v>2750</c:v>
              </c:pt>
              <c:pt idx="64">
                <c:v>2794</c:v>
              </c:pt>
              <c:pt idx="65">
                <c:v>2838</c:v>
              </c:pt>
              <c:pt idx="66">
                <c:v>2881</c:v>
              </c:pt>
              <c:pt idx="67">
                <c:v>2925</c:v>
              </c:pt>
              <c:pt idx="68">
                <c:v>2969</c:v>
              </c:pt>
              <c:pt idx="69">
                <c:v>3012</c:v>
              </c:pt>
              <c:pt idx="70">
                <c:v>3056</c:v>
              </c:pt>
              <c:pt idx="71">
                <c:v>3100</c:v>
              </c:pt>
              <c:pt idx="72">
                <c:v>3143</c:v>
              </c:pt>
              <c:pt idx="73">
                <c:v>3187</c:v>
              </c:pt>
              <c:pt idx="74">
                <c:v>3231</c:v>
              </c:pt>
              <c:pt idx="75">
                <c:v>3274</c:v>
              </c:pt>
              <c:pt idx="76">
                <c:v>3318</c:v>
              </c:pt>
              <c:pt idx="77">
                <c:v>3362</c:v>
              </c:pt>
              <c:pt idx="78">
                <c:v>3405</c:v>
              </c:pt>
              <c:pt idx="79">
                <c:v>3449</c:v>
              </c:pt>
              <c:pt idx="80">
                <c:v>3493</c:v>
              </c:pt>
              <c:pt idx="81">
                <c:v>3536</c:v>
              </c:pt>
              <c:pt idx="82">
                <c:v>3580</c:v>
              </c:pt>
              <c:pt idx="83">
                <c:v>3624</c:v>
              </c:pt>
              <c:pt idx="84">
                <c:v>3667</c:v>
              </c:pt>
              <c:pt idx="85">
                <c:v>3711</c:v>
              </c:pt>
              <c:pt idx="86">
                <c:v>3755</c:v>
              </c:pt>
              <c:pt idx="87">
                <c:v>3798</c:v>
              </c:pt>
              <c:pt idx="88">
                <c:v>3842</c:v>
              </c:pt>
              <c:pt idx="89">
                <c:v>3886</c:v>
              </c:pt>
              <c:pt idx="90">
                <c:v>3929</c:v>
              </c:pt>
              <c:pt idx="91">
                <c:v>3973</c:v>
              </c:pt>
              <c:pt idx="92">
                <c:v>4016</c:v>
              </c:pt>
              <c:pt idx="93">
                <c:v>4060</c:v>
              </c:pt>
              <c:pt idx="94">
                <c:v>4104</c:v>
              </c:pt>
              <c:pt idx="95">
                <c:v>4147</c:v>
              </c:pt>
              <c:pt idx="96">
                <c:v>4191</c:v>
              </c:pt>
              <c:pt idx="97">
                <c:v>4235</c:v>
              </c:pt>
              <c:pt idx="98">
                <c:v>4278</c:v>
              </c:pt>
              <c:pt idx="99">
                <c:v>4322</c:v>
              </c:pt>
              <c:pt idx="100">
                <c:v>4366</c:v>
              </c:pt>
              <c:pt idx="101">
                <c:v>4409</c:v>
              </c:pt>
              <c:pt idx="102">
                <c:v>4453</c:v>
              </c:pt>
              <c:pt idx="103">
                <c:v>4497</c:v>
              </c:pt>
              <c:pt idx="104">
                <c:v>4540</c:v>
              </c:pt>
              <c:pt idx="105">
                <c:v>4584</c:v>
              </c:pt>
              <c:pt idx="106">
                <c:v>4628</c:v>
              </c:pt>
              <c:pt idx="107">
                <c:v>4671</c:v>
              </c:pt>
              <c:pt idx="108">
                <c:v>4715</c:v>
              </c:pt>
              <c:pt idx="109">
                <c:v>4759</c:v>
              </c:pt>
              <c:pt idx="110">
                <c:v>4802</c:v>
              </c:pt>
              <c:pt idx="111">
                <c:v>4846</c:v>
              </c:pt>
              <c:pt idx="112">
                <c:v>4890</c:v>
              </c:pt>
              <c:pt idx="113">
                <c:v>4933</c:v>
              </c:pt>
              <c:pt idx="114">
                <c:v>4977</c:v>
              </c:pt>
              <c:pt idx="115">
                <c:v>5021</c:v>
              </c:pt>
              <c:pt idx="116">
                <c:v>5064</c:v>
              </c:pt>
              <c:pt idx="117">
                <c:v>5108</c:v>
              </c:pt>
              <c:pt idx="118">
                <c:v>5152</c:v>
              </c:pt>
              <c:pt idx="119">
                <c:v>5195</c:v>
              </c:pt>
              <c:pt idx="120">
                <c:v>5239</c:v>
              </c:pt>
              <c:pt idx="121">
                <c:v>5283</c:v>
              </c:pt>
              <c:pt idx="122">
                <c:v>5326</c:v>
              </c:pt>
              <c:pt idx="123">
                <c:v>5370</c:v>
              </c:pt>
              <c:pt idx="124">
                <c:v>5414</c:v>
              </c:pt>
              <c:pt idx="125">
                <c:v>5457</c:v>
              </c:pt>
              <c:pt idx="126">
                <c:v>5501</c:v>
              </c:pt>
              <c:pt idx="127">
                <c:v>5545</c:v>
              </c:pt>
              <c:pt idx="128">
                <c:v>5588</c:v>
              </c:pt>
              <c:pt idx="129">
                <c:v>5632</c:v>
              </c:pt>
              <c:pt idx="130">
                <c:v>5675</c:v>
              </c:pt>
              <c:pt idx="131">
                <c:v>5719</c:v>
              </c:pt>
              <c:pt idx="132">
                <c:v>5763</c:v>
              </c:pt>
              <c:pt idx="133">
                <c:v>5806</c:v>
              </c:pt>
              <c:pt idx="134">
                <c:v>5850</c:v>
              </c:pt>
              <c:pt idx="135">
                <c:v>5894</c:v>
              </c:pt>
              <c:pt idx="136">
                <c:v>5937</c:v>
              </c:pt>
              <c:pt idx="137">
                <c:v>5981</c:v>
              </c:pt>
              <c:pt idx="138">
                <c:v>6025</c:v>
              </c:pt>
              <c:pt idx="139">
                <c:v>6068</c:v>
              </c:pt>
              <c:pt idx="140">
                <c:v>6112</c:v>
              </c:pt>
              <c:pt idx="141">
                <c:v>6156</c:v>
              </c:pt>
              <c:pt idx="142">
                <c:v>6199</c:v>
              </c:pt>
              <c:pt idx="143">
                <c:v>6243</c:v>
              </c:pt>
              <c:pt idx="144">
                <c:v>6287</c:v>
              </c:pt>
              <c:pt idx="145">
                <c:v>6330</c:v>
              </c:pt>
              <c:pt idx="146">
                <c:v>6374</c:v>
              </c:pt>
              <c:pt idx="147">
                <c:v>6418</c:v>
              </c:pt>
              <c:pt idx="148">
                <c:v>6461</c:v>
              </c:pt>
              <c:pt idx="149">
                <c:v>6505</c:v>
              </c:pt>
              <c:pt idx="150">
                <c:v>6549</c:v>
              </c:pt>
              <c:pt idx="151">
                <c:v>6592</c:v>
              </c:pt>
              <c:pt idx="152">
                <c:v>6636</c:v>
              </c:pt>
              <c:pt idx="153">
                <c:v>6680</c:v>
              </c:pt>
              <c:pt idx="154">
                <c:v>6723</c:v>
              </c:pt>
              <c:pt idx="155">
                <c:v>6767</c:v>
              </c:pt>
              <c:pt idx="156">
                <c:v>6811</c:v>
              </c:pt>
              <c:pt idx="157">
                <c:v>6854</c:v>
              </c:pt>
              <c:pt idx="158">
                <c:v>6898</c:v>
              </c:pt>
              <c:pt idx="159">
                <c:v>6942</c:v>
              </c:pt>
              <c:pt idx="160">
                <c:v>6985</c:v>
              </c:pt>
              <c:pt idx="161">
                <c:v>7029</c:v>
              </c:pt>
              <c:pt idx="162">
                <c:v>7073</c:v>
              </c:pt>
              <c:pt idx="163">
                <c:v>7116</c:v>
              </c:pt>
              <c:pt idx="164">
                <c:v>7160</c:v>
              </c:pt>
              <c:pt idx="165">
                <c:v>7203</c:v>
              </c:pt>
              <c:pt idx="166">
                <c:v>7247</c:v>
              </c:pt>
              <c:pt idx="167">
                <c:v>7291</c:v>
              </c:pt>
              <c:pt idx="168">
                <c:v>7334</c:v>
              </c:pt>
              <c:pt idx="169">
                <c:v>7378</c:v>
              </c:pt>
              <c:pt idx="170">
                <c:v>7422</c:v>
              </c:pt>
              <c:pt idx="171">
                <c:v>7465</c:v>
              </c:pt>
              <c:pt idx="172">
                <c:v>7509</c:v>
              </c:pt>
              <c:pt idx="173">
                <c:v>7553</c:v>
              </c:pt>
              <c:pt idx="174">
                <c:v>7596</c:v>
              </c:pt>
              <c:pt idx="175">
                <c:v>7640</c:v>
              </c:pt>
              <c:pt idx="176">
                <c:v>7684</c:v>
              </c:pt>
              <c:pt idx="177">
                <c:v>7727</c:v>
              </c:pt>
              <c:pt idx="178">
                <c:v>7771</c:v>
              </c:pt>
              <c:pt idx="179">
                <c:v>7815</c:v>
              </c:pt>
              <c:pt idx="180">
                <c:v>7858</c:v>
              </c:pt>
              <c:pt idx="181">
                <c:v>7902</c:v>
              </c:pt>
              <c:pt idx="182">
                <c:v>7946</c:v>
              </c:pt>
              <c:pt idx="183">
                <c:v>7989</c:v>
              </c:pt>
              <c:pt idx="184">
                <c:v>8033</c:v>
              </c:pt>
              <c:pt idx="185">
                <c:v>8077</c:v>
              </c:pt>
              <c:pt idx="186">
                <c:v>8120</c:v>
              </c:pt>
              <c:pt idx="187">
                <c:v>8164</c:v>
              </c:pt>
              <c:pt idx="188">
                <c:v>8208</c:v>
              </c:pt>
              <c:pt idx="189">
                <c:v>8251</c:v>
              </c:pt>
              <c:pt idx="190">
                <c:v>8295</c:v>
              </c:pt>
              <c:pt idx="191">
                <c:v>8339</c:v>
              </c:pt>
              <c:pt idx="192">
                <c:v>8382</c:v>
              </c:pt>
              <c:pt idx="193">
                <c:v>8426</c:v>
              </c:pt>
              <c:pt idx="194">
                <c:v>8470</c:v>
              </c:pt>
              <c:pt idx="195">
                <c:v>8513</c:v>
              </c:pt>
              <c:pt idx="196">
                <c:v>8557</c:v>
              </c:pt>
              <c:pt idx="197">
                <c:v>8601</c:v>
              </c:pt>
              <c:pt idx="198">
                <c:v>8644</c:v>
              </c:pt>
              <c:pt idx="199">
                <c:v>8688</c:v>
              </c:pt>
              <c:pt idx="200">
                <c:v>8732</c:v>
              </c:pt>
              <c:pt idx="201">
                <c:v>8775</c:v>
              </c:pt>
              <c:pt idx="202">
                <c:v>8819</c:v>
              </c:pt>
              <c:pt idx="203">
                <c:v>8862</c:v>
              </c:pt>
              <c:pt idx="204">
                <c:v>8906</c:v>
              </c:pt>
              <c:pt idx="205">
                <c:v>8950</c:v>
              </c:pt>
              <c:pt idx="206">
                <c:v>8993</c:v>
              </c:pt>
              <c:pt idx="207">
                <c:v>9037</c:v>
              </c:pt>
              <c:pt idx="208">
                <c:v>9081</c:v>
              </c:pt>
              <c:pt idx="209">
                <c:v>9124</c:v>
              </c:pt>
              <c:pt idx="210">
                <c:v>9168</c:v>
              </c:pt>
              <c:pt idx="211">
                <c:v>9212</c:v>
              </c:pt>
              <c:pt idx="212">
                <c:v>9255</c:v>
              </c:pt>
              <c:pt idx="213">
                <c:v>9299</c:v>
              </c:pt>
              <c:pt idx="214">
                <c:v>9343</c:v>
              </c:pt>
              <c:pt idx="215">
                <c:v>9386</c:v>
              </c:pt>
              <c:pt idx="216">
                <c:v>9430</c:v>
              </c:pt>
              <c:pt idx="217">
                <c:v>9474</c:v>
              </c:pt>
              <c:pt idx="218">
                <c:v>9517</c:v>
              </c:pt>
              <c:pt idx="219">
                <c:v>9561</c:v>
              </c:pt>
              <c:pt idx="220">
                <c:v>9605</c:v>
              </c:pt>
              <c:pt idx="221">
                <c:v>9648</c:v>
              </c:pt>
              <c:pt idx="222">
                <c:v>9692</c:v>
              </c:pt>
              <c:pt idx="223">
                <c:v>9736</c:v>
              </c:pt>
              <c:pt idx="224">
                <c:v>9779</c:v>
              </c:pt>
              <c:pt idx="225">
                <c:v>9823</c:v>
              </c:pt>
              <c:pt idx="226">
                <c:v>9867</c:v>
              </c:pt>
              <c:pt idx="227">
                <c:v>9910</c:v>
              </c:pt>
              <c:pt idx="228">
                <c:v>9954</c:v>
              </c:pt>
              <c:pt idx="229">
                <c:v>9998</c:v>
              </c:pt>
              <c:pt idx="230">
                <c:v>10041</c:v>
              </c:pt>
              <c:pt idx="231">
                <c:v>10085</c:v>
              </c:pt>
              <c:pt idx="232">
                <c:v>10129</c:v>
              </c:pt>
              <c:pt idx="233">
                <c:v>10172</c:v>
              </c:pt>
              <c:pt idx="234">
                <c:v>10216</c:v>
              </c:pt>
              <c:pt idx="235">
                <c:v>10260</c:v>
              </c:pt>
              <c:pt idx="236">
                <c:v>10303</c:v>
              </c:pt>
              <c:pt idx="237">
                <c:v>10347</c:v>
              </c:pt>
              <c:pt idx="238">
                <c:v>10390</c:v>
              </c:pt>
              <c:pt idx="239">
                <c:v>10434</c:v>
              </c:pt>
              <c:pt idx="240">
                <c:v>10478</c:v>
              </c:pt>
              <c:pt idx="241">
                <c:v>10521</c:v>
              </c:pt>
              <c:pt idx="242">
                <c:v>10565</c:v>
              </c:pt>
              <c:pt idx="243">
                <c:v>10609</c:v>
              </c:pt>
              <c:pt idx="244">
                <c:v>10652</c:v>
              </c:pt>
              <c:pt idx="245">
                <c:v>10696</c:v>
              </c:pt>
              <c:pt idx="246">
                <c:v>10740</c:v>
              </c:pt>
              <c:pt idx="247">
                <c:v>10783</c:v>
              </c:pt>
              <c:pt idx="248">
                <c:v>10827</c:v>
              </c:pt>
              <c:pt idx="249">
                <c:v>10871</c:v>
              </c:pt>
              <c:pt idx="250">
                <c:v>10914</c:v>
              </c:pt>
              <c:pt idx="251">
                <c:v>10958</c:v>
              </c:pt>
              <c:pt idx="252">
                <c:v>11002</c:v>
              </c:pt>
              <c:pt idx="253">
                <c:v>11045</c:v>
              </c:pt>
              <c:pt idx="254">
                <c:v>11089</c:v>
              </c:pt>
              <c:pt idx="255">
                <c:v>11133</c:v>
              </c:pt>
              <c:pt idx="256">
                <c:v>11176</c:v>
              </c:pt>
              <c:pt idx="257">
                <c:v>11220</c:v>
              </c:pt>
              <c:pt idx="258">
                <c:v>11264</c:v>
              </c:pt>
              <c:pt idx="259">
                <c:v>11307</c:v>
              </c:pt>
              <c:pt idx="260">
                <c:v>11351</c:v>
              </c:pt>
              <c:pt idx="261">
                <c:v>11395</c:v>
              </c:pt>
              <c:pt idx="262">
                <c:v>11438</c:v>
              </c:pt>
              <c:pt idx="263">
                <c:v>11482</c:v>
              </c:pt>
              <c:pt idx="264">
                <c:v>11526</c:v>
              </c:pt>
              <c:pt idx="265">
                <c:v>11569</c:v>
              </c:pt>
              <c:pt idx="266">
                <c:v>11613</c:v>
              </c:pt>
              <c:pt idx="267">
                <c:v>11657</c:v>
              </c:pt>
              <c:pt idx="268">
                <c:v>11700</c:v>
              </c:pt>
              <c:pt idx="269">
                <c:v>11744</c:v>
              </c:pt>
              <c:pt idx="270">
                <c:v>11788</c:v>
              </c:pt>
              <c:pt idx="271">
                <c:v>11831</c:v>
              </c:pt>
              <c:pt idx="272">
                <c:v>11875</c:v>
              </c:pt>
              <c:pt idx="273">
                <c:v>11918</c:v>
              </c:pt>
              <c:pt idx="274">
                <c:v>11962</c:v>
              </c:pt>
              <c:pt idx="275">
                <c:v>12006</c:v>
              </c:pt>
              <c:pt idx="276">
                <c:v>12049</c:v>
              </c:pt>
              <c:pt idx="277">
                <c:v>12093</c:v>
              </c:pt>
              <c:pt idx="278">
                <c:v>12137</c:v>
              </c:pt>
              <c:pt idx="279">
                <c:v>12180</c:v>
              </c:pt>
              <c:pt idx="280">
                <c:v>12224</c:v>
              </c:pt>
              <c:pt idx="281">
                <c:v>12268</c:v>
              </c:pt>
              <c:pt idx="282">
                <c:v>12311</c:v>
              </c:pt>
              <c:pt idx="283">
                <c:v>12355</c:v>
              </c:pt>
              <c:pt idx="284">
                <c:v>12399</c:v>
              </c:pt>
              <c:pt idx="285">
                <c:v>12442</c:v>
              </c:pt>
              <c:pt idx="286">
                <c:v>12486</c:v>
              </c:pt>
              <c:pt idx="287">
                <c:v>12530</c:v>
              </c:pt>
              <c:pt idx="288">
                <c:v>12573</c:v>
              </c:pt>
              <c:pt idx="289">
                <c:v>12617</c:v>
              </c:pt>
              <c:pt idx="290">
                <c:v>12661</c:v>
              </c:pt>
              <c:pt idx="291">
                <c:v>12704</c:v>
              </c:pt>
              <c:pt idx="292">
                <c:v>12748</c:v>
              </c:pt>
              <c:pt idx="293">
                <c:v>12792</c:v>
              </c:pt>
              <c:pt idx="294">
                <c:v>12835</c:v>
              </c:pt>
              <c:pt idx="295">
                <c:v>12879</c:v>
              </c:pt>
              <c:pt idx="296">
                <c:v>12923</c:v>
              </c:pt>
              <c:pt idx="297">
                <c:v>12966</c:v>
              </c:pt>
              <c:pt idx="298">
                <c:v>13010</c:v>
              </c:pt>
              <c:pt idx="299">
                <c:v>13054</c:v>
              </c:pt>
              <c:pt idx="300">
                <c:v>13097</c:v>
              </c:pt>
              <c:pt idx="301">
                <c:v>13141</c:v>
              </c:pt>
              <c:pt idx="302">
                <c:v>13185</c:v>
              </c:pt>
              <c:pt idx="303">
                <c:v>13228</c:v>
              </c:pt>
              <c:pt idx="304">
                <c:v>13272</c:v>
              </c:pt>
              <c:pt idx="305">
                <c:v>13316</c:v>
              </c:pt>
              <c:pt idx="306">
                <c:v>13359</c:v>
              </c:pt>
              <c:pt idx="307">
                <c:v>13403</c:v>
              </c:pt>
              <c:pt idx="308">
                <c:v>13447</c:v>
              </c:pt>
              <c:pt idx="309">
                <c:v>13490</c:v>
              </c:pt>
              <c:pt idx="310">
                <c:v>13534</c:v>
              </c:pt>
              <c:pt idx="311">
                <c:v>13577</c:v>
              </c:pt>
              <c:pt idx="312">
                <c:v>13621</c:v>
              </c:pt>
              <c:pt idx="313">
                <c:v>13665</c:v>
              </c:pt>
              <c:pt idx="314">
                <c:v>13708</c:v>
              </c:pt>
              <c:pt idx="315">
                <c:v>13752</c:v>
              </c:pt>
              <c:pt idx="316">
                <c:v>13796</c:v>
              </c:pt>
              <c:pt idx="317">
                <c:v>13839</c:v>
              </c:pt>
              <c:pt idx="318">
                <c:v>13883</c:v>
              </c:pt>
              <c:pt idx="319">
                <c:v>13927</c:v>
              </c:pt>
              <c:pt idx="320">
                <c:v>13970</c:v>
              </c:pt>
              <c:pt idx="321">
                <c:v>14014</c:v>
              </c:pt>
              <c:pt idx="322">
                <c:v>14058</c:v>
              </c:pt>
              <c:pt idx="323">
                <c:v>14101</c:v>
              </c:pt>
              <c:pt idx="324">
                <c:v>14145</c:v>
              </c:pt>
              <c:pt idx="325">
                <c:v>14189</c:v>
              </c:pt>
              <c:pt idx="326">
                <c:v>14232</c:v>
              </c:pt>
              <c:pt idx="327">
                <c:v>14276</c:v>
              </c:pt>
              <c:pt idx="328">
                <c:v>14320</c:v>
              </c:pt>
              <c:pt idx="329">
                <c:v>14363</c:v>
              </c:pt>
              <c:pt idx="330">
                <c:v>14407</c:v>
              </c:pt>
              <c:pt idx="331">
                <c:v>14451</c:v>
              </c:pt>
              <c:pt idx="332">
                <c:v>14494</c:v>
              </c:pt>
              <c:pt idx="333">
                <c:v>14538</c:v>
              </c:pt>
              <c:pt idx="334">
                <c:v>14582</c:v>
              </c:pt>
              <c:pt idx="335">
                <c:v>14625</c:v>
              </c:pt>
              <c:pt idx="336">
                <c:v>14669</c:v>
              </c:pt>
              <c:pt idx="337">
                <c:v>14713</c:v>
              </c:pt>
              <c:pt idx="338">
                <c:v>14756</c:v>
              </c:pt>
              <c:pt idx="339">
                <c:v>14800</c:v>
              </c:pt>
              <c:pt idx="340">
                <c:v>14844</c:v>
              </c:pt>
              <c:pt idx="341">
                <c:v>14887</c:v>
              </c:pt>
              <c:pt idx="342">
                <c:v>14931</c:v>
              </c:pt>
              <c:pt idx="343">
                <c:v>14975</c:v>
              </c:pt>
              <c:pt idx="344">
                <c:v>15018</c:v>
              </c:pt>
              <c:pt idx="345">
                <c:v>15062</c:v>
              </c:pt>
              <c:pt idx="346">
                <c:v>15105</c:v>
              </c:pt>
              <c:pt idx="347">
                <c:v>15149</c:v>
              </c:pt>
              <c:pt idx="348">
                <c:v>15193</c:v>
              </c:pt>
              <c:pt idx="349">
                <c:v>15236</c:v>
              </c:pt>
              <c:pt idx="350">
                <c:v>15280</c:v>
              </c:pt>
              <c:pt idx="351">
                <c:v>15324</c:v>
              </c:pt>
              <c:pt idx="352">
                <c:v>15367</c:v>
              </c:pt>
              <c:pt idx="353">
                <c:v>15411</c:v>
              </c:pt>
              <c:pt idx="354">
                <c:v>15455</c:v>
              </c:pt>
              <c:pt idx="355">
                <c:v>15498</c:v>
              </c:pt>
              <c:pt idx="356">
                <c:v>15542</c:v>
              </c:pt>
              <c:pt idx="357">
                <c:v>15586</c:v>
              </c:pt>
              <c:pt idx="358">
                <c:v>15629</c:v>
              </c:pt>
              <c:pt idx="359">
                <c:v>15673</c:v>
              </c:pt>
              <c:pt idx="360">
                <c:v>15717</c:v>
              </c:pt>
              <c:pt idx="361">
                <c:v>15760</c:v>
              </c:pt>
              <c:pt idx="362">
                <c:v>15804</c:v>
              </c:pt>
              <c:pt idx="363">
                <c:v>15848</c:v>
              </c:pt>
              <c:pt idx="364">
                <c:v>15891</c:v>
              </c:pt>
              <c:pt idx="365">
                <c:v>15935</c:v>
              </c:pt>
              <c:pt idx="366">
                <c:v>15979</c:v>
              </c:pt>
              <c:pt idx="367">
                <c:v>16022</c:v>
              </c:pt>
              <c:pt idx="368">
                <c:v>16066</c:v>
              </c:pt>
              <c:pt idx="369">
                <c:v>16110</c:v>
              </c:pt>
              <c:pt idx="370">
                <c:v>16153</c:v>
              </c:pt>
              <c:pt idx="371">
                <c:v>16197</c:v>
              </c:pt>
              <c:pt idx="372">
                <c:v>16241</c:v>
              </c:pt>
              <c:pt idx="373">
                <c:v>16284</c:v>
              </c:pt>
              <c:pt idx="374">
                <c:v>16328</c:v>
              </c:pt>
              <c:pt idx="375">
                <c:v>16372</c:v>
              </c:pt>
              <c:pt idx="376">
                <c:v>16415</c:v>
              </c:pt>
              <c:pt idx="377">
                <c:v>16459</c:v>
              </c:pt>
              <c:pt idx="378">
                <c:v>16503</c:v>
              </c:pt>
              <c:pt idx="379">
                <c:v>16546</c:v>
              </c:pt>
              <c:pt idx="380">
                <c:v>16590</c:v>
              </c:pt>
              <c:pt idx="381">
                <c:v>16634</c:v>
              </c:pt>
              <c:pt idx="382">
                <c:v>16677</c:v>
              </c:pt>
              <c:pt idx="383">
                <c:v>16721</c:v>
              </c:pt>
              <c:pt idx="384">
                <c:v>16764</c:v>
              </c:pt>
              <c:pt idx="385">
                <c:v>16808</c:v>
              </c:pt>
              <c:pt idx="386">
                <c:v>16852</c:v>
              </c:pt>
              <c:pt idx="387">
                <c:v>16895</c:v>
              </c:pt>
              <c:pt idx="388">
                <c:v>16939</c:v>
              </c:pt>
              <c:pt idx="389">
                <c:v>16983</c:v>
              </c:pt>
              <c:pt idx="390">
                <c:v>17026</c:v>
              </c:pt>
              <c:pt idx="391">
                <c:v>17070</c:v>
              </c:pt>
              <c:pt idx="392">
                <c:v>17114</c:v>
              </c:pt>
              <c:pt idx="393">
                <c:v>17157</c:v>
              </c:pt>
              <c:pt idx="394">
                <c:v>17201</c:v>
              </c:pt>
              <c:pt idx="395">
                <c:v>17245</c:v>
              </c:pt>
              <c:pt idx="396">
                <c:v>17288</c:v>
              </c:pt>
              <c:pt idx="397">
                <c:v>17332</c:v>
              </c:pt>
              <c:pt idx="398">
                <c:v>17376</c:v>
              </c:pt>
              <c:pt idx="399">
                <c:v>17419</c:v>
              </c:pt>
              <c:pt idx="400">
                <c:v>17463</c:v>
              </c:pt>
            </c:numLit>
          </c:xVal>
          <c:yVal>
            <c:numLit>
              <c:formatCode>General</c:formatCode>
              <c:ptCount val="401"/>
              <c:pt idx="0">
                <c:v>11546.575000000001</c:v>
              </c:pt>
              <c:pt idx="1">
                <c:v>11289.569</c:v>
              </c:pt>
              <c:pt idx="2">
                <c:v>11050.370999999999</c:v>
              </c:pt>
              <c:pt idx="3">
                <c:v>10935.463999999998</c:v>
              </c:pt>
              <c:pt idx="4">
                <c:v>10846.249999999996</c:v>
              </c:pt>
              <c:pt idx="5">
                <c:v>10803.015999999998</c:v>
              </c:pt>
              <c:pt idx="6">
                <c:v>10735.286000000002</c:v>
              </c:pt>
              <c:pt idx="7">
                <c:v>10690.47</c:v>
              </c:pt>
              <c:pt idx="8">
                <c:v>10625.236000000001</c:v>
              </c:pt>
              <c:pt idx="9">
                <c:v>10571.804</c:v>
              </c:pt>
              <c:pt idx="10">
                <c:v>10524.247000000001</c:v>
              </c:pt>
              <c:pt idx="11">
                <c:v>10488.419999999998</c:v>
              </c:pt>
              <c:pt idx="12">
                <c:v>10446.504000000001</c:v>
              </c:pt>
              <c:pt idx="13">
                <c:v>10397.705999999998</c:v>
              </c:pt>
              <c:pt idx="14">
                <c:v>10339.597000000002</c:v>
              </c:pt>
              <c:pt idx="15">
                <c:v>10281.949000000001</c:v>
              </c:pt>
              <c:pt idx="16">
                <c:v>10234.037999999997</c:v>
              </c:pt>
              <c:pt idx="17">
                <c:v>10185.874999999996</c:v>
              </c:pt>
              <c:pt idx="18">
                <c:v>10135.056</c:v>
              </c:pt>
              <c:pt idx="19">
                <c:v>10073.273000000001</c:v>
              </c:pt>
              <c:pt idx="20">
                <c:v>10018.354999999998</c:v>
              </c:pt>
              <c:pt idx="21">
                <c:v>9959.402</c:v>
              </c:pt>
              <c:pt idx="22">
                <c:v>9888.8810000000012</c:v>
              </c:pt>
              <c:pt idx="23">
                <c:v>9839.6470000000008</c:v>
              </c:pt>
              <c:pt idx="24">
                <c:v>9793.0089999999964</c:v>
              </c:pt>
              <c:pt idx="25">
                <c:v>9753.630000000001</c:v>
              </c:pt>
              <c:pt idx="26">
                <c:v>9726.7779999999984</c:v>
              </c:pt>
              <c:pt idx="27">
                <c:v>9704.3150000000005</c:v>
              </c:pt>
              <c:pt idx="28">
                <c:v>9681.8630000000012</c:v>
              </c:pt>
              <c:pt idx="29">
                <c:v>9662.1940000000013</c:v>
              </c:pt>
              <c:pt idx="30">
                <c:v>9635.2330000000002</c:v>
              </c:pt>
              <c:pt idx="31">
                <c:v>9613.6630000000005</c:v>
              </c:pt>
              <c:pt idx="32">
                <c:v>9596.5640000000021</c:v>
              </c:pt>
              <c:pt idx="33">
                <c:v>9576.6929999999993</c:v>
              </c:pt>
              <c:pt idx="34">
                <c:v>9557.6759999999995</c:v>
              </c:pt>
              <c:pt idx="35">
                <c:v>9534.9040000000005</c:v>
              </c:pt>
              <c:pt idx="36">
                <c:v>9517.0829999999987</c:v>
              </c:pt>
              <c:pt idx="37">
                <c:v>9500.9519999999975</c:v>
              </c:pt>
              <c:pt idx="38">
                <c:v>9484.0450000000001</c:v>
              </c:pt>
              <c:pt idx="39">
                <c:v>9468.9630000000016</c:v>
              </c:pt>
              <c:pt idx="40">
                <c:v>9455.9300000000021</c:v>
              </c:pt>
              <c:pt idx="41">
                <c:v>9436.5859999999993</c:v>
              </c:pt>
              <c:pt idx="42">
                <c:v>9422.7260000000006</c:v>
              </c:pt>
              <c:pt idx="43">
                <c:v>9405.5320000000011</c:v>
              </c:pt>
              <c:pt idx="44">
                <c:v>9387.9290000000001</c:v>
              </c:pt>
              <c:pt idx="45">
                <c:v>9372.5329999999994</c:v>
              </c:pt>
              <c:pt idx="46">
                <c:v>9352.8970000000008</c:v>
              </c:pt>
              <c:pt idx="47">
                <c:v>9339.0240000000013</c:v>
              </c:pt>
              <c:pt idx="48">
                <c:v>9322.1389999999992</c:v>
              </c:pt>
              <c:pt idx="49">
                <c:v>9306.2260000000006</c:v>
              </c:pt>
              <c:pt idx="50">
                <c:v>9287.357</c:v>
              </c:pt>
              <c:pt idx="51">
                <c:v>9269.3580000000002</c:v>
              </c:pt>
              <c:pt idx="52">
                <c:v>9258.3330000000005</c:v>
              </c:pt>
              <c:pt idx="53">
                <c:v>9245.0899999999983</c:v>
              </c:pt>
              <c:pt idx="54">
                <c:v>9232.8960000000006</c:v>
              </c:pt>
              <c:pt idx="55">
                <c:v>9220.0630000000001</c:v>
              </c:pt>
              <c:pt idx="56">
                <c:v>9206.4119999999984</c:v>
              </c:pt>
              <c:pt idx="57">
                <c:v>9194.7740000000013</c:v>
              </c:pt>
              <c:pt idx="58">
                <c:v>9180.2650000000031</c:v>
              </c:pt>
              <c:pt idx="59">
                <c:v>9167.4369999999999</c:v>
              </c:pt>
              <c:pt idx="60">
                <c:v>9155.0240000000013</c:v>
              </c:pt>
              <c:pt idx="61">
                <c:v>9145.0020000000004</c:v>
              </c:pt>
              <c:pt idx="62">
                <c:v>9131.610999999999</c:v>
              </c:pt>
              <c:pt idx="63">
                <c:v>9118.8829999999998</c:v>
              </c:pt>
              <c:pt idx="64">
                <c:v>9104.1970000000001</c:v>
              </c:pt>
              <c:pt idx="65">
                <c:v>9091.5470000000005</c:v>
              </c:pt>
              <c:pt idx="66">
                <c:v>9078.5059999999994</c:v>
              </c:pt>
              <c:pt idx="67">
                <c:v>9065.8159999999989</c:v>
              </c:pt>
              <c:pt idx="68">
                <c:v>9053.8130000000019</c:v>
              </c:pt>
              <c:pt idx="69">
                <c:v>9040.9739999999983</c:v>
              </c:pt>
              <c:pt idx="70">
                <c:v>9029.7950000000001</c:v>
              </c:pt>
              <c:pt idx="71">
                <c:v>9013.9519999999993</c:v>
              </c:pt>
              <c:pt idx="72">
                <c:v>8998.0950000000012</c:v>
              </c:pt>
              <c:pt idx="73">
                <c:v>8981.989999999998</c:v>
              </c:pt>
              <c:pt idx="74">
                <c:v>8968.652</c:v>
              </c:pt>
              <c:pt idx="75">
                <c:v>8956.473</c:v>
              </c:pt>
              <c:pt idx="76">
                <c:v>8940.7759999999998</c:v>
              </c:pt>
              <c:pt idx="77">
                <c:v>8927.7529999999988</c:v>
              </c:pt>
              <c:pt idx="78">
                <c:v>8917.0720000000001</c:v>
              </c:pt>
              <c:pt idx="79">
                <c:v>8906.4480000000021</c:v>
              </c:pt>
              <c:pt idx="80">
                <c:v>8892.3359999999993</c:v>
              </c:pt>
              <c:pt idx="81">
                <c:v>8871.9309999999987</c:v>
              </c:pt>
              <c:pt idx="82">
                <c:v>8859.8940000000021</c:v>
              </c:pt>
              <c:pt idx="83">
                <c:v>8846.5559999999969</c:v>
              </c:pt>
              <c:pt idx="84">
                <c:v>8831.5439999999981</c:v>
              </c:pt>
              <c:pt idx="85">
                <c:v>8817.5370000000021</c:v>
              </c:pt>
              <c:pt idx="86">
                <c:v>8800.8129999999983</c:v>
              </c:pt>
              <c:pt idx="87">
                <c:v>8786.3000000000011</c:v>
              </c:pt>
              <c:pt idx="88">
                <c:v>8773.0059999999976</c:v>
              </c:pt>
              <c:pt idx="89">
                <c:v>8760.9539999999979</c:v>
              </c:pt>
              <c:pt idx="90">
                <c:v>8749.3420000000006</c:v>
              </c:pt>
              <c:pt idx="91">
                <c:v>8736.2899999999991</c:v>
              </c:pt>
              <c:pt idx="92">
                <c:v>8722.399999999996</c:v>
              </c:pt>
              <c:pt idx="93">
                <c:v>8710.5659999999989</c:v>
              </c:pt>
              <c:pt idx="94">
                <c:v>8697.3069999999989</c:v>
              </c:pt>
              <c:pt idx="95">
                <c:v>8680.8619999999992</c:v>
              </c:pt>
              <c:pt idx="96">
                <c:v>8664.8940000000002</c:v>
              </c:pt>
              <c:pt idx="97">
                <c:v>8649.6310000000012</c:v>
              </c:pt>
              <c:pt idx="98">
                <c:v>8635.3739999999998</c:v>
              </c:pt>
              <c:pt idx="99">
                <c:v>8619.4570000000022</c:v>
              </c:pt>
              <c:pt idx="100">
                <c:v>8602.7160000000003</c:v>
              </c:pt>
              <c:pt idx="101">
                <c:v>8588.0780000000013</c:v>
              </c:pt>
              <c:pt idx="102">
                <c:v>8573.2000000000007</c:v>
              </c:pt>
              <c:pt idx="103">
                <c:v>8557.4750000000004</c:v>
              </c:pt>
              <c:pt idx="104">
                <c:v>8542.3009999999995</c:v>
              </c:pt>
              <c:pt idx="105">
                <c:v>8529.5789999999979</c:v>
              </c:pt>
              <c:pt idx="106">
                <c:v>8514.9070000000011</c:v>
              </c:pt>
              <c:pt idx="107">
                <c:v>8503.4709999999995</c:v>
              </c:pt>
              <c:pt idx="108">
                <c:v>8491.4160000000011</c:v>
              </c:pt>
              <c:pt idx="109">
                <c:v>8478.2860000000019</c:v>
              </c:pt>
              <c:pt idx="110">
                <c:v>8467.1180000000004</c:v>
              </c:pt>
              <c:pt idx="111">
                <c:v>8457.9529999999977</c:v>
              </c:pt>
              <c:pt idx="112">
                <c:v>8447.1180000000004</c:v>
              </c:pt>
              <c:pt idx="113">
                <c:v>8437.6370000000006</c:v>
              </c:pt>
              <c:pt idx="114">
                <c:v>8428.8410000000003</c:v>
              </c:pt>
              <c:pt idx="115">
                <c:v>8418.3260000000009</c:v>
              </c:pt>
              <c:pt idx="116">
                <c:v>8406.66</c:v>
              </c:pt>
              <c:pt idx="117">
                <c:v>8398.030999999999</c:v>
              </c:pt>
              <c:pt idx="118">
                <c:v>8388.7180000000008</c:v>
              </c:pt>
              <c:pt idx="119">
                <c:v>8378.5990000000002</c:v>
              </c:pt>
              <c:pt idx="120">
                <c:v>8368.5930000000008</c:v>
              </c:pt>
              <c:pt idx="121">
                <c:v>8357.7549999999992</c:v>
              </c:pt>
              <c:pt idx="122">
                <c:v>8347.9359999999997</c:v>
              </c:pt>
              <c:pt idx="123">
                <c:v>8338.6700000000019</c:v>
              </c:pt>
              <c:pt idx="124">
                <c:v>8330.2559999999994</c:v>
              </c:pt>
              <c:pt idx="125">
                <c:v>8324.9869999999992</c:v>
              </c:pt>
              <c:pt idx="126">
                <c:v>8315.4319999999989</c:v>
              </c:pt>
              <c:pt idx="127">
                <c:v>8307.0029999999988</c:v>
              </c:pt>
              <c:pt idx="128">
                <c:v>8297.5339999999997</c:v>
              </c:pt>
              <c:pt idx="129">
                <c:v>8290.018</c:v>
              </c:pt>
              <c:pt idx="130">
                <c:v>8281.8689999999988</c:v>
              </c:pt>
              <c:pt idx="131">
                <c:v>8271.0749999999989</c:v>
              </c:pt>
              <c:pt idx="132">
                <c:v>8261.628999999999</c:v>
              </c:pt>
              <c:pt idx="133">
                <c:v>8253.4199999999983</c:v>
              </c:pt>
              <c:pt idx="134">
                <c:v>8243.514000000001</c:v>
              </c:pt>
              <c:pt idx="135">
                <c:v>8234.5180000000018</c:v>
              </c:pt>
              <c:pt idx="136">
                <c:v>8224.9050000000007</c:v>
              </c:pt>
              <c:pt idx="137">
                <c:v>8216.0270000000019</c:v>
              </c:pt>
              <c:pt idx="138">
                <c:v>8208.4440000000013</c:v>
              </c:pt>
              <c:pt idx="139">
                <c:v>8199.152</c:v>
              </c:pt>
              <c:pt idx="140">
                <c:v>8189.494999999999</c:v>
              </c:pt>
              <c:pt idx="141">
                <c:v>8180.387999999999</c:v>
              </c:pt>
              <c:pt idx="142">
                <c:v>8172.5640000000003</c:v>
              </c:pt>
              <c:pt idx="143">
                <c:v>8164.1620000000003</c:v>
              </c:pt>
              <c:pt idx="144">
                <c:v>8156.1510000000007</c:v>
              </c:pt>
              <c:pt idx="145">
                <c:v>8146.4389999999994</c:v>
              </c:pt>
              <c:pt idx="146">
                <c:v>8138.7970000000014</c:v>
              </c:pt>
              <c:pt idx="147">
                <c:v>8129.0329999999994</c:v>
              </c:pt>
              <c:pt idx="148">
                <c:v>8118.6260000000002</c:v>
              </c:pt>
              <c:pt idx="149">
                <c:v>8109.4740000000002</c:v>
              </c:pt>
              <c:pt idx="150">
                <c:v>8100.2479999999996</c:v>
              </c:pt>
              <c:pt idx="151">
                <c:v>8091.7389999999978</c:v>
              </c:pt>
              <c:pt idx="152">
                <c:v>8082.5010000000002</c:v>
              </c:pt>
              <c:pt idx="153">
                <c:v>8072.8920000000007</c:v>
              </c:pt>
              <c:pt idx="154">
                <c:v>8064.3820000000005</c:v>
              </c:pt>
              <c:pt idx="155">
                <c:v>8054.2780000000002</c:v>
              </c:pt>
              <c:pt idx="156">
                <c:v>8045.8919999999998</c:v>
              </c:pt>
              <c:pt idx="157">
                <c:v>8037.3649999999998</c:v>
              </c:pt>
              <c:pt idx="158">
                <c:v>8030.4679999999998</c:v>
              </c:pt>
              <c:pt idx="159">
                <c:v>8021.0080000000007</c:v>
              </c:pt>
              <c:pt idx="160">
                <c:v>8012.786000000001</c:v>
              </c:pt>
              <c:pt idx="161">
                <c:v>8002.713999999999</c:v>
              </c:pt>
              <c:pt idx="162">
                <c:v>7992.978000000001</c:v>
              </c:pt>
              <c:pt idx="163">
                <c:v>7981.5559999999987</c:v>
              </c:pt>
              <c:pt idx="164">
                <c:v>7970.7550000000019</c:v>
              </c:pt>
              <c:pt idx="165">
                <c:v>7963.4579999999996</c:v>
              </c:pt>
              <c:pt idx="166">
                <c:v>7955.7040000000006</c:v>
              </c:pt>
              <c:pt idx="167">
                <c:v>7944.3220000000019</c:v>
              </c:pt>
              <c:pt idx="168">
                <c:v>7936.1079999999984</c:v>
              </c:pt>
              <c:pt idx="169">
                <c:v>7923.9440000000022</c:v>
              </c:pt>
              <c:pt idx="170">
                <c:v>7914.1769999999988</c:v>
              </c:pt>
              <c:pt idx="171">
                <c:v>7904.6489999999994</c:v>
              </c:pt>
              <c:pt idx="172">
                <c:v>7894.476999999999</c:v>
              </c:pt>
              <c:pt idx="173">
                <c:v>7885.0269999999991</c:v>
              </c:pt>
              <c:pt idx="174">
                <c:v>7876.5900000000011</c:v>
              </c:pt>
              <c:pt idx="175">
                <c:v>7865.4119999999984</c:v>
              </c:pt>
              <c:pt idx="176">
                <c:v>7854.7849999999999</c:v>
              </c:pt>
              <c:pt idx="177">
                <c:v>7847.0210000000006</c:v>
              </c:pt>
              <c:pt idx="178">
                <c:v>7837.7489999999998</c:v>
              </c:pt>
              <c:pt idx="179">
                <c:v>7826.7590000000009</c:v>
              </c:pt>
              <c:pt idx="180">
                <c:v>7815.514000000001</c:v>
              </c:pt>
              <c:pt idx="181">
                <c:v>7805.232</c:v>
              </c:pt>
              <c:pt idx="182">
                <c:v>7796.3679999999986</c:v>
              </c:pt>
              <c:pt idx="183">
                <c:v>7785.3030000000026</c:v>
              </c:pt>
              <c:pt idx="184">
                <c:v>7774.0310000000009</c:v>
              </c:pt>
              <c:pt idx="185">
                <c:v>7763.7500000000018</c:v>
              </c:pt>
              <c:pt idx="186">
                <c:v>7752.3550000000014</c:v>
              </c:pt>
              <c:pt idx="187">
                <c:v>7743.652</c:v>
              </c:pt>
              <c:pt idx="188">
                <c:v>7733.8359999999984</c:v>
              </c:pt>
              <c:pt idx="189">
                <c:v>7723.5380000000005</c:v>
              </c:pt>
              <c:pt idx="190">
                <c:v>7712.4330000000009</c:v>
              </c:pt>
              <c:pt idx="191">
                <c:v>7702.0229999999992</c:v>
              </c:pt>
              <c:pt idx="192">
                <c:v>7692.6099999999979</c:v>
              </c:pt>
              <c:pt idx="193">
                <c:v>7681.2809999999981</c:v>
              </c:pt>
              <c:pt idx="194">
                <c:v>7670.2450000000017</c:v>
              </c:pt>
              <c:pt idx="195">
                <c:v>7660.4219999999996</c:v>
              </c:pt>
              <c:pt idx="196">
                <c:v>7650.1419999999998</c:v>
              </c:pt>
              <c:pt idx="197">
                <c:v>7640.6649999999991</c:v>
              </c:pt>
              <c:pt idx="198">
                <c:v>7632.2119999999995</c:v>
              </c:pt>
              <c:pt idx="199">
                <c:v>7624.4550000000008</c:v>
              </c:pt>
              <c:pt idx="200">
                <c:v>7614.347999999999</c:v>
              </c:pt>
              <c:pt idx="201">
                <c:v>7602.6609999999982</c:v>
              </c:pt>
              <c:pt idx="202">
                <c:v>7591.1049999999996</c:v>
              </c:pt>
              <c:pt idx="203">
                <c:v>7582.5050000000019</c:v>
              </c:pt>
              <c:pt idx="204">
                <c:v>7572.5209999999997</c:v>
              </c:pt>
              <c:pt idx="205">
                <c:v>7563.1239999999998</c:v>
              </c:pt>
              <c:pt idx="206">
                <c:v>7553.2470000000003</c:v>
              </c:pt>
              <c:pt idx="207">
                <c:v>7543.1990000000005</c:v>
              </c:pt>
              <c:pt idx="208">
                <c:v>7532.7160000000003</c:v>
              </c:pt>
              <c:pt idx="209">
                <c:v>7521.7269999999999</c:v>
              </c:pt>
              <c:pt idx="210">
                <c:v>7512.9710000000005</c:v>
              </c:pt>
              <c:pt idx="211">
                <c:v>7505.5159999999987</c:v>
              </c:pt>
              <c:pt idx="212">
                <c:v>7495.8309999999983</c:v>
              </c:pt>
              <c:pt idx="213">
                <c:v>7485.1029999999992</c:v>
              </c:pt>
              <c:pt idx="214">
                <c:v>7477.036000000001</c:v>
              </c:pt>
              <c:pt idx="215">
                <c:v>7465.8130000000001</c:v>
              </c:pt>
              <c:pt idx="216">
                <c:v>7456.2169999999996</c:v>
              </c:pt>
              <c:pt idx="217">
                <c:v>7440.9020000000019</c:v>
              </c:pt>
              <c:pt idx="218">
                <c:v>7429.6239999999998</c:v>
              </c:pt>
              <c:pt idx="219">
                <c:v>7418.1899999999987</c:v>
              </c:pt>
              <c:pt idx="220">
                <c:v>7408.744999999999</c:v>
              </c:pt>
              <c:pt idx="221">
                <c:v>7397.23</c:v>
              </c:pt>
              <c:pt idx="222">
                <c:v>7387.9060000000009</c:v>
              </c:pt>
              <c:pt idx="223">
                <c:v>7375.0919999999996</c:v>
              </c:pt>
              <c:pt idx="224">
                <c:v>7364.6799999999994</c:v>
              </c:pt>
              <c:pt idx="225">
                <c:v>7353.2530000000024</c:v>
              </c:pt>
              <c:pt idx="226">
                <c:v>7341.7020000000011</c:v>
              </c:pt>
              <c:pt idx="227">
                <c:v>7332.0589999999993</c:v>
              </c:pt>
              <c:pt idx="228">
                <c:v>7318.6639999999989</c:v>
              </c:pt>
              <c:pt idx="229">
                <c:v>7307.3899999999994</c:v>
              </c:pt>
              <c:pt idx="230">
                <c:v>7295.8419999999996</c:v>
              </c:pt>
              <c:pt idx="231">
                <c:v>7285.7950000000019</c:v>
              </c:pt>
              <c:pt idx="232">
                <c:v>7274.6239999999989</c:v>
              </c:pt>
              <c:pt idx="233">
                <c:v>7264.0310000000018</c:v>
              </c:pt>
              <c:pt idx="234">
                <c:v>7255.2119999999995</c:v>
              </c:pt>
              <c:pt idx="235">
                <c:v>7246.0210000000015</c:v>
              </c:pt>
              <c:pt idx="236">
                <c:v>7236.0439999999999</c:v>
              </c:pt>
              <c:pt idx="237">
                <c:v>7224.1620000000003</c:v>
              </c:pt>
              <c:pt idx="238">
                <c:v>7214.1930000000002</c:v>
              </c:pt>
              <c:pt idx="239">
                <c:v>7204.713999999999</c:v>
              </c:pt>
              <c:pt idx="240">
                <c:v>7195.0880000000016</c:v>
              </c:pt>
              <c:pt idx="241">
                <c:v>7185.4899999999989</c:v>
              </c:pt>
              <c:pt idx="242">
                <c:v>7174.4439999999995</c:v>
              </c:pt>
              <c:pt idx="243">
                <c:v>7163.8050000000012</c:v>
              </c:pt>
              <c:pt idx="244">
                <c:v>7151.5880000000016</c:v>
              </c:pt>
              <c:pt idx="245">
                <c:v>7138.3990000000003</c:v>
              </c:pt>
              <c:pt idx="246">
                <c:v>7127.1859999999988</c:v>
              </c:pt>
              <c:pt idx="247">
                <c:v>7118.6240000000007</c:v>
              </c:pt>
              <c:pt idx="248">
                <c:v>7107.8760000000002</c:v>
              </c:pt>
              <c:pt idx="249">
                <c:v>7097.7169999999969</c:v>
              </c:pt>
              <c:pt idx="250">
                <c:v>7088.4580000000005</c:v>
              </c:pt>
              <c:pt idx="251">
                <c:v>7080.1569999999992</c:v>
              </c:pt>
              <c:pt idx="252">
                <c:v>7071.2410000000009</c:v>
              </c:pt>
              <c:pt idx="253">
                <c:v>7059.7020000000002</c:v>
              </c:pt>
              <c:pt idx="254">
                <c:v>7048.7210000000005</c:v>
              </c:pt>
              <c:pt idx="255">
                <c:v>7035.8019999999997</c:v>
              </c:pt>
              <c:pt idx="256">
                <c:v>7026.5949999999993</c:v>
              </c:pt>
              <c:pt idx="257">
                <c:v>7016.9470000000001</c:v>
              </c:pt>
              <c:pt idx="258">
                <c:v>7005.4070000000011</c:v>
              </c:pt>
              <c:pt idx="259">
                <c:v>6992.4569999999994</c:v>
              </c:pt>
              <c:pt idx="260">
                <c:v>6981.3369999999995</c:v>
              </c:pt>
              <c:pt idx="261">
                <c:v>6972.9099999999989</c:v>
              </c:pt>
              <c:pt idx="262">
                <c:v>6964.1649999999991</c:v>
              </c:pt>
              <c:pt idx="263">
                <c:v>6955.4999999999991</c:v>
              </c:pt>
              <c:pt idx="264">
                <c:v>6944.2650000000003</c:v>
              </c:pt>
              <c:pt idx="265">
                <c:v>6932.3149999999996</c:v>
              </c:pt>
              <c:pt idx="266">
                <c:v>6923.1640000000007</c:v>
              </c:pt>
              <c:pt idx="267">
                <c:v>6914.5890000000009</c:v>
              </c:pt>
              <c:pt idx="268">
                <c:v>6906.8730000000005</c:v>
              </c:pt>
              <c:pt idx="269">
                <c:v>6898.1670000000013</c:v>
              </c:pt>
              <c:pt idx="270">
                <c:v>6891.7920000000013</c:v>
              </c:pt>
              <c:pt idx="271">
                <c:v>6884.5569999999989</c:v>
              </c:pt>
              <c:pt idx="272">
                <c:v>6874.8960000000006</c:v>
              </c:pt>
              <c:pt idx="273">
                <c:v>6864.6670000000004</c:v>
              </c:pt>
              <c:pt idx="274">
                <c:v>6854.4369999999999</c:v>
              </c:pt>
              <c:pt idx="275">
                <c:v>6847.1219999999994</c:v>
              </c:pt>
              <c:pt idx="276">
                <c:v>6837.1079999999984</c:v>
              </c:pt>
              <c:pt idx="277">
                <c:v>6829.1089999999995</c:v>
              </c:pt>
              <c:pt idx="278">
                <c:v>6818.7959999999985</c:v>
              </c:pt>
              <c:pt idx="279">
                <c:v>6809.8020000000006</c:v>
              </c:pt>
              <c:pt idx="280">
                <c:v>6801.1859999999997</c:v>
              </c:pt>
              <c:pt idx="281">
                <c:v>6791.237000000001</c:v>
              </c:pt>
              <c:pt idx="282">
                <c:v>6780.1200000000008</c:v>
              </c:pt>
              <c:pt idx="283">
                <c:v>6771.0269999999982</c:v>
              </c:pt>
              <c:pt idx="284">
                <c:v>6758.0919999999996</c:v>
              </c:pt>
              <c:pt idx="285">
                <c:v>6748.4069999999983</c:v>
              </c:pt>
              <c:pt idx="286">
                <c:v>6738.3239999999996</c:v>
              </c:pt>
              <c:pt idx="287">
                <c:v>6725.2989999999991</c:v>
              </c:pt>
              <c:pt idx="288">
                <c:v>6715.637999999999</c:v>
              </c:pt>
              <c:pt idx="289">
                <c:v>6705.7559999999994</c:v>
              </c:pt>
              <c:pt idx="290">
                <c:v>6695.7109999999993</c:v>
              </c:pt>
              <c:pt idx="291">
                <c:v>6684.6120000000001</c:v>
              </c:pt>
              <c:pt idx="292">
                <c:v>6673.9669999999978</c:v>
              </c:pt>
              <c:pt idx="293">
                <c:v>6663.4580000000005</c:v>
              </c:pt>
              <c:pt idx="294">
                <c:v>6651.2330000000002</c:v>
              </c:pt>
              <c:pt idx="295">
                <c:v>6635.5880000000006</c:v>
              </c:pt>
              <c:pt idx="296">
                <c:v>6625.0040000000008</c:v>
              </c:pt>
              <c:pt idx="297">
                <c:v>6613.1210000000001</c:v>
              </c:pt>
              <c:pt idx="298">
                <c:v>6601.5890000000018</c:v>
              </c:pt>
              <c:pt idx="299">
                <c:v>6588.143</c:v>
              </c:pt>
              <c:pt idx="300">
                <c:v>6574.9390000000003</c:v>
              </c:pt>
              <c:pt idx="301">
                <c:v>6560.8079999999991</c:v>
              </c:pt>
              <c:pt idx="302">
                <c:v>6546.396999999999</c:v>
              </c:pt>
              <c:pt idx="303">
                <c:v>6529.4610000000011</c:v>
              </c:pt>
              <c:pt idx="304">
                <c:v>6515.8829999999989</c:v>
              </c:pt>
              <c:pt idx="305">
                <c:v>6502.9989999999998</c:v>
              </c:pt>
              <c:pt idx="306">
                <c:v>6489.0099999999993</c:v>
              </c:pt>
              <c:pt idx="307">
                <c:v>6476.8320000000003</c:v>
              </c:pt>
              <c:pt idx="308">
                <c:v>6467.4600000000009</c:v>
              </c:pt>
              <c:pt idx="309">
                <c:v>6454.2210000000005</c:v>
              </c:pt>
              <c:pt idx="310">
                <c:v>6441.9320000000007</c:v>
              </c:pt>
              <c:pt idx="311">
                <c:v>6424.6660000000011</c:v>
              </c:pt>
              <c:pt idx="312">
                <c:v>6409.6679999999997</c:v>
              </c:pt>
              <c:pt idx="313">
                <c:v>6395.2389999999978</c:v>
              </c:pt>
              <c:pt idx="314">
                <c:v>6382.4930000000004</c:v>
              </c:pt>
              <c:pt idx="315">
                <c:v>6369.3850000000002</c:v>
              </c:pt>
              <c:pt idx="316">
                <c:v>6355.9689999999991</c:v>
              </c:pt>
              <c:pt idx="317">
                <c:v>6339.018</c:v>
              </c:pt>
              <c:pt idx="318">
                <c:v>6324.1749999999993</c:v>
              </c:pt>
              <c:pt idx="319">
                <c:v>6310.860999999999</c:v>
              </c:pt>
              <c:pt idx="320">
                <c:v>6299.5059999999994</c:v>
              </c:pt>
              <c:pt idx="321">
                <c:v>6288.2960000000003</c:v>
              </c:pt>
              <c:pt idx="322">
                <c:v>6276.8739999999998</c:v>
              </c:pt>
              <c:pt idx="323">
                <c:v>6266.4249999999993</c:v>
              </c:pt>
              <c:pt idx="324">
                <c:v>6251.8649999999998</c:v>
              </c:pt>
              <c:pt idx="325">
                <c:v>6243.0210000000006</c:v>
              </c:pt>
              <c:pt idx="326">
                <c:v>6232.5829999999987</c:v>
              </c:pt>
              <c:pt idx="327">
                <c:v>6218.04</c:v>
              </c:pt>
              <c:pt idx="328">
                <c:v>6205.7360000000008</c:v>
              </c:pt>
              <c:pt idx="329">
                <c:v>6191.5339999999997</c:v>
              </c:pt>
              <c:pt idx="330">
                <c:v>6176.8739999999998</c:v>
              </c:pt>
              <c:pt idx="331">
                <c:v>6165.1409999999996</c:v>
              </c:pt>
              <c:pt idx="332">
                <c:v>6154.7659999999996</c:v>
              </c:pt>
              <c:pt idx="333">
                <c:v>6142.6560000000009</c:v>
              </c:pt>
              <c:pt idx="334">
                <c:v>6132.1570000000002</c:v>
              </c:pt>
              <c:pt idx="335">
                <c:v>6120.5060000000003</c:v>
              </c:pt>
              <c:pt idx="336">
                <c:v>6106.2199999999993</c:v>
              </c:pt>
              <c:pt idx="337">
                <c:v>6094.5990000000011</c:v>
              </c:pt>
              <c:pt idx="338">
                <c:v>6083.634</c:v>
              </c:pt>
              <c:pt idx="339">
                <c:v>6070.616</c:v>
              </c:pt>
              <c:pt idx="340">
                <c:v>6059.4189999999999</c:v>
              </c:pt>
              <c:pt idx="341">
                <c:v>6050.9530000000013</c:v>
              </c:pt>
              <c:pt idx="342">
                <c:v>6040.19</c:v>
              </c:pt>
              <c:pt idx="343">
                <c:v>6029.3020000000015</c:v>
              </c:pt>
              <c:pt idx="344">
                <c:v>6017.5779999999995</c:v>
              </c:pt>
              <c:pt idx="345">
                <c:v>6005.9440000000004</c:v>
              </c:pt>
              <c:pt idx="346">
                <c:v>5992.2690000000011</c:v>
              </c:pt>
              <c:pt idx="347">
                <c:v>5980.6650000000009</c:v>
              </c:pt>
              <c:pt idx="348">
                <c:v>5970.722999999999</c:v>
              </c:pt>
              <c:pt idx="349">
                <c:v>5960.7549999999992</c:v>
              </c:pt>
              <c:pt idx="350">
                <c:v>5954.3539999999994</c:v>
              </c:pt>
              <c:pt idx="351">
                <c:v>5945.3480000000009</c:v>
              </c:pt>
              <c:pt idx="352">
                <c:v>5935.6719999999996</c:v>
              </c:pt>
              <c:pt idx="353">
                <c:v>5926.3819999999996</c:v>
              </c:pt>
              <c:pt idx="354">
                <c:v>5917.17</c:v>
              </c:pt>
              <c:pt idx="355">
                <c:v>5906.3970000000008</c:v>
              </c:pt>
              <c:pt idx="356">
                <c:v>5894.7639999999992</c:v>
              </c:pt>
              <c:pt idx="357">
                <c:v>5885.5279999999993</c:v>
              </c:pt>
              <c:pt idx="358">
                <c:v>5871.1940000000004</c:v>
              </c:pt>
              <c:pt idx="359">
                <c:v>5857.9240000000009</c:v>
              </c:pt>
              <c:pt idx="360">
                <c:v>5848.2479999999987</c:v>
              </c:pt>
              <c:pt idx="361">
                <c:v>5836.2359999999999</c:v>
              </c:pt>
              <c:pt idx="362">
                <c:v>5826.85</c:v>
              </c:pt>
              <c:pt idx="363">
                <c:v>5812.4079999999994</c:v>
              </c:pt>
              <c:pt idx="364">
                <c:v>5803.1369999999997</c:v>
              </c:pt>
              <c:pt idx="365">
                <c:v>5789.5370000000012</c:v>
              </c:pt>
              <c:pt idx="366">
                <c:v>5776.8180000000002</c:v>
              </c:pt>
              <c:pt idx="367">
                <c:v>5762.7390000000005</c:v>
              </c:pt>
              <c:pt idx="368">
                <c:v>5747.8689999999997</c:v>
              </c:pt>
              <c:pt idx="369">
                <c:v>5738.0789999999997</c:v>
              </c:pt>
              <c:pt idx="370">
                <c:v>5726.6929999999993</c:v>
              </c:pt>
              <c:pt idx="371">
                <c:v>5712.1729999999998</c:v>
              </c:pt>
              <c:pt idx="372">
                <c:v>5697.1479999999992</c:v>
              </c:pt>
              <c:pt idx="373">
                <c:v>5679.4219999999996</c:v>
              </c:pt>
              <c:pt idx="374">
                <c:v>5659.4760000000006</c:v>
              </c:pt>
              <c:pt idx="375">
                <c:v>5636.0590000000002</c:v>
              </c:pt>
              <c:pt idx="376">
                <c:v>5614.0910000000003</c:v>
              </c:pt>
              <c:pt idx="377">
                <c:v>5585.7839999999997</c:v>
              </c:pt>
              <c:pt idx="378">
                <c:v>5565.6850000000004</c:v>
              </c:pt>
              <c:pt idx="379">
                <c:v>5537.5960000000005</c:v>
              </c:pt>
              <c:pt idx="380">
                <c:v>5508.5360000000001</c:v>
              </c:pt>
              <c:pt idx="381">
                <c:v>5473.5930000000008</c:v>
              </c:pt>
              <c:pt idx="382">
                <c:v>5433.3189999999995</c:v>
              </c:pt>
              <c:pt idx="383">
                <c:v>5402.0229999999992</c:v>
              </c:pt>
              <c:pt idx="384">
                <c:v>5371.6549999999997</c:v>
              </c:pt>
              <c:pt idx="385">
                <c:v>5336.9690000000001</c:v>
              </c:pt>
              <c:pt idx="386">
                <c:v>5297.9030000000002</c:v>
              </c:pt>
              <c:pt idx="387">
                <c:v>5260.2449999999999</c:v>
              </c:pt>
              <c:pt idx="388">
                <c:v>5234.3290000000015</c:v>
              </c:pt>
              <c:pt idx="389">
                <c:v>5203.7640000000001</c:v>
              </c:pt>
              <c:pt idx="390">
                <c:v>5174.8030000000008</c:v>
              </c:pt>
              <c:pt idx="391">
                <c:v>5144.1579999999994</c:v>
              </c:pt>
              <c:pt idx="392">
                <c:v>5106.7120000000004</c:v>
              </c:pt>
              <c:pt idx="393">
                <c:v>5062.9330000000009</c:v>
              </c:pt>
              <c:pt idx="394">
                <c:v>5005.3739999999998</c:v>
              </c:pt>
              <c:pt idx="395">
                <c:v>4968.7619999999997</c:v>
              </c:pt>
              <c:pt idx="396">
                <c:v>4931.8719999999994</c:v>
              </c:pt>
              <c:pt idx="397">
                <c:v>4884.1689999999999</c:v>
              </c:pt>
              <c:pt idx="398">
                <c:v>4816.7220000000007</c:v>
              </c:pt>
              <c:pt idx="399">
                <c:v>4754.9809999999998</c:v>
              </c:pt>
              <c:pt idx="400">
                <c:v>4580.1289999999999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18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2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4683.9888514404302</c:v>
                </c:pt>
                <c:pt idx="1">
                  <c:v>4019.3021995849599</c:v>
                </c:pt>
                <c:pt idx="2">
                  <c:v>4146.0149454879802</c:v>
                </c:pt>
                <c:pt idx="3">
                  <c:v>3372.6117005310098</c:v>
                </c:pt>
                <c:pt idx="4">
                  <c:v>3297.3235030441301</c:v>
                </c:pt>
                <c:pt idx="5">
                  <c:v>3383.78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28.354115030795299</c:v>
                </c:pt>
                <c:pt idx="1">
                  <c:v>4.71195399799943</c:v>
                </c:pt>
                <c:pt idx="2">
                  <c:v>16.6882279405445</c:v>
                </c:pt>
                <c:pt idx="3">
                  <c:v>12.2538139615953</c:v>
                </c:pt>
                <c:pt idx="4">
                  <c:v>7.3508769836649304</c:v>
                </c:pt>
                <c:pt idx="5">
                  <c:v>12.66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1484.0430878601101</c:v>
                </c:pt>
                <c:pt idx="1">
                  <c:v>1296.6735914306601</c:v>
                </c:pt>
                <c:pt idx="2">
                  <c:v>1136.9895793456999</c:v>
                </c:pt>
                <c:pt idx="3">
                  <c:v>1216.8680269470201</c:v>
                </c:pt>
                <c:pt idx="4">
                  <c:v>1331.3582024536099</c:v>
                </c:pt>
                <c:pt idx="5">
                  <c:v>1167.0009044303899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-3864.2361547851601</c:v>
                </c:pt>
                <c:pt idx="1">
                  <c:v>-3435.4966450195302</c:v>
                </c:pt>
                <c:pt idx="2">
                  <c:v>-3324.36358862305</c:v>
                </c:pt>
                <c:pt idx="3">
                  <c:v>-3097.8938508300798</c:v>
                </c:pt>
                <c:pt idx="4">
                  <c:v>-3042.5895830078098</c:v>
                </c:pt>
                <c:pt idx="5">
                  <c:v>-2969.79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-2123.8813342895501</c:v>
                </c:pt>
                <c:pt idx="1">
                  <c:v>-1696.19182687378</c:v>
                </c:pt>
                <c:pt idx="2">
                  <c:v>-1755.5983146972701</c:v>
                </c:pt>
                <c:pt idx="3">
                  <c:v>-1320.86538687134</c:v>
                </c:pt>
                <c:pt idx="4">
                  <c:v>-1393.6158795929</c:v>
                </c:pt>
                <c:pt idx="5">
                  <c:v>-1388.4117506904599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-106.990925005289</c:v>
                </c:pt>
                <c:pt idx="1">
                  <c:v>-106.323974984618</c:v>
                </c:pt>
                <c:pt idx="2">
                  <c:v>-127.334699908771</c:v>
                </c:pt>
                <c:pt idx="3">
                  <c:v>-105.08807508568501</c:v>
                </c:pt>
                <c:pt idx="4">
                  <c:v>-116.49662507606099</c:v>
                </c:pt>
                <c:pt idx="5">
                  <c:v>-114.35194991484801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-16.145199969634401</c:v>
                </c:pt>
                <c:pt idx="1">
                  <c:v>-7.8879001764562</c:v>
                </c:pt>
                <c:pt idx="2">
                  <c:v>-18.642074531249701</c:v>
                </c:pt>
                <c:pt idx="3">
                  <c:v>-15.8495495917574</c:v>
                </c:pt>
                <c:pt idx="4">
                  <c:v>-16.650824869001301</c:v>
                </c:pt>
                <c:pt idx="5">
                  <c:v>-20.43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-85.132442157745402</c:v>
                </c:pt>
                <c:pt idx="1">
                  <c:v>-74.787394989013706</c:v>
                </c:pt>
                <c:pt idx="2">
                  <c:v>-73.754082157135002</c:v>
                </c:pt>
                <c:pt idx="3">
                  <c:v>-62.036680927276599</c:v>
                </c:pt>
                <c:pt idx="4">
                  <c:v>-66.679666996002197</c:v>
                </c:pt>
                <c:pt idx="5">
                  <c:v>-70.460771494865398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3864.2361540000002</c:v>
                </c:pt>
                <c:pt idx="1">
                  <c:v>3435.4966519999998</c:v>
                </c:pt>
                <c:pt idx="2">
                  <c:v>3324.3635879999997</c:v>
                </c:pt>
                <c:pt idx="3">
                  <c:v>3097.8938540000004</c:v>
                </c:pt>
                <c:pt idx="4">
                  <c:v>3042.5895800000003</c:v>
                </c:pt>
                <c:pt idx="5">
                  <c:v>2969.7911450000006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588.12917900000002</c:v>
                </c:pt>
                <c:pt idx="1">
                  <c:v>535.32526399999995</c:v>
                </c:pt>
                <c:pt idx="2">
                  <c:v>529.89340300000003</c:v>
                </c:pt>
                <c:pt idx="3">
                  <c:v>475.71949800000004</c:v>
                </c:pt>
                <c:pt idx="4">
                  <c:v>473.729581</c:v>
                </c:pt>
                <c:pt idx="5">
                  <c:v>420.89909700000004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1543.9499170000006</c:v>
                </c:pt>
                <c:pt idx="1">
                  <c:v>1128.217856</c:v>
                </c:pt>
                <c:pt idx="2">
                  <c:v>1195.313261</c:v>
                </c:pt>
                <c:pt idx="3">
                  <c:v>1066.4358279999999</c:v>
                </c:pt>
                <c:pt idx="4">
                  <c:v>982.60703400000011</c:v>
                </c:pt>
                <c:pt idx="5">
                  <c:v>965.75513999999998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185.47086699999997</c:v>
                </c:pt>
                <c:pt idx="1">
                  <c:v>178.42154300000001</c:v>
                </c:pt>
                <c:pt idx="2">
                  <c:v>188.85773800000001</c:v>
                </c:pt>
                <c:pt idx="3">
                  <c:v>136.30802099999997</c:v>
                </c:pt>
                <c:pt idx="4">
                  <c:v>123.452575</c:v>
                </c:pt>
                <c:pt idx="5">
                  <c:v>153.00789399999999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0.15015799999999999</c:v>
                </c:pt>
                <c:pt idx="1">
                  <c:v>0.11308099999999999</c:v>
                </c:pt>
                <c:pt idx="2">
                  <c:v>0.12320300000000001</c:v>
                </c:pt>
                <c:pt idx="3">
                  <c:v>0.24018</c:v>
                </c:pt>
                <c:pt idx="4">
                  <c:v>0.16215000000000002</c:v>
                </c:pt>
                <c:pt idx="5">
                  <c:v>9.3410000000000007E-2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-28.354120000000009</c:v>
                </c:pt>
                <c:pt idx="1">
                  <c:v>-4.7119540000000013</c:v>
                </c:pt>
                <c:pt idx="2">
                  <c:v>-16.688227999999999</c:v>
                </c:pt>
                <c:pt idx="3">
                  <c:v>-12.253819</c:v>
                </c:pt>
                <c:pt idx="4">
                  <c:v>-7.3508770000000005</c:v>
                </c:pt>
                <c:pt idx="5">
                  <c:v>-12.657711000000001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-588.12917900000002</c:v>
                </c:pt>
                <c:pt idx="1">
                  <c:v>-535.32526399999995</c:v>
                </c:pt>
                <c:pt idx="2">
                  <c:v>-528.46272399999998</c:v>
                </c:pt>
                <c:pt idx="3">
                  <c:v>-477.32460699999996</c:v>
                </c:pt>
                <c:pt idx="4">
                  <c:v>-473.23957599999994</c:v>
                </c:pt>
                <c:pt idx="5">
                  <c:v>-420.89909699999998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-7.4941710000000006</c:v>
                </c:pt>
                <c:pt idx="1">
                  <c:v>-16.586323000000004</c:v>
                </c:pt>
                <c:pt idx="2">
                  <c:v>-22.228444000000003</c:v>
                </c:pt>
                <c:pt idx="3">
                  <c:v>-23.363091000000001</c:v>
                </c:pt>
                <c:pt idx="4">
                  <c:v>-24.061900999999999</c:v>
                </c:pt>
                <c:pt idx="5">
                  <c:v>-26.450474000000003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-629.38873099999989</c:v>
                </c:pt>
                <c:pt idx="1">
                  <c:v>-586.48818200000005</c:v>
                </c:pt>
                <c:pt idx="2">
                  <c:v>-598.88388899999995</c:v>
                </c:pt>
                <c:pt idx="3">
                  <c:v>-571.31127900000001</c:v>
                </c:pt>
                <c:pt idx="4">
                  <c:v>-591.16775500000006</c:v>
                </c:pt>
                <c:pt idx="5">
                  <c:v>-622.17674399999999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-233.314528</c:v>
                </c:pt>
                <c:pt idx="1">
                  <c:v>-347.91001700000021</c:v>
                </c:pt>
                <c:pt idx="2">
                  <c:v>-349.42005499999999</c:v>
                </c:pt>
                <c:pt idx="3">
                  <c:v>-357.68966500000022</c:v>
                </c:pt>
                <c:pt idx="4">
                  <c:v>-371.03540400000048</c:v>
                </c:pt>
                <c:pt idx="5">
                  <c:v>-379.90698400000002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-6.5529030000000006</c:v>
                </c:pt>
                <c:pt idx="1">
                  <c:v>-6.0113850000000006</c:v>
                </c:pt>
                <c:pt idx="2">
                  <c:v>-6.9799700000000007</c:v>
                </c:pt>
                <c:pt idx="3">
                  <c:v>-3.6575230000000003</c:v>
                </c:pt>
                <c:pt idx="4">
                  <c:v>-0.17829800000000001</c:v>
                </c:pt>
                <c:pt idx="5">
                  <c:v>-0.161055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-148.22625799999997</c:v>
                </c:pt>
                <c:pt idx="1">
                  <c:v>-107.02538599999998</c:v>
                </c:pt>
                <c:pt idx="2">
                  <c:v>-103.417928</c:v>
                </c:pt>
                <c:pt idx="3">
                  <c:v>-110.43685300000001</c:v>
                </c:pt>
                <c:pt idx="4">
                  <c:v>-112.99104100000002</c:v>
                </c:pt>
                <c:pt idx="5">
                  <c:v>-131.80588900000001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-1629.8257150000002</c:v>
                </c:pt>
                <c:pt idx="1">
                  <c:v>-1428.1633789999998</c:v>
                </c:pt>
                <c:pt idx="2">
                  <c:v>-1432.0065510000002</c:v>
                </c:pt>
                <c:pt idx="3">
                  <c:v>-1384.9778900000003</c:v>
                </c:pt>
                <c:pt idx="4">
                  <c:v>-1371.098896</c:v>
                </c:pt>
                <c:pt idx="5">
                  <c:v>-1356.5108399999999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-826.90717376559542</c:v>
                </c:pt>
                <c:pt idx="1">
                  <c:v>-662.41613799463141</c:v>
                </c:pt>
                <c:pt idx="2">
                  <c:v>-648.61317393340596</c:v>
                </c:pt>
                <c:pt idx="3">
                  <c:v>-557.91466694859332</c:v>
                </c:pt>
                <c:pt idx="4">
                  <c:v>-528.21621206427471</c:v>
                </c:pt>
                <c:pt idx="5">
                  <c:v>-502.54102600000004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-1845.8816112344041</c:v>
                </c:pt>
                <c:pt idx="1">
                  <c:v>-1382.9565520053684</c:v>
                </c:pt>
                <c:pt idx="2">
                  <c:v>-1333.751639066594</c:v>
                </c:pt>
                <c:pt idx="3">
                  <c:v>-1098.3202830514065</c:v>
                </c:pt>
                <c:pt idx="4">
                  <c:v>-971.02895993572508</c:v>
                </c:pt>
                <c:pt idx="5">
                  <c:v>-887.62839199999996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-9.9411820000000013</c:v>
                </c:pt>
                <c:pt idx="1">
                  <c:v>-7.5253459999999999</c:v>
                </c:pt>
                <c:pt idx="2">
                  <c:v>-6.6021879999999999</c:v>
                </c:pt>
                <c:pt idx="3">
                  <c:v>-5.0137470000000013</c:v>
                </c:pt>
                <c:pt idx="4">
                  <c:v>-3.8214779999999995</c:v>
                </c:pt>
                <c:pt idx="5">
                  <c:v>-3.4579299999999997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-227.92071300000001</c:v>
                </c:pt>
                <c:pt idx="1">
                  <c:v>-192.45447000000001</c:v>
                </c:pt>
                <c:pt idx="2">
                  <c:v>-191.49640299999999</c:v>
                </c:pt>
                <c:pt idx="3">
                  <c:v>-174.333957</c:v>
                </c:pt>
                <c:pt idx="4">
                  <c:v>-168.35052200000001</c:v>
                </c:pt>
                <c:pt idx="5">
                  <c:v>-165.35054399999999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124817.07479981527</c:v>
                </c:pt>
                <c:pt idx="1">
                  <c:v>142617.88244644622</c:v>
                </c:pt>
                <c:pt idx="2">
                  <c:v>151299.62393693437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29662.872090410849</c:v>
                </c:pt>
                <c:pt idx="1">
                  <c:v>34182.159128666826</c:v>
                </c:pt>
                <c:pt idx="2">
                  <c:v>36539.421846667232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15275.830443151543</c:v>
                </c:pt>
                <c:pt idx="1">
                  <c:v>18053.198582636367</c:v>
                </c:pt>
                <c:pt idx="2">
                  <c:v>19276.77604385349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60619.42100000006</c:v>
                </c:pt>
                <c:pt idx="1">
                  <c:v>67617.131999999983</c:v>
                </c:pt>
                <c:pt idx="2">
                  <c:v>70620.108000000037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119886.94700000004</c:v>
                </c:pt>
                <c:pt idx="1">
                  <c:v>131012.86899999992</c:v>
                </c:pt>
                <c:pt idx="2">
                  <c:v>135783.72999999995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44958.436000000009</c:v>
                </c:pt>
                <c:pt idx="1">
                  <c:v>47782.396000000008</c:v>
                </c:pt>
                <c:pt idx="2">
                  <c:v>50686.646000000001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4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13768335208098986"/>
          <c:y val="1.305567463092901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0.10238095238095242"/>
                  <c:y val="-0.1107927411652340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0.11190476190476191"/>
                  <c:y val="-0.1642788920725883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0"/>
                  <c:y val="-7.640878701050620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6631638.3600000003</c:v>
                </c:pt>
                <c:pt idx="1">
                  <c:v>5881024.051</c:v>
                </c:pt>
                <c:pt idx="2">
                  <c:v>356974.66700000002</c:v>
                </c:pt>
                <c:pt idx="3">
                  <c:v>858613.19199999981</c:v>
                </c:pt>
                <c:pt idx="4">
                  <c:v>469491.12472229026</c:v>
                </c:pt>
                <c:pt idx="5">
                  <c:v>262474.46799999999</c:v>
                </c:pt>
                <c:pt idx="6">
                  <c:v>137401.05146658531</c:v>
                </c:pt>
                <c:pt idx="7">
                  <c:v>1300692.5243185828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8095238095238101E-2"/>
                  <c:y val="-4.96657115568290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9439.6136000000006</c:v>
                </c:pt>
                <c:pt idx="2">
                  <c:v>1363.4</c:v>
                </c:pt>
                <c:pt idx="3">
                  <c:v>1106.4953250000001</c:v>
                </c:pt>
                <c:pt idx="4">
                  <c:v>1108.50053</c:v>
                </c:pt>
                <c:pt idx="5">
                  <c:v>1171.5</c:v>
                </c:pt>
                <c:pt idx="6">
                  <c:v>340.73780499999998</c:v>
                </c:pt>
                <c:pt idx="7">
                  <c:v>3553.5080463000218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2.6874049999999996</c:v>
                </c:pt>
                <c:pt idx="1">
                  <c:v>5.16</c:v>
                </c:pt>
                <c:pt idx="2">
                  <c:v>54.58</c:v>
                </c:pt>
                <c:pt idx="3">
                  <c:v>278.31040000000013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170.35392697017778</c:v>
                </c:pt>
                <c:pt idx="1">
                  <c:v>105.82577724276821</c:v>
                </c:pt>
                <c:pt idx="2">
                  <c:v>72.171762372350372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846.06699999999989</c:v>
                </c:pt>
                <c:pt idx="1">
                  <c:v>574.24900000000002</c:v>
                </c:pt>
                <c:pt idx="2">
                  <c:v>435.15500000000003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9874.3250000000025</c:v>
                </c:pt>
                <c:pt idx="1">
                  <c:v>6716.482</c:v>
                </c:pt>
                <c:pt idx="2">
                  <c:v>5001.8080000000009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49854.441000000035</c:v>
                </c:pt>
                <c:pt idx="1">
                  <c:v>37324.481999999996</c:v>
                </c:pt>
                <c:pt idx="2">
                  <c:v>26425.691000000017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1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7437.0985168945981</c:v>
                </c:pt>
                <c:pt idx="1">
                  <c:v>6249.9786804388477</c:v>
                </c:pt>
                <c:pt idx="2">
                  <c:v>6507.2017639534542</c:v>
                </c:pt>
                <c:pt idx="3">
                  <c:v>5415.4823356878114</c:v>
                </c:pt>
                <c:pt idx="4">
                  <c:v>5236.618141217954</c:v>
                </c:pt>
                <c:pt idx="5">
                  <c:v>5246.2089616016874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-5879.4019320942352</c:v>
                </c:pt>
                <c:pt idx="1">
                  <c:v>-5030.3782876152982</c:v>
                </c:pt>
                <c:pt idx="2">
                  <c:v>-5060.7345814847085</c:v>
                </c:pt>
                <c:pt idx="3">
                  <c:v>-4604.1499672795699</c:v>
                </c:pt>
                <c:pt idx="4">
                  <c:v>-4481.2267580869584</c:v>
                </c:pt>
                <c:pt idx="5">
                  <c:v>-4286.0603616016851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-472.68128199999995</c:v>
                </c:pt>
                <c:pt idx="1">
                  <c:v>-409.16143599999992</c:v>
                </c:pt>
                <c:pt idx="2">
                  <c:v>-419.67781699999983</c:v>
                </c:pt>
                <c:pt idx="3">
                  <c:v>-353.66052400000001</c:v>
                </c:pt>
                <c:pt idx="4">
                  <c:v>-352.9191130000001</c:v>
                </c:pt>
                <c:pt idx="5">
                  <c:v>-353.56740899999994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-313.05315515774544</c:v>
                </c:pt>
                <c:pt idx="1">
                  <c:v>-267.24186498901372</c:v>
                </c:pt>
                <c:pt idx="2">
                  <c:v>-265.25048515713502</c:v>
                </c:pt>
                <c:pt idx="3">
                  <c:v>-236.37063792727659</c:v>
                </c:pt>
                <c:pt idx="4">
                  <c:v>-235.03018899600221</c:v>
                </c:pt>
                <c:pt idx="5">
                  <c:v>-235.81131549486537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-113.543828005289</c:v>
                </c:pt>
                <c:pt idx="1">
                  <c:v>-112.33535998461801</c:v>
                </c:pt>
                <c:pt idx="2">
                  <c:v>-134.31466990877101</c:v>
                </c:pt>
                <c:pt idx="3">
                  <c:v>-108.745598085685</c:v>
                </c:pt>
                <c:pt idx="4">
                  <c:v>-116.67492307606099</c:v>
                </c:pt>
                <c:pt idx="5">
                  <c:v>-114.51300491484801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-647.18226055516448</c:v>
                </c:pt>
                <c:pt idx="1">
                  <c:v>-415.99147398323498</c:v>
                </c:pt>
                <c:pt idx="2">
                  <c:v>-640.71397456963257</c:v>
                </c:pt>
                <c:pt idx="3">
                  <c:v>-127.12027105316366</c:v>
                </c:pt>
                <c:pt idx="4">
                  <c:v>-86.157430703560721</c:v>
                </c:pt>
                <c:pt idx="5">
                  <c:v>-247.76790887316864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8.3827277935607944E-2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0.40359834823288615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noFill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0.48084154558672282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3.1732828244783039E-2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18891.363999999998</c:v>
                </c:pt>
                <c:pt idx="1">
                  <c:v>20150.867000000002</c:v>
                </c:pt>
                <c:pt idx="2">
                  <c:v>16576.971000000001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86174.388000000006</c:v>
                </c:pt>
                <c:pt idx="1">
                  <c:v>93513.872000000003</c:v>
                </c:pt>
                <c:pt idx="2">
                  <c:v>88098.296000000002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110765.93</c:v>
                </c:pt>
                <c:pt idx="1">
                  <c:v>115225.61500000003</c:v>
                </c:pt>
                <c:pt idx="2">
                  <c:v>93045.690999999992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7874.6980000000003</c:v>
                </c:pt>
                <c:pt idx="1">
                  <c:v>5881.8359999999993</c:v>
                </c:pt>
                <c:pt idx="2">
                  <c:v>7298.1229999999996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2.4619495058044359E-2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4.7689975728662168E-2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0.92769052921329365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5037.7460000000001</c:v>
                </c:pt>
                <c:pt idx="1">
                  <c:v>5500.4589999999989</c:v>
                </c:pt>
                <c:pt idx="2">
                  <c:v>4944.7069999999994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10428.606000000003</c:v>
                </c:pt>
                <c:pt idx="1">
                  <c:v>11077.365000000003</c:v>
                </c:pt>
                <c:pt idx="2">
                  <c:v>8485.6959999999945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194549.55500000011</c:v>
                </c:pt>
                <c:pt idx="1">
                  <c:v>199820.9359999999</c:v>
                </c:pt>
                <c:pt idx="2">
                  <c:v>189043.21400000001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2.449176</c:v>
                </c:pt>
                <c:pt idx="1">
                  <c:v>11.583802</c:v>
                </c:pt>
                <c:pt idx="2">
                  <c:v>312.67108699999994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279.771432</c:v>
                </c:pt>
                <c:pt idx="1">
                  <c:v>149.36588699999999</c:v>
                </c:pt>
                <c:pt idx="2">
                  <c:v>11.302296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6.1510000000000002E-3</c:v>
                </c:pt>
                <c:pt idx="1">
                  <c:v>1.8029569999999999</c:v>
                </c:pt>
                <c:pt idx="2">
                  <c:v>73.161834999999996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1.261917</c:v>
                </c:pt>
                <c:pt idx="1">
                  <c:v>1.0561259999999999</c:v>
                </c:pt>
                <c:pt idx="2">
                  <c:v>475.58770800000002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3.4234000000000001E-2</c:v>
                </c:pt>
                <c:pt idx="1">
                  <c:v>5.6700140000000001</c:v>
                </c:pt>
                <c:pt idx="2">
                  <c:v>4.79887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5.9439999999999993E-2</c:v>
                </c:pt>
                <c:pt idx="1">
                  <c:v>0.53900000000000003</c:v>
                </c:pt>
                <c:pt idx="2">
                  <c:v>0.149979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0.47683999999999999</c:v>
                </c:pt>
                <c:pt idx="1">
                  <c:v>3.8261479999999999</c:v>
                </c:pt>
                <c:pt idx="2">
                  <c:v>47.742222000000005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0.76082300000000003</c:v>
                </c:pt>
                <c:pt idx="1">
                  <c:v>6.9476599999999991</c:v>
                </c:pt>
                <c:pt idx="2">
                  <c:v>61.886629999999997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1.1132550000000001</c:v>
                </c:pt>
                <c:pt idx="1">
                  <c:v>0.24122599999999994</c:v>
                </c:pt>
                <c:pt idx="2">
                  <c:v>0.28984700000000002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95.420265999999998</c:v>
                </c:pt>
                <c:pt idx="1">
                  <c:v>75.172298999999995</c:v>
                </c:pt>
                <c:pt idx="2">
                  <c:v>62.102100999999998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12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  <c:majorUnit val="200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462.93820000000045</c:v>
                </c:pt>
                <c:pt idx="1">
                  <c:v>360.56069999999988</c:v>
                </c:pt>
                <c:pt idx="2">
                  <c:v>8936.7785000000022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764.50134999999943</c:v>
                </c:pt>
                <c:pt idx="1">
                  <c:v>1015.8840000000002</c:v>
                </c:pt>
                <c:pt idx="2">
                  <c:v>16773.660499999998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7625908325161549"/>
                  <c:y val="-5.6745429390531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9439.6136000000006</c:v>
                </c:pt>
                <c:pt idx="2">
                  <c:v>1363.4</c:v>
                </c:pt>
                <c:pt idx="3">
                  <c:v>1106.4953250000001</c:v>
                </c:pt>
                <c:pt idx="4">
                  <c:v>1108.50053</c:v>
                </c:pt>
                <c:pt idx="5">
                  <c:v>1171.5</c:v>
                </c:pt>
                <c:pt idx="6">
                  <c:v>340.73780499999998</c:v>
                </c:pt>
                <c:pt idx="7">
                  <c:v>3553.5080463000218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9471.4068000000007</c:v>
                </c:pt>
                <c:pt idx="1">
                  <c:v>9439.7596000000012</c:v>
                </c:pt>
                <c:pt idx="2">
                  <c:v>9439.7596000000012</c:v>
                </c:pt>
                <c:pt idx="3">
                  <c:v>9439.6136000000024</c:v>
                </c:pt>
                <c:pt idx="4">
                  <c:v>9439.6136000000024</c:v>
                </c:pt>
                <c:pt idx="5">
                  <c:v>9439.6136000000024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1363.4</c:v>
                </c:pt>
                <c:pt idx="1">
                  <c:v>1363.4</c:v>
                </c:pt>
                <c:pt idx="2">
                  <c:v>1363.4</c:v>
                </c:pt>
                <c:pt idx="3">
                  <c:v>1363.4</c:v>
                </c:pt>
                <c:pt idx="4">
                  <c:v>1363.4</c:v>
                </c:pt>
                <c:pt idx="5">
                  <c:v>1363.4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1091.1531250000005</c:v>
                </c:pt>
                <c:pt idx="1">
                  <c:v>1101.6316250000007</c:v>
                </c:pt>
                <c:pt idx="2">
                  <c:v>1100.5893250000008</c:v>
                </c:pt>
                <c:pt idx="3">
                  <c:v>1099.5203250000009</c:v>
                </c:pt>
                <c:pt idx="4">
                  <c:v>1104.4253250000008</c:v>
                </c:pt>
                <c:pt idx="5">
                  <c:v>1106.4953250000008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1116.9434399999968</c:v>
                </c:pt>
                <c:pt idx="1">
                  <c:v>1116.8174399999971</c:v>
                </c:pt>
                <c:pt idx="2">
                  <c:v>1116.791439999997</c:v>
                </c:pt>
                <c:pt idx="3">
                  <c:v>1116.6809399999972</c:v>
                </c:pt>
                <c:pt idx="4">
                  <c:v>1117.5159399999968</c:v>
                </c:pt>
                <c:pt idx="5">
                  <c:v>1108.5005299999975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342.50670000000008</c:v>
                </c:pt>
                <c:pt idx="1">
                  <c:v>342.49970000000008</c:v>
                </c:pt>
                <c:pt idx="2">
                  <c:v>342.51480500000008</c:v>
                </c:pt>
                <c:pt idx="3">
                  <c:v>340.71480500000007</c:v>
                </c:pt>
                <c:pt idx="4">
                  <c:v>340.72480500000006</c:v>
                </c:pt>
                <c:pt idx="5">
                  <c:v>340.73780500000009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3331.7885460000989</c:v>
                </c:pt>
                <c:pt idx="1">
                  <c:v>3373.6389290001907</c:v>
                </c:pt>
                <c:pt idx="2">
                  <c:v>3429.3722260002255</c:v>
                </c:pt>
                <c:pt idx="3">
                  <c:v>3466.1714931002875</c:v>
                </c:pt>
                <c:pt idx="4">
                  <c:v>3534.7638251003923</c:v>
                </c:pt>
                <c:pt idx="5">
                  <c:v>3553.5080463003328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215.44069999999999</c:v>
                </c:pt>
                <c:pt idx="2">
                  <c:v>226.29999999999998</c:v>
                </c:pt>
                <c:pt idx="3">
                  <c:v>539.35199999999998</c:v>
                </c:pt>
                <c:pt idx="4">
                  <c:v>14.759</c:v>
                </c:pt>
                <c:pt idx="5">
                  <c:v>182.64700000000002</c:v>
                </c:pt>
                <c:pt idx="6">
                  <c:v>4.835</c:v>
                </c:pt>
                <c:pt idx="7">
                  <c:v>1345.7720000000002</c:v>
                </c:pt>
                <c:pt idx="8">
                  <c:v>18.938199999999998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1151.8602000000001</c:v>
                </c:pt>
                <c:pt idx="12">
                  <c:v>4034.8124999999995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844.9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36.262999999999977</c:v>
                </c:pt>
                <c:pt idx="1">
                  <c:v>55.969000000000015</c:v>
                </c:pt>
                <c:pt idx="2">
                  <c:v>88.945999999999955</c:v>
                </c:pt>
                <c:pt idx="3">
                  <c:v>23.135999999999999</c:v>
                </c:pt>
                <c:pt idx="4">
                  <c:v>96.692400000000035</c:v>
                </c:pt>
                <c:pt idx="5">
                  <c:v>62.166800000000009</c:v>
                </c:pt>
                <c:pt idx="6">
                  <c:v>41.408000000000015</c:v>
                </c:pt>
                <c:pt idx="7">
                  <c:v>98.675899999999999</c:v>
                </c:pt>
                <c:pt idx="8">
                  <c:v>126.78731999999992</c:v>
                </c:pt>
                <c:pt idx="9">
                  <c:v>80.09050000000002</c:v>
                </c:pt>
                <c:pt idx="10">
                  <c:v>72.07050000000001</c:v>
                </c:pt>
                <c:pt idx="11">
                  <c:v>229.90075999999996</c:v>
                </c:pt>
                <c:pt idx="12">
                  <c:v>56.382000000000026</c:v>
                </c:pt>
                <c:pt idx="13">
                  <c:v>38.007145000000008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175.73529000000008</c:v>
                </c:pt>
                <c:pt idx="2">
                  <c:v>35.298700000000004</c:v>
                </c:pt>
                <c:pt idx="3">
                  <c:v>7.8329999999999975</c:v>
                </c:pt>
                <c:pt idx="4">
                  <c:v>17.027299999999986</c:v>
                </c:pt>
                <c:pt idx="5">
                  <c:v>30.521399999999971</c:v>
                </c:pt>
                <c:pt idx="6">
                  <c:v>23.832149999999988</c:v>
                </c:pt>
                <c:pt idx="7">
                  <c:v>18.260399999999986</c:v>
                </c:pt>
                <c:pt idx="8">
                  <c:v>12.947239999999992</c:v>
                </c:pt>
                <c:pt idx="9">
                  <c:v>29.953800000000019</c:v>
                </c:pt>
                <c:pt idx="10">
                  <c:v>18.675299999999986</c:v>
                </c:pt>
                <c:pt idx="11">
                  <c:v>641.83330999999998</c:v>
                </c:pt>
                <c:pt idx="12">
                  <c:v>77.585639999999998</c:v>
                </c:pt>
                <c:pt idx="13">
                  <c:v>7.7910000000000004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8.4453049999999994</c:v>
                </c:pt>
                <c:pt idx="3">
                  <c:v>67.594999999999999</c:v>
                </c:pt>
                <c:pt idx="4">
                  <c:v>11.879999999999999</c:v>
                </c:pt>
                <c:pt idx="5">
                  <c:v>10.233499999999999</c:v>
                </c:pt>
                <c:pt idx="6">
                  <c:v>46.81239999999999</c:v>
                </c:pt>
                <c:pt idx="7">
                  <c:v>28.434199999999997</c:v>
                </c:pt>
                <c:pt idx="8">
                  <c:v>45.891999999999996</c:v>
                </c:pt>
                <c:pt idx="9">
                  <c:v>22.9864</c:v>
                </c:pt>
                <c:pt idx="10">
                  <c:v>5.3199999999999994</c:v>
                </c:pt>
                <c:pt idx="11">
                  <c:v>6.0539999999999994</c:v>
                </c:pt>
                <c:pt idx="12">
                  <c:v>86.8</c:v>
                </c:pt>
                <c:pt idx="13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71.437801000000036</c:v>
                </c:pt>
                <c:pt idx="1">
                  <c:v>364.07630900000078</c:v>
                </c:pt>
                <c:pt idx="2">
                  <c:v>638.99563309999689</c:v>
                </c:pt>
                <c:pt idx="3">
                  <c:v>39.538386000000308</c:v>
                </c:pt>
                <c:pt idx="4">
                  <c:v>180.05815209999997</c:v>
                </c:pt>
                <c:pt idx="5">
                  <c:v>178.2232719999904</c:v>
                </c:pt>
                <c:pt idx="6">
                  <c:v>159.86020599999932</c:v>
                </c:pt>
                <c:pt idx="7">
                  <c:v>204.33547099999683</c:v>
                </c:pt>
                <c:pt idx="8">
                  <c:v>197.4224879999978</c:v>
                </c:pt>
                <c:pt idx="9">
                  <c:v>178.19752099999388</c:v>
                </c:pt>
                <c:pt idx="10">
                  <c:v>308.89919899999074</c:v>
                </c:pt>
                <c:pt idx="11">
                  <c:v>520.91238000006069</c:v>
                </c:pt>
                <c:pt idx="12">
                  <c:v>252.14207999999309</c:v>
                </c:pt>
                <c:pt idx="13">
                  <c:v>259.40914810000061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32248.731</c:v>
                </c:pt>
                <c:pt idx="1">
                  <c:v>42087.028999999995</c:v>
                </c:pt>
                <c:pt idx="2">
                  <c:v>145542.55300000001</c:v>
                </c:pt>
                <c:pt idx="3">
                  <c:v>34202.118999999999</c:v>
                </c:pt>
                <c:pt idx="4">
                  <c:v>71117.508000000002</c:v>
                </c:pt>
                <c:pt idx="5">
                  <c:v>137354.30800000002</c:v>
                </c:pt>
                <c:pt idx="6">
                  <c:v>9515.9429999999993</c:v>
                </c:pt>
                <c:pt idx="7">
                  <c:v>397924.875</c:v>
                </c:pt>
                <c:pt idx="8">
                  <c:v>88564.606999999989</c:v>
                </c:pt>
                <c:pt idx="9">
                  <c:v>72481.638000000006</c:v>
                </c:pt>
                <c:pt idx="10">
                  <c:v>39523.821000000004</c:v>
                </c:pt>
                <c:pt idx="11">
                  <c:v>182948.94500000001</c:v>
                </c:pt>
                <c:pt idx="12">
                  <c:v>480342.728</c:v>
                </c:pt>
                <c:pt idx="13">
                  <c:v>169975.31399999998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735157.68200000003</c:v>
                </c:pt>
                <c:pt idx="1">
                  <c:v>259929.55700000003</c:v>
                </c:pt>
                <c:pt idx="2">
                  <c:v>577970.91100000008</c:v>
                </c:pt>
                <c:pt idx="3">
                  <c:v>118485.55000000002</c:v>
                </c:pt>
                <c:pt idx="4">
                  <c:v>287462.91899999999</c:v>
                </c:pt>
                <c:pt idx="5">
                  <c:v>298688.54700000002</c:v>
                </c:pt>
                <c:pt idx="6">
                  <c:v>307811.32200000004</c:v>
                </c:pt>
                <c:pt idx="7">
                  <c:v>594604.549</c:v>
                </c:pt>
                <c:pt idx="8">
                  <c:v>357428.26899999997</c:v>
                </c:pt>
                <c:pt idx="9">
                  <c:v>227032.565</c:v>
                </c:pt>
                <c:pt idx="10">
                  <c:v>351300.42100000003</c:v>
                </c:pt>
                <c:pt idx="11">
                  <c:v>681569.82699999993</c:v>
                </c:pt>
                <c:pt idx="12">
                  <c:v>376075.23</c:v>
                </c:pt>
                <c:pt idx="13">
                  <c:v>237970.95800000001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243430.86954398546</c:v>
                </c:pt>
                <c:pt idx="1">
                  <c:v>113553.24313050564</c:v>
                </c:pt>
                <c:pt idx="2">
                  <c:v>157257.57277817259</c:v>
                </c:pt>
                <c:pt idx="3">
                  <c:v>49436.695139049654</c:v>
                </c:pt>
                <c:pt idx="4">
                  <c:v>94717.545281442683</c:v>
                </c:pt>
                <c:pt idx="5">
                  <c:v>100253.32556968372</c:v>
                </c:pt>
                <c:pt idx="6">
                  <c:v>70071.156974745274</c:v>
                </c:pt>
                <c:pt idx="7">
                  <c:v>139689.72122778711</c:v>
                </c:pt>
                <c:pt idx="8">
                  <c:v>85104.911511402141</c:v>
                </c:pt>
                <c:pt idx="9">
                  <c:v>81824.672329006178</c:v>
                </c:pt>
                <c:pt idx="10">
                  <c:v>94922.982888489772</c:v>
                </c:pt>
                <c:pt idx="11">
                  <c:v>217500.11965561059</c:v>
                </c:pt>
                <c:pt idx="12">
                  <c:v>111028.012245523</c:v>
                </c:pt>
                <c:pt idx="13">
                  <c:v>86833.027228690742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346530.36154029681</c:v>
                </c:pt>
                <c:pt idx="1">
                  <c:v>234407.38654020036</c:v>
                </c:pt>
                <c:pt idx="2">
                  <c:v>327879.03839843842</c:v>
                </c:pt>
                <c:pt idx="3">
                  <c:v>76248.958137480557</c:v>
                </c:pt>
                <c:pt idx="4">
                  <c:v>153929.73186502364</c:v>
                </c:pt>
                <c:pt idx="5">
                  <c:v>190662.60871193974</c:v>
                </c:pt>
                <c:pt idx="6">
                  <c:v>146863.05179711719</c:v>
                </c:pt>
                <c:pt idx="7">
                  <c:v>282137.91323216935</c:v>
                </c:pt>
                <c:pt idx="8">
                  <c:v>165573.18596556748</c:v>
                </c:pt>
                <c:pt idx="9">
                  <c:v>149657.89368520881</c:v>
                </c:pt>
                <c:pt idx="10">
                  <c:v>182951.05404506362</c:v>
                </c:pt>
                <c:pt idx="11">
                  <c:v>586436.32402973343</c:v>
                </c:pt>
                <c:pt idx="12">
                  <c:v>214004.15431336232</c:v>
                </c:pt>
                <c:pt idx="13">
                  <c:v>157619.29574176038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7.6251657756151031E-2"/>
                  <c:y val="0.132927224961011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5.3729115445234786E-3"/>
                  <c:y val="0.1977526557863794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-2.5276235745249585E-2"/>
                  <c:y val="0.1404290276397540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3.0995219902543217E-3"/>
                  <c:y val="-0.1257419695577135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5105617.4287386285</c:v>
                </c:pt>
                <c:pt idx="1">
                  <c:v>1036091.8250369511</c:v>
                </c:pt>
                <c:pt idx="2">
                  <c:v>156322.053975627</c:v>
                </c:pt>
                <c:pt idx="3">
                  <c:v>94179.230008908999</c:v>
                </c:pt>
                <c:pt idx="4">
                  <c:v>192147.60017486801</c:v>
                </c:pt>
                <c:pt idx="5">
                  <c:v>3214946.7760033612</c:v>
                </c:pt>
                <c:pt idx="6">
                  <c:v>3049882.4001235166</c:v>
                </c:pt>
                <c:pt idx="7">
                  <c:v>72735.627445596576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85003.448804896005</c:v>
                </c:pt>
                <c:pt idx="1">
                  <c:v>229597.42060682297</c:v>
                </c:pt>
                <c:pt idx="2">
                  <c:v>459431.99077675503</c:v>
                </c:pt>
                <c:pt idx="3">
                  <c:v>107938.32900000001</c:v>
                </c:pt>
                <c:pt idx="4">
                  <c:v>313660.12607142603</c:v>
                </c:pt>
                <c:pt idx="5">
                  <c:v>300363.09700000001</c:v>
                </c:pt>
                <c:pt idx="6">
                  <c:v>261789.943</c:v>
                </c:pt>
                <c:pt idx="7">
                  <c:v>755653.48999999987</c:v>
                </c:pt>
                <c:pt idx="8">
                  <c:v>351811.04244910402</c:v>
                </c:pt>
                <c:pt idx="9">
                  <c:v>236349.245</c:v>
                </c:pt>
                <c:pt idx="10">
                  <c:v>286477.17200000002</c:v>
                </c:pt>
                <c:pt idx="11">
                  <c:v>712494.65</c:v>
                </c:pt>
                <c:pt idx="12">
                  <c:v>717795.68299999996</c:v>
                </c:pt>
                <c:pt idx="13">
                  <c:v>287251.79102962499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56304.621763734001</c:v>
                </c:pt>
                <c:pt idx="1">
                  <c:v>27441.26990064</c:v>
                </c:pt>
                <c:pt idx="2">
                  <c:v>55109.353745209002</c:v>
                </c:pt>
                <c:pt idx="3">
                  <c:v>67791.347999999998</c:v>
                </c:pt>
                <c:pt idx="4">
                  <c:v>12713.777658974002</c:v>
                </c:pt>
                <c:pt idx="5">
                  <c:v>76295.491999999998</c:v>
                </c:pt>
                <c:pt idx="6">
                  <c:v>22400.630999999998</c:v>
                </c:pt>
                <c:pt idx="7">
                  <c:v>288026.04100000003</c:v>
                </c:pt>
                <c:pt idx="8">
                  <c:v>14187.07656155</c:v>
                </c:pt>
                <c:pt idx="9">
                  <c:v>27022.214</c:v>
                </c:pt>
                <c:pt idx="10">
                  <c:v>13500.474000000002</c:v>
                </c:pt>
                <c:pt idx="11">
                  <c:v>92924.549000000014</c:v>
                </c:pt>
                <c:pt idx="12">
                  <c:v>102623.413</c:v>
                </c:pt>
                <c:pt idx="13">
                  <c:v>179751.56340684398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87929.593137167001</c:v>
                </c:pt>
                <c:pt idx="1">
                  <c:v>3110.971768029</c:v>
                </c:pt>
                <c:pt idx="2">
                  <c:v>12555.056256342999</c:v>
                </c:pt>
                <c:pt idx="3">
                  <c:v>1025.163</c:v>
                </c:pt>
                <c:pt idx="4">
                  <c:v>1777.8402858150002</c:v>
                </c:pt>
                <c:pt idx="5">
                  <c:v>3885.0129999999999</c:v>
                </c:pt>
                <c:pt idx="6">
                  <c:v>2760.8240000000001</c:v>
                </c:pt>
                <c:pt idx="7">
                  <c:v>12098.971</c:v>
                </c:pt>
                <c:pt idx="8">
                  <c:v>2992.750738058</c:v>
                </c:pt>
                <c:pt idx="9">
                  <c:v>3663.6000000000004</c:v>
                </c:pt>
                <c:pt idx="10">
                  <c:v>6336.0290000000005</c:v>
                </c:pt>
                <c:pt idx="11">
                  <c:v>8604.4249999999993</c:v>
                </c:pt>
                <c:pt idx="12">
                  <c:v>6630.348</c:v>
                </c:pt>
                <c:pt idx="13">
                  <c:v>2951.4687902149999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12968.788449666999</c:v>
                </c:pt>
                <c:pt idx="1">
                  <c:v>3319.8316034929999</c:v>
                </c:pt>
                <c:pt idx="2">
                  <c:v>11559.583853823</c:v>
                </c:pt>
                <c:pt idx="3">
                  <c:v>3985.9889999999996</c:v>
                </c:pt>
                <c:pt idx="4">
                  <c:v>5451.0249388430002</c:v>
                </c:pt>
                <c:pt idx="5">
                  <c:v>4415.17</c:v>
                </c:pt>
                <c:pt idx="6">
                  <c:v>3986.8120000000004</c:v>
                </c:pt>
                <c:pt idx="7">
                  <c:v>8041.9760000000006</c:v>
                </c:pt>
                <c:pt idx="8">
                  <c:v>7362.5700174610001</c:v>
                </c:pt>
                <c:pt idx="9">
                  <c:v>4211.701</c:v>
                </c:pt>
                <c:pt idx="10">
                  <c:v>4000.0909999999999</c:v>
                </c:pt>
                <c:pt idx="11">
                  <c:v>14117.814</c:v>
                </c:pt>
                <c:pt idx="12">
                  <c:v>7670.0650000000005</c:v>
                </c:pt>
                <c:pt idx="13">
                  <c:v>3087.8131456219999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2087.626112676</c:v>
                </c:pt>
                <c:pt idx="1">
                  <c:v>20866.126146491002</c:v>
                </c:pt>
                <c:pt idx="2">
                  <c:v>27016.395781924006</c:v>
                </c:pt>
                <c:pt idx="3">
                  <c:v>2399.4639999999999</c:v>
                </c:pt>
                <c:pt idx="4">
                  <c:v>22753.242131088999</c:v>
                </c:pt>
                <c:pt idx="5">
                  <c:v>13851.09</c:v>
                </c:pt>
                <c:pt idx="6">
                  <c:v>4162.7370000000001</c:v>
                </c:pt>
                <c:pt idx="7">
                  <c:v>8676.3470000000016</c:v>
                </c:pt>
                <c:pt idx="8">
                  <c:v>11489.269722716999</c:v>
                </c:pt>
                <c:pt idx="9">
                  <c:v>15106.168</c:v>
                </c:pt>
                <c:pt idx="10">
                  <c:v>14985.373999999998</c:v>
                </c:pt>
                <c:pt idx="11">
                  <c:v>29067.953000000001</c:v>
                </c:pt>
                <c:pt idx="12">
                  <c:v>7496.2820000000011</c:v>
                </c:pt>
                <c:pt idx="13">
                  <c:v>12189.525279971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346530.36154029681</c:v>
                </c:pt>
                <c:pt idx="1">
                  <c:v>234407.38654020036</c:v>
                </c:pt>
                <c:pt idx="2">
                  <c:v>327880.39339843841</c:v>
                </c:pt>
                <c:pt idx="3">
                  <c:v>76248.961137480554</c:v>
                </c:pt>
                <c:pt idx="4">
                  <c:v>153933.14986502365</c:v>
                </c:pt>
                <c:pt idx="5">
                  <c:v>190669.68271193973</c:v>
                </c:pt>
                <c:pt idx="6">
                  <c:v>146863.05179711719</c:v>
                </c:pt>
                <c:pt idx="7">
                  <c:v>282151.39223216934</c:v>
                </c:pt>
                <c:pt idx="8">
                  <c:v>165573.18596556748</c:v>
                </c:pt>
                <c:pt idx="9">
                  <c:v>149663.38568520881</c:v>
                </c:pt>
                <c:pt idx="10">
                  <c:v>182951.05404506362</c:v>
                </c:pt>
                <c:pt idx="11">
                  <c:v>586451.3210297334</c:v>
                </c:pt>
                <c:pt idx="12">
                  <c:v>214004.15431336232</c:v>
                </c:pt>
                <c:pt idx="13">
                  <c:v>157619.29574176038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750330.96800445404</c:v>
                </c:pt>
                <c:pt idx="1">
                  <c:v>122403.60262524999</c:v>
                </c:pt>
                <c:pt idx="2">
                  <c:v>307383.007371196</c:v>
                </c:pt>
                <c:pt idx="3">
                  <c:v>74992.974000000002</c:v>
                </c:pt>
                <c:pt idx="4">
                  <c:v>89762.830060392997</c:v>
                </c:pt>
                <c:pt idx="5">
                  <c:v>181092.07199999999</c:v>
                </c:pt>
                <c:pt idx="6">
                  <c:v>98415.063999999998</c:v>
                </c:pt>
                <c:pt idx="7">
                  <c:v>282761.97100000002</c:v>
                </c:pt>
                <c:pt idx="8">
                  <c:v>141146.62819176301</c:v>
                </c:pt>
                <c:pt idx="9">
                  <c:v>99435.247000000003</c:v>
                </c:pt>
                <c:pt idx="10">
                  <c:v>159360.46100000001</c:v>
                </c:pt>
                <c:pt idx="11">
                  <c:v>394207.35000000003</c:v>
                </c:pt>
                <c:pt idx="12">
                  <c:v>252585.71000000002</c:v>
                </c:pt>
                <c:pt idx="13">
                  <c:v>96004.51487046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17073.811271392449</c:v>
                </c:pt>
                <c:pt idx="1">
                  <c:v>10108.736479780631</c:v>
                </c:pt>
                <c:pt idx="2">
                  <c:v>12293.724992923617</c:v>
                </c:pt>
                <c:pt idx="3">
                  <c:v>723.57613904966024</c:v>
                </c:pt>
                <c:pt idx="4">
                  <c:v>9432.029134901677</c:v>
                </c:pt>
                <c:pt idx="5">
                  <c:v>2245.5855696837211</c:v>
                </c:pt>
                <c:pt idx="6">
                  <c:v>1006.0839747452734</c:v>
                </c:pt>
                <c:pt idx="7">
                  <c:v>2845.6192277871082</c:v>
                </c:pt>
                <c:pt idx="8">
                  <c:v>2582.955830750137</c:v>
                </c:pt>
                <c:pt idx="9">
                  <c:v>2780.6173290061688</c:v>
                </c:pt>
                <c:pt idx="10">
                  <c:v>1843.276888489771</c:v>
                </c:pt>
                <c:pt idx="11">
                  <c:v>4137.2416556106036</c:v>
                </c:pt>
                <c:pt idx="12">
                  <c:v>1878.6182455230119</c:v>
                </c:pt>
                <c:pt idx="13">
                  <c:v>3783.750705952737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3489440.4370984407</c:v>
                </c:pt>
                <c:pt idx="1">
                  <c:v>2972378.2434706236</c:v>
                </c:pt>
                <c:pt idx="2">
                  <c:v>2948045.5082668983</c:v>
                </c:pt>
                <c:pt idx="3">
                  <c:v>2692554.6938087093</c:v>
                </c:pt>
                <c:pt idx="4">
                  <c:v>2589521.9151781201</c:v>
                </c:pt>
                <c:pt idx="5">
                  <c:v>2552297.6689077849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1278384.8271484752</c:v>
                </c:pt>
                <c:pt idx="1">
                  <c:v>1092798.9659246798</c:v>
                </c:pt>
                <c:pt idx="2">
                  <c:v>1094105.980286689</c:v>
                </c:pt>
                <c:pt idx="3">
                  <c:v>1020992.8500815047</c:v>
                </c:pt>
                <c:pt idx="4">
                  <c:v>983035.26382529608</c:v>
                </c:pt>
                <c:pt idx="5">
                  <c:v>965093.5745438257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577489.36987768044</c:v>
                </c:pt>
                <c:pt idx="1">
                  <c:v>490434.01604354347</c:v>
                </c:pt>
                <c:pt idx="2">
                  <c:v>498964.48339986644</c:v>
                </c:pt>
                <c:pt idx="3">
                  <c:v>459920.77379759809</c:v>
                </c:pt>
                <c:pt idx="4">
                  <c:v>452921.08521454287</c:v>
                </c:pt>
                <c:pt idx="5">
                  <c:v>444789.49415007897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5426.57</c:v>
                </c:pt>
                <c:pt idx="1">
                  <c:v>5018.9040000000005</c:v>
                </c:pt>
                <c:pt idx="2">
                  <c:v>5307.07</c:v>
                </c:pt>
                <c:pt idx="3">
                  <c:v>4922.05</c:v>
                </c:pt>
                <c:pt idx="4">
                  <c:v>4994.1899999999996</c:v>
                </c:pt>
                <c:pt idx="5">
                  <c:v>4799.68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  <c:max val="6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2985931.7919999999</c:v>
                </c:pt>
                <c:pt idx="1">
                  <c:v>6880581.9270000011</c:v>
                </c:pt>
                <c:pt idx="2">
                  <c:v>2247980.2080276813</c:v>
                </c:pt>
                <c:pt idx="3">
                  <c:v>5129744.5397028951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60584.814000000006</c:v>
                </c:pt>
                <c:pt idx="1">
                  <c:v>1494727.423</c:v>
                </c:pt>
                <c:pt idx="2">
                  <c:v>590257.69195085834</c:v>
                </c:pt>
                <c:pt idx="3">
                  <c:v>778949.29353245185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223.56603500000008</c:v>
                </c:pt>
                <c:pt idx="1">
                  <c:v>234.58087799999998</c:v>
                </c:pt>
                <c:pt idx="2">
                  <c:v>204.82431799999995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0.79419000000000006</c:v>
                </c:pt>
                <c:pt idx="1">
                  <c:v>0.84516999999999998</c:v>
                </c:pt>
                <c:pt idx="2">
                  <c:v>0.88496000000000008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71.716752</c:v>
                </c:pt>
                <c:pt idx="1">
                  <c:v>45.244107999999997</c:v>
                </c:pt>
                <c:pt idx="2">
                  <c:v>49.863303000000002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1631.8706200000001</c:v>
                </c:pt>
                <c:pt idx="1">
                  <c:v>1584.8087740000001</c:v>
                </c:pt>
                <c:pt idx="2">
                  <c:v>1542.5069750000002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5.0116079999999998</c:v>
                </c:pt>
                <c:pt idx="1">
                  <c:v>5.8878180000000002</c:v>
                </c:pt>
                <c:pt idx="2">
                  <c:v>4.7453100000000008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0.90307199999999999</c:v>
                </c:pt>
                <c:pt idx="1">
                  <c:v>0.22906800000000002</c:v>
                </c:pt>
                <c:pt idx="2">
                  <c:v>0.35684699999999997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25.852641999999999</c:v>
                </c:pt>
                <c:pt idx="1">
                  <c:v>26.054281000000003</c:v>
                </c:pt>
                <c:pt idx="2">
                  <c:v>29.693823000000005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29.4359</c:v>
                </c:pt>
                <c:pt idx="1">
                  <c:v>38.839116000000004</c:v>
                </c:pt>
                <c:pt idx="2">
                  <c:v>36.821426000000002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0.65346799999999994</c:v>
                </c:pt>
                <c:pt idx="1">
                  <c:v>1.1673249999999999</c:v>
                </c:pt>
                <c:pt idx="2">
                  <c:v>0.237341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21.055834000000001</c:v>
                </c:pt>
                <c:pt idx="1">
                  <c:v>34.110689000000001</c:v>
                </c:pt>
                <c:pt idx="2">
                  <c:v>28.462399999999999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ax val="2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5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a.s.</a:t>
            </a: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709937.11199999996</c:v>
                </c:pt>
                <c:pt idx="1">
                  <c:v>2716833.4440000001</c:v>
                </c:pt>
                <c:pt idx="2">
                  <c:v>990576.15139434254</c:v>
                </c:pt>
                <c:pt idx="3">
                  <c:v>2017064.7544161277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75702770075"/>
          <c:y val="0.29056454248366009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1-4550-B953-8CF6B4D03A50}"/>
                </c:ext>
              </c:extLst>
            </c:dLbl>
            <c:dLbl>
              <c:idx val="2"/>
              <c:layout>
                <c:manualLayout>
                  <c:x val="-5.3475913311754886E-3"/>
                  <c:y val="-4.7555278524074676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864-A31C-CD29F2EB5A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864-A31C-CD29F2EB5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29970.624</c:v>
                </c:pt>
                <c:pt idx="2">
                  <c:v>497.83999999999992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30134.304000000004</c:v>
                </c:pt>
                <c:pt idx="2">
                  <c:v>0</c:v>
                </c:pt>
                <c:pt idx="3">
                  <c:v>16993.68</c:v>
                </c:pt>
                <c:pt idx="4">
                  <c:v>9386.530999999999</c:v>
                </c:pt>
                <c:pt idx="5">
                  <c:v>0</c:v>
                </c:pt>
                <c:pt idx="6">
                  <c:v>0</c:v>
                </c:pt>
                <c:pt idx="7">
                  <c:v>23454.479084282284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450830140486E-3"/>
          <c:y val="2.3121387283236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869173052362711"/>
          <c:y val="0.24277456647398843"/>
          <c:w val="0.59373441734417354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1.6938870058920419E-2</c:v>
                </c:pt>
                <c:pt idx="1">
                  <c:v>0.13585129271166327</c:v>
                </c:pt>
                <c:pt idx="2">
                  <c:v>0.14792619147430663</c:v>
                </c:pt>
                <c:pt idx="3">
                  <c:v>0.10778881404654907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1.8475332507254319E-3</c:v>
                </c:pt>
                <c:pt idx="2">
                  <c:v>0</c:v>
                </c:pt>
                <c:pt idx="3">
                  <c:v>3.2772845199323324E-2</c:v>
                </c:pt>
                <c:pt idx="4">
                  <c:v>1.0109151684392964E-2</c:v>
                </c:pt>
                <c:pt idx="5">
                  <c:v>0</c:v>
                </c:pt>
                <c:pt idx="6">
                  <c:v>0</c:v>
                </c:pt>
                <c:pt idx="7">
                  <c:v>2.0103458348540441E-2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2282.1647800000001</c:v>
                </c:pt>
                <c:pt idx="1">
                  <c:v>2164.1765800000003</c:v>
                </c:pt>
                <c:pt idx="2">
                  <c:v>2185.297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ax val="2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10839.138000000001</c:v>
                </c:pt>
                <c:pt idx="1">
                  <c:v>8704.893</c:v>
                </c:pt>
                <c:pt idx="2">
                  <c:v>10590.272999999999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6189.0529999999999</c:v>
                </c:pt>
                <c:pt idx="1">
                  <c:v>5786.3230000000012</c:v>
                </c:pt>
                <c:pt idx="2">
                  <c:v>5018.3039999999983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2535.9520000000002</c:v>
                </c:pt>
                <c:pt idx="1">
                  <c:v>3136.9050000000002</c:v>
                </c:pt>
                <c:pt idx="2">
                  <c:v>3713.6739999999995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7328.8295314938368</c:v>
                </c:pt>
                <c:pt idx="1">
                  <c:v>7686.345866611342</c:v>
                </c:pt>
                <c:pt idx="2">
                  <c:v>8439.3036861771052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3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5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5.1239892472257475E-3</c:v>
                </c:pt>
                <c:pt idx="2">
                  <c:v>0</c:v>
                </c:pt>
                <c:pt idx="3">
                  <c:v>1.9792008972533939E-2</c:v>
                </c:pt>
                <c:pt idx="4">
                  <c:v>1.9992989229673398E-2</c:v>
                </c:pt>
                <c:pt idx="5">
                  <c:v>0</c:v>
                </c:pt>
                <c:pt idx="6">
                  <c:v>0</c:v>
                </c:pt>
                <c:pt idx="7">
                  <c:v>1.8032300982562966E-2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2850371.1500000004</c:v>
                </c:pt>
                <c:pt idx="1">
                  <c:v>74368.728000000003</c:v>
                </c:pt>
                <c:pt idx="2">
                  <c:v>0</c:v>
                </c:pt>
                <c:pt idx="3">
                  <c:v>68657.38900000001</c:v>
                </c:pt>
                <c:pt idx="4">
                  <c:v>61394.294167957014</c:v>
                </c:pt>
                <c:pt idx="5">
                  <c:v>0</c:v>
                </c:pt>
                <c:pt idx="6">
                  <c:v>0</c:v>
                </c:pt>
                <c:pt idx="7">
                  <c:v>133975.80554173214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2.2106504451198879E-2</c:v>
                </c:pt>
                <c:pt idx="1">
                  <c:v>4.8032914838561078E-2</c:v>
                </c:pt>
                <c:pt idx="2">
                  <c:v>6.9003158134044867E-2</c:v>
                </c:pt>
                <c:pt idx="3">
                  <c:v>7.2912786304241542E-2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2.2823042248254731E-2</c:v>
                </c:pt>
                <c:pt idx="2">
                  <c:v>0</c:v>
                </c:pt>
                <c:pt idx="3">
                  <c:v>5.0582229075391685E-2</c:v>
                </c:pt>
                <c:pt idx="4">
                  <c:v>0.15853424084515322</c:v>
                </c:pt>
                <c:pt idx="5">
                  <c:v>0</c:v>
                </c:pt>
                <c:pt idx="6">
                  <c:v>2.9348078942986663E-5</c:v>
                </c:pt>
                <c:pt idx="7">
                  <c:v>0.10245546211132463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903144.91</c:v>
                </c:pt>
                <c:pt idx="1">
                  <c:v>813028.65</c:v>
                </c:pt>
                <c:pt idx="2">
                  <c:v>1134197.5900000001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31234.742000000002</c:v>
                </c:pt>
                <c:pt idx="1">
                  <c:v>26086.313999999998</c:v>
                </c:pt>
                <c:pt idx="2">
                  <c:v>17047.671999999999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24153.571</c:v>
                </c:pt>
                <c:pt idx="1">
                  <c:v>23445.798000000017</c:v>
                </c:pt>
                <c:pt idx="2">
                  <c:v>21058.019999999993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23672.818062213755</c:v>
                </c:pt>
                <c:pt idx="1">
                  <c:v>18825.857203043153</c:v>
                </c:pt>
                <c:pt idx="2">
                  <c:v>18895.618902700102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41857.379751560147</c:v>
                </c:pt>
                <c:pt idx="1">
                  <c:v>45020.095849376652</c:v>
                </c:pt>
                <c:pt idx="2">
                  <c:v>47098.329940795338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4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0.4298140211011145</c:v>
                </c:pt>
                <c:pt idx="1">
                  <c:v>1.2645540530879901E-2</c:v>
                </c:pt>
                <c:pt idx="2">
                  <c:v>0</c:v>
                </c:pt>
                <c:pt idx="3">
                  <c:v>7.9963119178350597E-2</c:v>
                </c:pt>
                <c:pt idx="4">
                  <c:v>0.13076774178483669</c:v>
                </c:pt>
                <c:pt idx="5">
                  <c:v>0</c:v>
                </c:pt>
                <c:pt idx="6">
                  <c:v>0</c:v>
                </c:pt>
                <c:pt idx="7">
                  <c:v>0.10300344088770746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72108.156000000003</c:v>
                </c:pt>
                <c:pt idx="2">
                  <c:v>45.936999999999998</c:v>
                </c:pt>
                <c:pt idx="3">
                  <c:v>77007.704999999987</c:v>
                </c:pt>
                <c:pt idx="4">
                  <c:v>18607.814414856864</c:v>
                </c:pt>
                <c:pt idx="5">
                  <c:v>0</c:v>
                </c:pt>
                <c:pt idx="6">
                  <c:v>3130.9276540624114</c:v>
                </c:pt>
                <c:pt idx="7">
                  <c:v>247261.64611024427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0.140345</c:v>
                </c:pt>
                <c:pt idx="1">
                  <c:v>0.19131200000000001</c:v>
                </c:pt>
                <c:pt idx="2">
                  <c:v>0.19476299999999999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209.22171700000004</c:v>
                </c:pt>
                <c:pt idx="1">
                  <c:v>215.55358999999993</c:v>
                </c:pt>
                <c:pt idx="2">
                  <c:v>201.58865700000015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0.17098500000000003</c:v>
                </c:pt>
                <c:pt idx="1">
                  <c:v>0.21041899999999997</c:v>
                </c:pt>
                <c:pt idx="2">
                  <c:v>0.12554399999999999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20.529252</c:v>
                </c:pt>
                <c:pt idx="1">
                  <c:v>19.945807999999996</c:v>
                </c:pt>
                <c:pt idx="2">
                  <c:v>19.028709000000003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3.3999999999999998E-3</c:v>
                </c:pt>
                <c:pt idx="1">
                  <c:v>3.7000000000000002E-3</c:v>
                </c:pt>
                <c:pt idx="2">
                  <c:v>3.2000000000000002E-3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0.64808600000000016</c:v>
                </c:pt>
                <c:pt idx="1">
                  <c:v>0.59397400000000011</c:v>
                </c:pt>
                <c:pt idx="2">
                  <c:v>0.55275499999999989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75.243372000000022</c:v>
                </c:pt>
                <c:pt idx="1">
                  <c:v>51.712732000000003</c:v>
                </c:pt>
                <c:pt idx="2">
                  <c:v>42.950871999999976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7.6447237359837147E-2</c:v>
                </c:pt>
                <c:pt idx="1">
                  <c:v>0.10680442758277223</c:v>
                </c:pt>
                <c:pt idx="2">
                  <c:v>9.5561067769038138E-2</c:v>
                </c:pt>
                <c:pt idx="3">
                  <c:v>0.10198729064489449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2.3973438912796168E-2</c:v>
                </c:pt>
                <c:pt idx="2">
                  <c:v>8.6915065277981512E-2</c:v>
                </c:pt>
                <c:pt idx="3">
                  <c:v>8.0385337371398191E-2</c:v>
                </c:pt>
                <c:pt idx="4">
                  <c:v>3.1843647381927721E-2</c:v>
                </c:pt>
                <c:pt idx="5">
                  <c:v>0</c:v>
                </c:pt>
                <c:pt idx="6">
                  <c:v>2.4785347783759997E-2</c:v>
                </c:pt>
                <c:pt idx="7">
                  <c:v>0.1798210739287035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18993.423999999999</c:v>
                </c:pt>
                <c:pt idx="1">
                  <c:v>27227.721000000001</c:v>
                </c:pt>
                <c:pt idx="2">
                  <c:v>25887.010999999999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22.501999999999999</c:v>
                </c:pt>
                <c:pt idx="1">
                  <c:v>15.1</c:v>
                </c:pt>
                <c:pt idx="2">
                  <c:v>8.3350000000000009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26738.878000000001</c:v>
                </c:pt>
                <c:pt idx="1">
                  <c:v>26853.817999999992</c:v>
                </c:pt>
                <c:pt idx="2">
                  <c:v>23415.008999999998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6076.6036606606604</c:v>
                </c:pt>
                <c:pt idx="1">
                  <c:v>6359.0356246246265</c:v>
                </c:pt>
                <c:pt idx="2">
                  <c:v>6172.1751295715776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1472.8150000000003</c:v>
                </c:pt>
                <c:pt idx="1">
                  <c:v>1028.8328740327106</c:v>
                </c:pt>
                <c:pt idx="2">
                  <c:v>629.27978002970019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75375.029645808667</c:v>
                </c:pt>
                <c:pt idx="1">
                  <c:v>82569.352920850666</c:v>
                </c:pt>
                <c:pt idx="2">
                  <c:v>89317.263543584937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1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1.2261156454161898E-2</c:v>
                </c:pt>
                <c:pt idx="2">
                  <c:v>1.2868420155988267E-4</c:v>
                </c:pt>
                <c:pt idx="3">
                  <c:v>8.9688471732682171E-2</c:v>
                </c:pt>
                <c:pt idx="4">
                  <c:v>3.9634006768208052E-2</c:v>
                </c:pt>
                <c:pt idx="5">
                  <c:v>0</c:v>
                </c:pt>
                <c:pt idx="6">
                  <c:v>2.2786780891730109E-2</c:v>
                </c:pt>
                <c:pt idx="7">
                  <c:v>0.19009999787596354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256304.40300000005</c:v>
                </c:pt>
                <c:pt idx="2">
                  <c:v>10226.86</c:v>
                </c:pt>
                <c:pt idx="3">
                  <c:v>13733.960000000001</c:v>
                </c:pt>
                <c:pt idx="4">
                  <c:v>6234.4380052597517</c:v>
                </c:pt>
                <c:pt idx="5">
                  <c:v>0</c:v>
                </c:pt>
                <c:pt idx="6">
                  <c:v>28618.127999999997</c:v>
                </c:pt>
                <c:pt idx="7">
                  <c:v>12715.439271270479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1.7964900680300665E-2</c:v>
                </c:pt>
                <c:pt idx="1">
                  <c:v>2.1895187290109031E-2</c:v>
                </c:pt>
                <c:pt idx="2">
                  <c:v>3.0041309241902056E-2</c:v>
                </c:pt>
                <c:pt idx="3">
                  <c:v>2.371735836765421E-2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5.7137084509476091E-2</c:v>
                </c:pt>
                <c:pt idx="2">
                  <c:v>0.29338418659234267</c:v>
                </c:pt>
                <c:pt idx="3">
                  <c:v>2.0909261410571239E-2</c:v>
                </c:pt>
                <c:pt idx="4">
                  <c:v>7.0663024401079848E-3</c:v>
                </c:pt>
                <c:pt idx="5">
                  <c:v>0</c:v>
                </c:pt>
                <c:pt idx="6">
                  <c:v>0.19837833961511833</c:v>
                </c:pt>
                <c:pt idx="7">
                  <c:v>1.1126578435967259E-2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104886.44300000001</c:v>
                </c:pt>
                <c:pt idx="1">
                  <c:v>98389.315000000002</c:v>
                </c:pt>
                <c:pt idx="2">
                  <c:v>53028.645000000004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4325.82</c:v>
                </c:pt>
                <c:pt idx="1">
                  <c:v>0</c:v>
                </c:pt>
                <c:pt idx="2">
                  <c:v>5901.04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5607.2339999999995</c:v>
                </c:pt>
                <c:pt idx="1">
                  <c:v>4516.5210000000006</c:v>
                </c:pt>
                <c:pt idx="2">
                  <c:v>3610.2050000000004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1728.7260725773192</c:v>
                </c:pt>
                <c:pt idx="1">
                  <c:v>2129.5641207970111</c:v>
                </c:pt>
                <c:pt idx="2">
                  <c:v>2376.1478118854211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11433.009</c:v>
                </c:pt>
                <c:pt idx="1">
                  <c:v>9913.4599999999991</c:v>
                </c:pt>
                <c:pt idx="2">
                  <c:v>7271.6590000000006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3711.4598408307857</c:v>
                </c:pt>
                <c:pt idx="1">
                  <c:v>4301.8519414408902</c:v>
                </c:pt>
                <c:pt idx="2">
                  <c:v>4702.1274889988035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1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4.3581594085883468E-2</c:v>
                </c:pt>
                <c:pt idx="2">
                  <c:v>2.8648699600859914E-2</c:v>
                </c:pt>
                <c:pt idx="3">
                  <c:v>1.5995514776577069E-2</c:v>
                </c:pt>
                <c:pt idx="4">
                  <c:v>1.3279139214713586E-2</c:v>
                </c:pt>
                <c:pt idx="5">
                  <c:v>0</c:v>
                </c:pt>
                <c:pt idx="6">
                  <c:v>0.20828172488155716</c:v>
                </c:pt>
                <c:pt idx="7">
                  <c:v>9.7758994024601965E-3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0.16193000000000002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113.76541200000001</c:v>
                </c:pt>
                <c:pt idx="1">
                  <c:v>101.26471000000001</c:v>
                </c:pt>
                <c:pt idx="2">
                  <c:v>141.78261499999999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3781267.21</c:v>
                </c:pt>
                <c:pt idx="1">
                  <c:v>13835.455999999998</c:v>
                </c:pt>
                <c:pt idx="2">
                  <c:v>0</c:v>
                </c:pt>
                <c:pt idx="3">
                  <c:v>116496.43100000001</c:v>
                </c:pt>
                <c:pt idx="4">
                  <c:v>15797.801511484286</c:v>
                </c:pt>
                <c:pt idx="5">
                  <c:v>117230.85</c:v>
                </c:pt>
                <c:pt idx="6">
                  <c:v>5609.741</c:v>
                </c:pt>
                <c:pt idx="7">
                  <c:v>67061.420270636023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5901859756097560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3.7354965283013256E-2</c:v>
                </c:pt>
                <c:pt idx="1">
                  <c:v>5.3120861155359793E-2</c:v>
                </c:pt>
                <c:pt idx="2">
                  <c:v>5.7557226680108133E-2</c:v>
                </c:pt>
                <c:pt idx="3">
                  <c:v>4.7880085226831667E-2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1.5635173880422389E-3</c:v>
                </c:pt>
                <c:pt idx="2">
                  <c:v>0</c:v>
                </c:pt>
                <c:pt idx="3">
                  <c:v>8.7386180325705373E-2</c:v>
                </c:pt>
                <c:pt idx="4">
                  <c:v>1.5360660224492612E-2</c:v>
                </c:pt>
                <c:pt idx="5">
                  <c:v>0.40546308151941957</c:v>
                </c:pt>
                <c:pt idx="6">
                  <c:v>3.4865517784268149E-2</c:v>
                </c:pt>
                <c:pt idx="7">
                  <c:v>5.0670534512358617E-2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1379019.87</c:v>
                </c:pt>
                <c:pt idx="1">
                  <c:v>1351147.93</c:v>
                </c:pt>
                <c:pt idx="2">
                  <c:v>1051099.4099999999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5585.1629999999996</c:v>
                </c:pt>
                <c:pt idx="1">
                  <c:v>4483.7089999999998</c:v>
                </c:pt>
                <c:pt idx="2">
                  <c:v>3766.5839999999998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40591.962000000007</c:v>
                </c:pt>
                <c:pt idx="1">
                  <c:v>39153.095000000001</c:v>
                </c:pt>
                <c:pt idx="2">
                  <c:v>36751.374000000003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6581.3647279190427</c:v>
                </c:pt>
                <c:pt idx="1">
                  <c:v>5012.0499093265953</c:v>
                </c:pt>
                <c:pt idx="2">
                  <c:v>4204.3868742386467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36005.99</c:v>
                </c:pt>
                <c:pt idx="1">
                  <c:v>40744.51</c:v>
                </c:pt>
                <c:pt idx="2">
                  <c:v>40480.35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2367.8200000000002</c:v>
                </c:pt>
                <c:pt idx="1">
                  <c:v>2153.5309999999999</c:v>
                </c:pt>
                <c:pt idx="2">
                  <c:v>1088.3899999999999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20891.949507858517</c:v>
                </c:pt>
                <c:pt idx="1">
                  <c:v>22314.092514241827</c:v>
                </c:pt>
                <c:pt idx="2">
                  <c:v>23855.378248535682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0.57018597889888556</c:v>
                </c:pt>
                <c:pt idx="1">
                  <c:v>2.3525589897302733E-3</c:v>
                </c:pt>
                <c:pt idx="2">
                  <c:v>0</c:v>
                </c:pt>
                <c:pt idx="3">
                  <c:v>0.13567975904101884</c:v>
                </c:pt>
                <c:pt idx="4">
                  <c:v>3.3648775620260932E-2</c:v>
                </c:pt>
                <c:pt idx="5">
                  <c:v>0.44663715634238377</c:v>
                </c:pt>
                <c:pt idx="6">
                  <c:v>4.0827496879558001E-2</c:v>
                </c:pt>
                <c:pt idx="7">
                  <c:v>5.1558242256961304E-2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86626.290999999997</c:v>
                </c:pt>
                <c:pt idx="2">
                  <c:v>0</c:v>
                </c:pt>
                <c:pt idx="3">
                  <c:v>79218.86</c:v>
                </c:pt>
                <c:pt idx="4">
                  <c:v>20994.070211187562</c:v>
                </c:pt>
                <c:pt idx="5">
                  <c:v>0</c:v>
                </c:pt>
                <c:pt idx="6">
                  <c:v>4498.2296484397248</c:v>
                </c:pt>
                <c:pt idx="7">
                  <c:v>65094.544421996332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7.2146304772269451E-2</c:v>
                </c:pt>
                <c:pt idx="1">
                  <c:v>5.5195267929089527E-2</c:v>
                </c:pt>
                <c:pt idx="2">
                  <c:v>6.0921166908444992E-2</c:v>
                </c:pt>
                <c:pt idx="3">
                  <c:v>5.9305904350581404E-2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1.9348991149383484E-2</c:v>
                </c:pt>
                <c:pt idx="2">
                  <c:v>0</c:v>
                </c:pt>
                <c:pt idx="3">
                  <c:v>5.6183517991817963E-2</c:v>
                </c:pt>
                <c:pt idx="4">
                  <c:v>2.7533951652688841E-2</c:v>
                </c:pt>
                <c:pt idx="5">
                  <c:v>0</c:v>
                </c:pt>
                <c:pt idx="6">
                  <c:v>3.0033356586305401E-2</c:v>
                </c:pt>
                <c:pt idx="7">
                  <c:v>5.015417713364944E-2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28296.269999999997</c:v>
                </c:pt>
                <c:pt idx="1">
                  <c:v>28965.224999999999</c:v>
                </c:pt>
                <c:pt idx="2">
                  <c:v>29364.796000000002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28711.423999999995</c:v>
                </c:pt>
                <c:pt idx="1">
                  <c:v>26279.786999999997</c:v>
                </c:pt>
                <c:pt idx="2">
                  <c:v>24227.649000000001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11447.817188462614</c:v>
                </c:pt>
                <c:pt idx="1">
                  <c:v>5482.2957282608677</c:v>
                </c:pt>
                <c:pt idx="2">
                  <c:v>4063.9572944640772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2006.5383212905326</c:v>
                </c:pt>
                <c:pt idx="1">
                  <c:v>1493.0492157939707</c:v>
                </c:pt>
                <c:pt idx="2">
                  <c:v>998.64211135522191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19284.871250316384</c:v>
                </c:pt>
                <c:pt idx="1">
                  <c:v>22698.629243546908</c:v>
                </c:pt>
                <c:pt idx="2">
                  <c:v>23111.04392813304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1.4729797098053051E-2</c:v>
                </c:pt>
                <c:pt idx="2">
                  <c:v>0</c:v>
                </c:pt>
                <c:pt idx="3">
                  <c:v>9.2263734983470902E-2</c:v>
                </c:pt>
                <c:pt idx="4">
                  <c:v>4.4716649805905936E-2</c:v>
                </c:pt>
                <c:pt idx="5">
                  <c:v>0</c:v>
                </c:pt>
                <c:pt idx="6">
                  <c:v>3.2737956517993994E-2</c:v>
                </c:pt>
                <c:pt idx="7">
                  <c:v>5.0046066387671888E-2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5659.9330000000009</c:v>
                </c:pt>
                <c:pt idx="2">
                  <c:v>0</c:v>
                </c:pt>
                <c:pt idx="3">
                  <c:v>21388.251999999997</c:v>
                </c:pt>
                <c:pt idx="4">
                  <c:v>9259.3871553041354</c:v>
                </c:pt>
                <c:pt idx="5">
                  <c:v>0</c:v>
                </c:pt>
                <c:pt idx="6">
                  <c:v>20318.005052361776</c:v>
                </c:pt>
                <c:pt idx="7">
                  <c:v>57551.860564196599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4.9983151884362004E-3</c:v>
                </c:pt>
                <c:pt idx="1">
                  <c:v>5.6881084193018121E-2</c:v>
                </c:pt>
                <c:pt idx="2">
                  <c:v>4.2580299708453589E-2</c:v>
                </c:pt>
                <c:pt idx="3">
                  <c:v>4.5681983275879086E-2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5.1220316899412059E-4</c:v>
                </c:pt>
                <c:pt idx="2">
                  <c:v>0</c:v>
                </c:pt>
                <c:pt idx="3">
                  <c:v>3.7422661501077724E-2</c:v>
                </c:pt>
                <c:pt idx="4">
                  <c:v>2.1499448448617321E-2</c:v>
                </c:pt>
                <c:pt idx="5">
                  <c:v>0</c:v>
                </c:pt>
                <c:pt idx="6">
                  <c:v>0.13738540107106686</c:v>
                </c:pt>
                <c:pt idx="7">
                  <c:v>4.4986589003629597E-2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2417.8270000000002</c:v>
                </c:pt>
                <c:pt idx="1">
                  <c:v>1434.7040000000002</c:v>
                </c:pt>
                <c:pt idx="2">
                  <c:v>1807.402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9442.9709999999977</c:v>
                </c:pt>
                <c:pt idx="1">
                  <c:v>6640.0550000000003</c:v>
                </c:pt>
                <c:pt idx="2">
                  <c:v>5305.2259999999997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5373.2148581952124</c:v>
                </c:pt>
                <c:pt idx="1">
                  <c:v>2199.5443991497395</c:v>
                </c:pt>
                <c:pt idx="2">
                  <c:v>1686.6278979591832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9054.4573024533129</c:v>
                </c:pt>
                <c:pt idx="1">
                  <c:v>6878.6011479311637</c:v>
                </c:pt>
                <c:pt idx="2">
                  <c:v>4384.9466019772972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17666.779533683588</c:v>
                </c:pt>
                <c:pt idx="1">
                  <c:v>19386.485721234167</c:v>
                </c:pt>
                <c:pt idx="2">
                  <c:v>20498.595309278844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9.6240602842588183E-4</c:v>
                </c:pt>
                <c:pt idx="2">
                  <c:v>0</c:v>
                </c:pt>
                <c:pt idx="3">
                  <c:v>2.4910229890807458E-2</c:v>
                </c:pt>
                <c:pt idx="4">
                  <c:v>1.9722177199369161E-2</c:v>
                </c:pt>
                <c:pt idx="5">
                  <c:v>0</c:v>
                </c:pt>
                <c:pt idx="6">
                  <c:v>0.14787372320293291</c:v>
                </c:pt>
                <c:pt idx="7">
                  <c:v>4.4247091059700927E-2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379296.76100000006</c:v>
                </c:pt>
                <c:pt idx="2">
                  <c:v>0</c:v>
                </c:pt>
                <c:pt idx="3">
                  <c:v>109288.31300000005</c:v>
                </c:pt>
                <c:pt idx="4">
                  <c:v>15146.877659522159</c:v>
                </c:pt>
                <c:pt idx="5">
                  <c:v>0</c:v>
                </c:pt>
                <c:pt idx="6">
                  <c:v>14140.289490622075</c:v>
                </c:pt>
                <c:pt idx="7">
                  <c:v>71778.534309812661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0.20901280583217832</c:v>
                </c:pt>
                <c:pt idx="1">
                  <c:v>0.10987819159303232</c:v>
                </c:pt>
                <c:pt idx="2">
                  <c:v>8.4885571365879819E-2</c:v>
                </c:pt>
                <c:pt idx="3">
                  <c:v>8.7759441711508776E-2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0.14256642877839829</c:v>
                </c:pt>
                <c:pt idx="2">
                  <c:v>0</c:v>
                </c:pt>
                <c:pt idx="3">
                  <c:v>8.917877714485592E-2</c:v>
                </c:pt>
                <c:pt idx="4">
                  <c:v>1.6473063842378115E-2</c:v>
                </c:pt>
                <c:pt idx="5">
                  <c:v>0</c:v>
                </c:pt>
                <c:pt idx="6">
                  <c:v>8.3448914628067125E-2</c:v>
                </c:pt>
                <c:pt idx="7">
                  <c:v>5.7502464701815602E-2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138451.56000000003</c:v>
                </c:pt>
                <c:pt idx="1">
                  <c:v>119712.23799999998</c:v>
                </c:pt>
                <c:pt idx="2">
                  <c:v>121132.96300000002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37997.48500000003</c:v>
                </c:pt>
                <c:pt idx="1">
                  <c:v>37084.749000000025</c:v>
                </c:pt>
                <c:pt idx="2">
                  <c:v>34206.078999999991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7316.3124956803485</c:v>
                </c:pt>
                <c:pt idx="1">
                  <c:v>4286.6948994350287</c:v>
                </c:pt>
                <c:pt idx="2">
                  <c:v>3543.8702644067816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7598.7620000000006</c:v>
                </c:pt>
                <c:pt idx="1">
                  <c:v>3125.7559999999999</c:v>
                </c:pt>
                <c:pt idx="2">
                  <c:v>3415.7714906220758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19967.691197421664</c:v>
                </c:pt>
                <c:pt idx="1">
                  <c:v>26215.721289419242</c:v>
                </c:pt>
                <c:pt idx="2">
                  <c:v>25595.12182297176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6.4495019525639422E-2</c:v>
                </c:pt>
                <c:pt idx="2">
                  <c:v>0</c:v>
                </c:pt>
                <c:pt idx="3">
                  <c:v>0.12728468886604305</c:v>
                </c:pt>
                <c:pt idx="4">
                  <c:v>3.2262330131334692E-2</c:v>
                </c:pt>
                <c:pt idx="5">
                  <c:v>0</c:v>
                </c:pt>
                <c:pt idx="6">
                  <c:v>0.10291252752211191</c:v>
                </c:pt>
                <c:pt idx="7">
                  <c:v>5.5184859578874396E-2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19694.868000000002</c:v>
                </c:pt>
                <c:pt idx="2">
                  <c:v>0</c:v>
                </c:pt>
                <c:pt idx="3">
                  <c:v>66475.056000000011</c:v>
                </c:pt>
                <c:pt idx="4">
                  <c:v>10712.076847518554</c:v>
                </c:pt>
                <c:pt idx="5">
                  <c:v>142654</c:v>
                </c:pt>
                <c:pt idx="6">
                  <c:v>18393.190000000002</c:v>
                </c:pt>
                <c:pt idx="7">
                  <c:v>74546.691909627116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4.6519175275217914E-2</c:v>
                </c:pt>
                <c:pt idx="1">
                  <c:v>6.6049901380670212E-2</c:v>
                </c:pt>
                <c:pt idx="2">
                  <c:v>5.1715895601994917E-2</c:v>
                </c:pt>
                <c:pt idx="3">
                  <c:v>5.1501799939864409E-2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2.006247374362865E-3</c:v>
                </c:pt>
                <c:pt idx="2">
                  <c:v>0</c:v>
                </c:pt>
                <c:pt idx="3">
                  <c:v>0.11458459618887214</c:v>
                </c:pt>
                <c:pt idx="4">
                  <c:v>1.1679958330737096E-2</c:v>
                </c:pt>
                <c:pt idx="5">
                  <c:v>0.55484421681604779</c:v>
                </c:pt>
                <c:pt idx="6">
                  <c:v>0.13468420388515437</c:v>
                </c:pt>
                <c:pt idx="7">
                  <c:v>5.5557067953046019E-2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6633.5170000000007</c:v>
                </c:pt>
                <c:pt idx="1">
                  <c:v>6343.7300000000005</c:v>
                </c:pt>
                <c:pt idx="2">
                  <c:v>6717.6210000000001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23440.825000000012</c:v>
                </c:pt>
                <c:pt idx="1">
                  <c:v>22175.611999999997</c:v>
                </c:pt>
                <c:pt idx="2">
                  <c:v>20858.619000000006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4532.7263534076956</c:v>
                </c:pt>
                <c:pt idx="1">
                  <c:v>2824.2541391600776</c:v>
                </c:pt>
                <c:pt idx="2">
                  <c:v>3355.0963549507819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46786.75</c:v>
                </c:pt>
                <c:pt idx="1">
                  <c:v>49156.34</c:v>
                </c:pt>
                <c:pt idx="2">
                  <c:v>46710.91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9480.4520000000011</c:v>
                </c:pt>
                <c:pt idx="1">
                  <c:v>5090.003999999999</c:v>
                </c:pt>
                <c:pt idx="2">
                  <c:v>3822.7340000000004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21148.576990088553</c:v>
                </c:pt>
                <c:pt idx="1">
                  <c:v>26573.588405247472</c:v>
                </c:pt>
                <c:pt idx="2">
                  <c:v>26824.526514291101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3.3488841108635014E-3</c:v>
                </c:pt>
                <c:pt idx="2">
                  <c:v>0</c:v>
                </c:pt>
                <c:pt idx="3">
                  <c:v>7.7421424011850065E-2</c:v>
                </c:pt>
                <c:pt idx="4">
                  <c:v>2.2816356440933529E-2</c:v>
                </c:pt>
                <c:pt idx="5">
                  <c:v>0.54349667259826584</c:v>
                </c:pt>
                <c:pt idx="6">
                  <c:v>0.13386498723026918</c:v>
                </c:pt>
                <c:pt idx="7">
                  <c:v>5.7313077853415995E-2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4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5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6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7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8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9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0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1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3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4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5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6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7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8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304B669-5E23-48F9-A4B2-D79CE4D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2272393</xdr:colOff>
      <xdr:row>1</xdr:row>
      <xdr:rowOff>4476751</xdr:rowOff>
    </xdr:from>
    <xdr:to>
      <xdr:col>2</xdr:col>
      <xdr:colOff>59509</xdr:colOff>
      <xdr:row>2</xdr:row>
      <xdr:rowOff>32289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23D06C9-4775-4CCB-89C8-8BB27A0A9A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48250" y="9552215"/>
          <a:ext cx="1148080" cy="6310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3048000</xdr:rowOff>
    </xdr:from>
    <xdr:to>
      <xdr:col>2</xdr:col>
      <xdr:colOff>368119</xdr:colOff>
      <xdr:row>1</xdr:row>
      <xdr:rowOff>4477476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A6DC5B9-D610-4C24-BFEC-685F8D4C2E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6504940" cy="6504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38100</xdr:rowOff>
    </xdr:from>
    <xdr:to>
      <xdr:col>9</xdr:col>
      <xdr:colOff>1038224</xdr:colOff>
      <xdr:row>44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114300</xdr:rowOff>
    </xdr:from>
    <xdr:to>
      <xdr:col>13</xdr:col>
      <xdr:colOff>295272</xdr:colOff>
      <xdr:row>27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10</xdr:col>
      <xdr:colOff>561225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66674</xdr:colOff>
      <xdr:row>17</xdr:row>
      <xdr:rowOff>0</xdr:rowOff>
    </xdr:from>
    <xdr:to>
      <xdr:col>11</xdr:col>
      <xdr:colOff>27824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17</xdr:row>
      <xdr:rowOff>9525</xdr:rowOff>
    </xdr:from>
    <xdr:to>
      <xdr:col>13</xdr:col>
      <xdr:colOff>276222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11</xdr:col>
      <xdr:colOff>8774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16</xdr:row>
      <xdr:rowOff>133350</xdr:rowOff>
    </xdr:from>
    <xdr:to>
      <xdr:col>13</xdr:col>
      <xdr:colOff>285747</xdr:colOff>
      <xdr:row>26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599324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0</xdr:rowOff>
    </xdr:from>
    <xdr:to>
      <xdr:col>13</xdr:col>
      <xdr:colOff>285747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11</xdr:col>
      <xdr:colOff>46874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19050</xdr:rowOff>
    </xdr:from>
    <xdr:to>
      <xdr:col>13</xdr:col>
      <xdr:colOff>285747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11</xdr:col>
      <xdr:colOff>18299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17</xdr:row>
      <xdr:rowOff>19050</xdr:rowOff>
    </xdr:from>
    <xdr:to>
      <xdr:col>13</xdr:col>
      <xdr:colOff>323847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589799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9525</xdr:rowOff>
    </xdr:from>
    <xdr:to>
      <xdr:col>13</xdr:col>
      <xdr:colOff>285747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19050</xdr:rowOff>
    </xdr:from>
    <xdr:to>
      <xdr:col>13</xdr:col>
      <xdr:colOff>295272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0</xdr:rowOff>
    </xdr:from>
    <xdr:to>
      <xdr:col>13</xdr:col>
      <xdr:colOff>295272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570749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17</xdr:row>
      <xdr:rowOff>0</xdr:rowOff>
    </xdr:from>
    <xdr:to>
      <xdr:col>13</xdr:col>
      <xdr:colOff>247647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17</xdr:row>
      <xdr:rowOff>9525</xdr:rowOff>
    </xdr:from>
    <xdr:to>
      <xdr:col>13</xdr:col>
      <xdr:colOff>257172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599324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28575</xdr:rowOff>
    </xdr:from>
    <xdr:to>
      <xdr:col>13</xdr:col>
      <xdr:colOff>295272</xdr:colOff>
      <xdr:row>27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145823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685926"/>
          <a:ext cx="9579398" cy="5124449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28574</xdr:rowOff>
    </xdr:from>
    <xdr:to>
      <xdr:col>15</xdr:col>
      <xdr:colOff>1</xdr:colOff>
      <xdr:row>30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142875</xdr:rowOff>
    </xdr:from>
    <xdr:to>
      <xdr:col>5</xdr:col>
      <xdr:colOff>298711</xdr:colOff>
      <xdr:row>57</xdr:row>
      <xdr:rowOff>149735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538EAC9-A3EA-43F6-A0FA-C9FF14D9A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7725"/>
          <a:ext cx="3346711" cy="9784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92015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92015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70" zoomScalePageLayoutView="70" workbookViewId="0">
      <selection sqref="A1:B1"/>
    </sheetView>
  </sheetViews>
  <sheetFormatPr defaultColWidth="9.140625" defaultRowHeight="12.75"/>
  <cols>
    <col min="1" max="1" width="41.5703125" style="170" customWidth="1"/>
    <col min="2" max="2" width="50.42578125" style="170" customWidth="1"/>
    <col min="3" max="9" width="9.85546875" style="170" customWidth="1"/>
    <col min="10" max="10" width="10.28515625" style="170" customWidth="1"/>
    <col min="11" max="16384" width="9.140625" style="170"/>
  </cols>
  <sheetData>
    <row r="1" spans="1:11" ht="399.75" customHeight="1">
      <c r="A1" s="462" t="s">
        <v>427</v>
      </c>
      <c r="B1" s="463"/>
    </row>
    <row r="2" spans="1:11" ht="400.15" customHeight="1">
      <c r="A2" s="171"/>
      <c r="B2" s="172"/>
      <c r="C2" s="173"/>
      <c r="D2" s="173"/>
      <c r="E2" s="173"/>
      <c r="F2" s="173"/>
      <c r="G2" s="173"/>
      <c r="H2" s="173"/>
      <c r="I2" s="173"/>
      <c r="J2" s="173"/>
      <c r="K2" s="170" t="s">
        <v>323</v>
      </c>
    </row>
    <row r="3" spans="1:11">
      <c r="B3" s="174"/>
      <c r="D3" s="175"/>
      <c r="E3" s="176"/>
      <c r="F3" s="176"/>
      <c r="G3" s="176"/>
      <c r="J3" s="177"/>
    </row>
    <row r="9" spans="1:11">
      <c r="B9" s="178"/>
      <c r="I9" s="179"/>
    </row>
    <row r="10" spans="1:11">
      <c r="B10" s="180"/>
      <c r="C10" s="181"/>
    </row>
    <row r="11" spans="1:11">
      <c r="B11" s="180"/>
      <c r="C11" s="181"/>
    </row>
    <row r="12" spans="1:11">
      <c r="B12" s="180"/>
      <c r="C12" s="181"/>
    </row>
    <row r="13" spans="1:11">
      <c r="A13" s="182"/>
      <c r="B13" s="183"/>
      <c r="C13" s="184"/>
      <c r="D13" s="182"/>
      <c r="E13" s="182"/>
      <c r="F13" s="182"/>
      <c r="G13" s="182"/>
      <c r="H13" s="182"/>
      <c r="I13" s="182"/>
      <c r="J13" s="182"/>
    </row>
    <row r="14" spans="1:11">
      <c r="A14" s="182"/>
      <c r="B14" s="183"/>
      <c r="C14" s="184"/>
      <c r="D14" s="182"/>
      <c r="E14" s="182"/>
      <c r="F14" s="182"/>
      <c r="G14" s="182"/>
      <c r="H14" s="182"/>
      <c r="I14" s="182"/>
      <c r="J14" s="182"/>
    </row>
    <row r="15" spans="1:11">
      <c r="A15" s="182"/>
      <c r="B15" s="183"/>
      <c r="C15" s="184"/>
      <c r="D15" s="182"/>
      <c r="E15" s="182"/>
      <c r="F15" s="182"/>
      <c r="G15" s="182"/>
      <c r="H15" s="182"/>
      <c r="I15" s="182"/>
      <c r="J15" s="182"/>
    </row>
    <row r="16" spans="1:11">
      <c r="A16" s="182"/>
      <c r="B16" s="183"/>
      <c r="C16" s="184"/>
      <c r="D16" s="182"/>
      <c r="E16" s="182"/>
      <c r="F16" s="182"/>
      <c r="G16" s="182"/>
      <c r="H16" s="182"/>
      <c r="I16" s="182"/>
      <c r="J16" s="182"/>
    </row>
    <row r="17" spans="1:10">
      <c r="A17" s="182"/>
      <c r="B17" s="183"/>
      <c r="C17" s="184"/>
      <c r="D17" s="182"/>
      <c r="E17" s="182"/>
      <c r="F17" s="182"/>
      <c r="G17" s="182"/>
      <c r="H17" s="182"/>
      <c r="I17" s="182"/>
      <c r="J17" s="182"/>
    </row>
    <row r="18" spans="1:10">
      <c r="A18" s="182"/>
      <c r="B18" s="183"/>
      <c r="C18" s="184"/>
      <c r="D18" s="182"/>
      <c r="E18" s="182"/>
      <c r="F18" s="182"/>
      <c r="G18" s="182"/>
      <c r="H18" s="182"/>
      <c r="I18" s="182"/>
      <c r="J18" s="182"/>
    </row>
    <row r="19" spans="1:10">
      <c r="A19" s="182"/>
      <c r="B19" s="183"/>
      <c r="C19" s="184"/>
      <c r="D19" s="182"/>
      <c r="E19" s="182"/>
      <c r="F19" s="182"/>
      <c r="G19" s="182"/>
      <c r="H19" s="182"/>
      <c r="I19" s="182"/>
      <c r="J19" s="182"/>
    </row>
    <row r="21" spans="1:10">
      <c r="A21" s="182"/>
      <c r="B21" s="183"/>
      <c r="C21" s="184"/>
      <c r="D21" s="182"/>
      <c r="E21" s="182"/>
      <c r="F21" s="182"/>
      <c r="G21" s="182"/>
      <c r="H21" s="182"/>
      <c r="I21" s="182"/>
      <c r="J21" s="182"/>
    </row>
    <row r="22" spans="1:10">
      <c r="A22" s="182"/>
      <c r="B22" s="183"/>
      <c r="C22" s="184"/>
      <c r="D22" s="182"/>
      <c r="E22" s="182"/>
      <c r="F22" s="182"/>
      <c r="G22" s="182"/>
      <c r="H22" s="182"/>
      <c r="I22" s="182"/>
      <c r="J22" s="182"/>
    </row>
    <row r="23" spans="1:10">
      <c r="A23" s="182"/>
      <c r="B23" s="183"/>
      <c r="C23" s="184"/>
      <c r="D23" s="182"/>
      <c r="E23" s="182"/>
      <c r="F23" s="182"/>
      <c r="G23" s="182"/>
      <c r="H23" s="182"/>
      <c r="I23" s="182"/>
      <c r="J23" s="182"/>
    </row>
    <row r="25" spans="1:10">
      <c r="A25" s="182"/>
      <c r="C25" s="184"/>
      <c r="D25" s="182"/>
      <c r="E25" s="182"/>
      <c r="F25" s="182"/>
      <c r="G25" s="182"/>
      <c r="H25" s="182"/>
      <c r="I25" s="182"/>
      <c r="J25" s="182"/>
    </row>
    <row r="26" spans="1:10">
      <c r="A26" s="182"/>
      <c r="C26" s="184"/>
      <c r="D26" s="182"/>
      <c r="E26" s="182"/>
      <c r="F26" s="182"/>
      <c r="G26" s="182"/>
      <c r="H26" s="182"/>
      <c r="I26" s="182"/>
      <c r="J26" s="182"/>
    </row>
    <row r="27" spans="1:10">
      <c r="A27" s="182"/>
      <c r="C27" s="184"/>
      <c r="D27" s="182"/>
      <c r="E27" s="182"/>
      <c r="F27" s="182"/>
      <c r="G27" s="182"/>
      <c r="H27" s="182"/>
      <c r="I27" s="182"/>
      <c r="J27" s="182"/>
    </row>
    <row r="28" spans="1:10">
      <c r="A28" s="464"/>
      <c r="B28" s="464"/>
      <c r="C28" s="464"/>
      <c r="D28" s="464"/>
      <c r="E28" s="464"/>
      <c r="F28" s="464"/>
      <c r="G28" s="464"/>
      <c r="H28" s="464"/>
      <c r="I28" s="464"/>
      <c r="J28" s="464"/>
    </row>
    <row r="29" spans="1:10">
      <c r="A29" s="182"/>
      <c r="B29" s="183"/>
      <c r="C29" s="184"/>
      <c r="D29" s="182"/>
      <c r="E29" s="182"/>
      <c r="F29" s="182"/>
      <c r="G29" s="182"/>
      <c r="H29" s="182"/>
      <c r="I29" s="182"/>
      <c r="J29" s="182"/>
    </row>
    <row r="31" spans="1:10">
      <c r="A31" s="182"/>
      <c r="B31" s="183"/>
      <c r="C31" s="184"/>
      <c r="D31" s="182"/>
      <c r="E31" s="182"/>
      <c r="F31" s="182"/>
      <c r="G31" s="182"/>
      <c r="H31" s="182"/>
      <c r="I31" s="182"/>
      <c r="J31" s="182"/>
    </row>
    <row r="32" spans="1:10">
      <c r="A32" s="182"/>
      <c r="B32" s="183"/>
      <c r="C32" s="184"/>
      <c r="D32" s="182"/>
      <c r="E32" s="182"/>
      <c r="F32" s="182"/>
      <c r="G32" s="182"/>
      <c r="H32" s="182"/>
      <c r="I32" s="182"/>
      <c r="J32" s="182"/>
    </row>
    <row r="33" spans="1:10">
      <c r="A33" s="465"/>
      <c r="B33" s="465"/>
      <c r="C33" s="465"/>
      <c r="D33" s="465"/>
      <c r="E33" s="465"/>
      <c r="F33" s="465"/>
      <c r="G33" s="465"/>
      <c r="H33" s="465"/>
      <c r="I33" s="465"/>
      <c r="J33" s="465"/>
    </row>
    <row r="34" spans="1:10">
      <c r="B34" s="177"/>
      <c r="C34" s="177"/>
      <c r="D34" s="177"/>
      <c r="E34" s="177"/>
      <c r="F34" s="177"/>
      <c r="G34" s="177"/>
      <c r="H34" s="177"/>
      <c r="I34" s="177"/>
      <c r="J34" s="177"/>
    </row>
    <row r="35" spans="1:10" ht="26.25">
      <c r="A35" s="467" t="s">
        <v>428</v>
      </c>
      <c r="B35" s="467"/>
      <c r="C35" s="467"/>
      <c r="D35" s="467"/>
      <c r="E35" s="467"/>
      <c r="F35" s="467"/>
      <c r="G35" s="467"/>
      <c r="H35" s="467"/>
      <c r="I35" s="467"/>
      <c r="J35" s="467"/>
    </row>
    <row r="37" spans="1:10">
      <c r="B37" s="180"/>
      <c r="C37" s="181"/>
    </row>
    <row r="39" spans="1:10">
      <c r="B39" s="185"/>
      <c r="C39" s="185"/>
      <c r="D39" s="185"/>
      <c r="E39" s="185"/>
      <c r="F39" s="185"/>
      <c r="G39" s="185"/>
      <c r="H39" s="185"/>
      <c r="I39" s="185"/>
    </row>
    <row r="50" spans="1:10">
      <c r="A50" s="466"/>
      <c r="B50" s="466"/>
      <c r="C50" s="466"/>
      <c r="D50" s="466"/>
      <c r="E50" s="466"/>
      <c r="F50" s="466"/>
      <c r="G50" s="466"/>
      <c r="H50" s="466"/>
      <c r="I50" s="466"/>
      <c r="J50" s="466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>
      <c r="A1" s="266" t="s">
        <v>382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09" t="str">
        <f>'3.1'!N1</f>
        <v>II. čtvrtletí 2024</v>
      </c>
      <c r="Q1" s="2"/>
      <c r="R1" s="2"/>
      <c r="S1" s="2"/>
      <c r="T1" s="2"/>
      <c r="U1" s="2"/>
      <c r="V1" s="2"/>
      <c r="W1" s="2"/>
    </row>
    <row r="2" spans="1:23" s="22" customFormat="1" ht="6" customHeight="1">
      <c r="Q2" s="9"/>
      <c r="R2" s="9"/>
      <c r="S2" s="9"/>
      <c r="T2" s="9"/>
      <c r="U2" s="9"/>
      <c r="V2" s="9"/>
      <c r="W2" s="9"/>
    </row>
    <row r="3" spans="1:23" s="22" customFormat="1" ht="12">
      <c r="A3" s="536" t="str">
        <f>'3.1'!A4</f>
        <v>2024</v>
      </c>
      <c r="B3" s="540" t="s">
        <v>186</v>
      </c>
      <c r="C3" s="541"/>
      <c r="D3" s="542"/>
      <c r="E3" s="540" t="s">
        <v>19</v>
      </c>
      <c r="F3" s="541"/>
      <c r="G3" s="542"/>
      <c r="H3" s="540" t="s">
        <v>192</v>
      </c>
      <c r="I3" s="541"/>
      <c r="J3" s="542"/>
      <c r="K3" s="540" t="s">
        <v>6</v>
      </c>
      <c r="L3" s="541"/>
      <c r="M3" s="542"/>
      <c r="N3" s="541" t="s">
        <v>180</v>
      </c>
      <c r="O3" s="541"/>
      <c r="P3" s="541"/>
      <c r="Q3" s="9"/>
      <c r="R3" s="9"/>
      <c r="S3" s="9"/>
      <c r="T3" s="9"/>
      <c r="U3" s="9"/>
      <c r="V3" s="9"/>
      <c r="W3" s="9"/>
    </row>
    <row r="4" spans="1:23" s="22" customFormat="1" ht="12.75" customHeight="1">
      <c r="A4" s="537"/>
      <c r="B4" s="520" t="s">
        <v>168</v>
      </c>
      <c r="C4" s="521"/>
      <c r="D4" s="522"/>
      <c r="E4" s="538" t="s">
        <v>5</v>
      </c>
      <c r="F4" s="529"/>
      <c r="G4" s="539"/>
      <c r="H4" s="538" t="s">
        <v>5</v>
      </c>
      <c r="I4" s="529"/>
      <c r="J4" s="539"/>
      <c r="K4" s="538" t="s">
        <v>5</v>
      </c>
      <c r="L4" s="529"/>
      <c r="M4" s="539"/>
      <c r="N4" s="529" t="s">
        <v>5</v>
      </c>
      <c r="O4" s="529"/>
      <c r="P4" s="529"/>
      <c r="Q4" s="9"/>
      <c r="R4" s="9"/>
      <c r="S4" s="9"/>
      <c r="T4" s="9"/>
      <c r="U4" s="9"/>
      <c r="V4" s="9"/>
      <c r="W4" s="9"/>
    </row>
    <row r="5" spans="1:23" s="22" customFormat="1" ht="12">
      <c r="A5" s="267"/>
      <c r="B5" s="374" t="s">
        <v>63</v>
      </c>
      <c r="C5" s="373" t="s">
        <v>64</v>
      </c>
      <c r="D5" s="378" t="s">
        <v>65</v>
      </c>
      <c r="E5" s="374" t="s">
        <v>63</v>
      </c>
      <c r="F5" s="373" t="s">
        <v>64</v>
      </c>
      <c r="G5" s="378" t="s">
        <v>65</v>
      </c>
      <c r="H5" s="374" t="s">
        <v>63</v>
      </c>
      <c r="I5" s="373" t="s">
        <v>64</v>
      </c>
      <c r="J5" s="378" t="s">
        <v>65</v>
      </c>
      <c r="K5" s="374" t="s">
        <v>63</v>
      </c>
      <c r="L5" s="373" t="s">
        <v>64</v>
      </c>
      <c r="M5" s="378" t="s">
        <v>65</v>
      </c>
      <c r="N5" s="373" t="s">
        <v>63</v>
      </c>
      <c r="O5" s="373" t="s">
        <v>64</v>
      </c>
      <c r="P5" s="373" t="s">
        <v>65</v>
      </c>
      <c r="Q5" s="9"/>
      <c r="R5" s="9"/>
      <c r="S5" s="9"/>
      <c r="T5" s="9"/>
      <c r="U5" s="9"/>
      <c r="V5" s="9"/>
      <c r="W5" s="9"/>
    </row>
    <row r="6" spans="1:23" s="22" customFormat="1" ht="12">
      <c r="A6" s="530" t="s">
        <v>289</v>
      </c>
      <c r="B6" s="527">
        <f>D7</f>
        <v>1108.5005300000007</v>
      </c>
      <c r="C6" s="524"/>
      <c r="D6" s="528"/>
      <c r="E6" s="527">
        <f>SUM(E7:G7)</f>
        <v>469491.12472229014</v>
      </c>
      <c r="F6" s="524"/>
      <c r="G6" s="528"/>
      <c r="H6" s="527">
        <f>SUM(H7:J7)</f>
        <v>3768.5689999999995</v>
      </c>
      <c r="I6" s="524"/>
      <c r="J6" s="528"/>
      <c r="K6" s="527">
        <f>SUM(K7:M7)</f>
        <v>465722.55572229013</v>
      </c>
      <c r="L6" s="524"/>
      <c r="M6" s="528"/>
      <c r="N6" s="524">
        <f>SUM(N7:P7)</f>
        <v>451325.66399999987</v>
      </c>
      <c r="O6" s="524"/>
      <c r="P6" s="524"/>
      <c r="Q6" s="9"/>
      <c r="R6" s="9"/>
      <c r="S6" s="9"/>
      <c r="T6" s="9"/>
      <c r="U6" s="9"/>
      <c r="V6" s="9"/>
      <c r="W6" s="9"/>
    </row>
    <row r="7" spans="1:23" s="22" customFormat="1" ht="12">
      <c r="A7" s="531"/>
      <c r="B7" s="271">
        <f>SUM(B8:B10)</f>
        <v>1116.6809400000006</v>
      </c>
      <c r="C7" s="270">
        <f t="shared" ref="C7:P7" si="0">SUM(C8:C10)</f>
        <v>1116.0159400000007</v>
      </c>
      <c r="D7" s="272">
        <f t="shared" si="0"/>
        <v>1108.5005300000007</v>
      </c>
      <c r="E7" s="271">
        <f t="shared" si="0"/>
        <v>161260.49742746493</v>
      </c>
      <c r="F7" s="270">
        <f t="shared" si="0"/>
        <v>135296.20528296483</v>
      </c>
      <c r="G7" s="272">
        <f t="shared" si="0"/>
        <v>172934.42201186036</v>
      </c>
      <c r="H7" s="271">
        <f t="shared" si="0"/>
        <v>1325.4359999999995</v>
      </c>
      <c r="I7" s="270">
        <f t="shared" si="0"/>
        <v>1110.8340000000001</v>
      </c>
      <c r="J7" s="272">
        <f t="shared" si="0"/>
        <v>1332.299</v>
      </c>
      <c r="K7" s="271">
        <f t="shared" si="0"/>
        <v>159935.06142746494</v>
      </c>
      <c r="L7" s="270">
        <f t="shared" si="0"/>
        <v>134185.37128296483</v>
      </c>
      <c r="M7" s="272">
        <f t="shared" si="0"/>
        <v>171602.12301186036</v>
      </c>
      <c r="N7" s="270">
        <f t="shared" si="0"/>
        <v>153177.26699999988</v>
      </c>
      <c r="O7" s="270">
        <f t="shared" si="0"/>
        <v>130242.20300000001</v>
      </c>
      <c r="P7" s="270">
        <f t="shared" si="0"/>
        <v>167906.19400000002</v>
      </c>
      <c r="Q7" s="9"/>
      <c r="R7" s="9"/>
      <c r="S7" s="9"/>
      <c r="T7" s="9"/>
      <c r="U7" s="9"/>
      <c r="V7" s="9"/>
      <c r="W7" s="9"/>
    </row>
    <row r="8" spans="1:23" s="22" customFormat="1" ht="12">
      <c r="A8" s="268" t="s">
        <v>191</v>
      </c>
      <c r="B8" s="260">
        <v>160.97148000000064</v>
      </c>
      <c r="C8" s="7">
        <v>160.30648000000062</v>
      </c>
      <c r="D8" s="257">
        <v>158.6990700000006</v>
      </c>
      <c r="E8" s="260">
        <v>51399.229427464947</v>
      </c>
      <c r="F8" s="7">
        <v>38117.928282964822</v>
      </c>
      <c r="G8" s="257">
        <v>36688.672011860348</v>
      </c>
      <c r="H8" s="260">
        <v>543.1219999999995</v>
      </c>
      <c r="I8" s="7">
        <v>397.46100000000001</v>
      </c>
      <c r="J8" s="257">
        <v>416.55999999999977</v>
      </c>
      <c r="K8" s="260">
        <v>50856.107427464944</v>
      </c>
      <c r="L8" s="7">
        <v>37720.467282964819</v>
      </c>
      <c r="M8" s="257">
        <v>36272.11201186035</v>
      </c>
      <c r="N8" s="7">
        <v>46742.891999999876</v>
      </c>
      <c r="O8" s="7">
        <v>34539.550000000025</v>
      </c>
      <c r="P8" s="7">
        <v>33316.917000000009</v>
      </c>
      <c r="Q8" s="9"/>
      <c r="R8" s="9"/>
      <c r="S8" s="9"/>
      <c r="T8" s="9"/>
      <c r="U8" s="9"/>
      <c r="V8" s="9"/>
      <c r="W8" s="9"/>
    </row>
    <row r="9" spans="1:23" s="22" customFormat="1" ht="12">
      <c r="A9" s="268" t="s">
        <v>224</v>
      </c>
      <c r="B9" s="260">
        <v>183.92946000000003</v>
      </c>
      <c r="C9" s="7">
        <v>183.92946000000003</v>
      </c>
      <c r="D9" s="257">
        <v>178.02146000000002</v>
      </c>
      <c r="E9" s="260">
        <v>56135.760999999999</v>
      </c>
      <c r="F9" s="7">
        <v>45984.369000000006</v>
      </c>
      <c r="G9" s="257">
        <v>44369.560999999994</v>
      </c>
      <c r="H9" s="260">
        <v>595.88099999999997</v>
      </c>
      <c r="I9" s="7">
        <v>519.93600000000004</v>
      </c>
      <c r="J9" s="257">
        <v>522.54900000000021</v>
      </c>
      <c r="K9" s="260">
        <v>55539.88</v>
      </c>
      <c r="L9" s="7">
        <v>45464.433000000005</v>
      </c>
      <c r="M9" s="257">
        <v>43847.011999999995</v>
      </c>
      <c r="N9" s="7">
        <v>52842.231</v>
      </c>
      <c r="O9" s="7">
        <v>43301.221999999987</v>
      </c>
      <c r="P9" s="7">
        <v>41493.608</v>
      </c>
      <c r="Q9" s="9"/>
      <c r="R9" s="9"/>
      <c r="S9" s="9"/>
      <c r="T9" s="9"/>
      <c r="U9" s="9"/>
      <c r="V9" s="9"/>
      <c r="W9" s="9"/>
    </row>
    <row r="10" spans="1:23" s="22" customFormat="1" ht="12">
      <c r="A10" s="269" t="s">
        <v>225</v>
      </c>
      <c r="B10" s="261">
        <v>771.78</v>
      </c>
      <c r="C10" s="256">
        <v>771.78</v>
      </c>
      <c r="D10" s="258">
        <v>771.78</v>
      </c>
      <c r="E10" s="261">
        <v>53725.506999999998</v>
      </c>
      <c r="F10" s="256">
        <v>51193.908000000003</v>
      </c>
      <c r="G10" s="258">
        <v>91876.189000000013</v>
      </c>
      <c r="H10" s="261">
        <v>186.43299999999999</v>
      </c>
      <c r="I10" s="256">
        <v>193.43699999999998</v>
      </c>
      <c r="J10" s="258">
        <v>393.19000000000005</v>
      </c>
      <c r="K10" s="261">
        <v>53539.074000000001</v>
      </c>
      <c r="L10" s="256">
        <v>51000.471000000005</v>
      </c>
      <c r="M10" s="258">
        <v>91482.999000000011</v>
      </c>
      <c r="N10" s="256">
        <v>53592.143999999986</v>
      </c>
      <c r="O10" s="256">
        <v>52401.43099999999</v>
      </c>
      <c r="P10" s="256">
        <v>93095.668999999994</v>
      </c>
      <c r="Q10" s="9"/>
      <c r="R10" s="9"/>
      <c r="S10" s="9"/>
      <c r="T10" s="9"/>
      <c r="U10" s="9"/>
      <c r="V10" s="9"/>
      <c r="W10" s="9"/>
    </row>
    <row r="11" spans="1:23" s="449" customFormat="1" ht="12.75" customHeight="1">
      <c r="A11" s="449" t="s">
        <v>386</v>
      </c>
      <c r="H11" s="450"/>
      <c r="P11" s="451"/>
      <c r="Q11" s="452"/>
      <c r="R11" s="452"/>
      <c r="S11" s="452"/>
      <c r="T11" s="452"/>
      <c r="U11" s="452"/>
      <c r="V11" s="452"/>
      <c r="W11" s="452"/>
    </row>
    <row r="12" spans="1:23" s="22" customFormat="1" ht="1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>
      <c r="A13" s="536" t="str">
        <f>'3.1'!A4</f>
        <v>2024</v>
      </c>
      <c r="B13" s="540" t="s">
        <v>186</v>
      </c>
      <c r="C13" s="541"/>
      <c r="D13" s="542"/>
      <c r="E13" s="540" t="s">
        <v>19</v>
      </c>
      <c r="F13" s="541"/>
      <c r="G13" s="542"/>
      <c r="H13" s="540" t="s">
        <v>197</v>
      </c>
      <c r="I13" s="541"/>
      <c r="J13" s="542"/>
      <c r="K13" s="540" t="s">
        <v>6</v>
      </c>
      <c r="L13" s="541"/>
      <c r="M13" s="542"/>
      <c r="N13" s="541" t="s">
        <v>180</v>
      </c>
      <c r="O13" s="541"/>
      <c r="P13" s="541"/>
      <c r="Q13" s="9"/>
      <c r="R13" s="9"/>
      <c r="S13" s="9"/>
      <c r="T13" s="9"/>
      <c r="U13" s="9"/>
      <c r="V13" s="9"/>
      <c r="W13" s="9"/>
    </row>
    <row r="14" spans="1:23" s="22" customFormat="1" ht="12">
      <c r="A14" s="537"/>
      <c r="B14" s="520" t="s">
        <v>168</v>
      </c>
      <c r="C14" s="521"/>
      <c r="D14" s="522"/>
      <c r="E14" s="538" t="s">
        <v>5</v>
      </c>
      <c r="F14" s="529"/>
      <c r="G14" s="539"/>
      <c r="H14" s="538" t="s">
        <v>5</v>
      </c>
      <c r="I14" s="529"/>
      <c r="J14" s="539"/>
      <c r="K14" s="538" t="s">
        <v>5</v>
      </c>
      <c r="L14" s="529"/>
      <c r="M14" s="539"/>
      <c r="N14" s="529" t="s">
        <v>5</v>
      </c>
      <c r="O14" s="529"/>
      <c r="P14" s="529"/>
      <c r="Q14" s="9"/>
      <c r="R14" s="9"/>
      <c r="S14" s="9"/>
      <c r="T14" s="9"/>
      <c r="U14" s="9"/>
      <c r="V14" s="9"/>
      <c r="W14" s="9"/>
    </row>
    <row r="15" spans="1:23" s="22" customFormat="1" ht="12">
      <c r="A15" s="267"/>
      <c r="B15" s="374" t="s">
        <v>63</v>
      </c>
      <c r="C15" s="373" t="s">
        <v>64</v>
      </c>
      <c r="D15" s="378" t="s">
        <v>65</v>
      </c>
      <c r="E15" s="374" t="s">
        <v>63</v>
      </c>
      <c r="F15" s="373" t="s">
        <v>64</v>
      </c>
      <c r="G15" s="378" t="s">
        <v>65</v>
      </c>
      <c r="H15" s="374" t="s">
        <v>63</v>
      </c>
      <c r="I15" s="373" t="s">
        <v>64</v>
      </c>
      <c r="J15" s="378" t="s">
        <v>65</v>
      </c>
      <c r="K15" s="374" t="s">
        <v>63</v>
      </c>
      <c r="L15" s="373" t="s">
        <v>64</v>
      </c>
      <c r="M15" s="378" t="s">
        <v>65</v>
      </c>
      <c r="N15" s="373" t="s">
        <v>63</v>
      </c>
      <c r="O15" s="373" t="s">
        <v>64</v>
      </c>
      <c r="P15" s="373" t="s">
        <v>65</v>
      </c>
      <c r="Q15" s="9"/>
      <c r="R15" s="9"/>
      <c r="S15" s="9"/>
      <c r="T15" s="9"/>
      <c r="U15" s="9"/>
      <c r="V15" s="9"/>
      <c r="W15" s="9"/>
    </row>
    <row r="16" spans="1:23" s="22" customFormat="1" ht="12">
      <c r="A16" s="530" t="s">
        <v>18</v>
      </c>
      <c r="B16" s="532">
        <f>D17</f>
        <v>1171.5</v>
      </c>
      <c r="C16" s="533"/>
      <c r="D16" s="534"/>
      <c r="E16" s="532">
        <f>SUM(E17:G17)</f>
        <v>262474.46799999999</v>
      </c>
      <c r="F16" s="533"/>
      <c r="G16" s="534"/>
      <c r="H16" s="532">
        <f>SUM(H17:J17)</f>
        <v>337705.16000000003</v>
      </c>
      <c r="I16" s="533"/>
      <c r="J16" s="534"/>
      <c r="K16" s="532">
        <f>SUM(K17:M17)</f>
        <v>259026.63799999998</v>
      </c>
      <c r="L16" s="533"/>
      <c r="M16" s="534"/>
      <c r="N16" s="535">
        <f>SUM(N17:P17)</f>
        <v>261290.728</v>
      </c>
      <c r="O16" s="533"/>
      <c r="P16" s="533"/>
      <c r="Q16" s="9"/>
      <c r="R16" s="9"/>
      <c r="S16" s="9"/>
      <c r="T16" s="9"/>
      <c r="U16" s="9"/>
      <c r="V16" s="9"/>
      <c r="W16" s="9"/>
    </row>
    <row r="17" spans="1:23" s="22" customFormat="1" ht="12">
      <c r="A17" s="531"/>
      <c r="B17" s="271">
        <v>1171.5</v>
      </c>
      <c r="C17" s="270">
        <v>1171.5</v>
      </c>
      <c r="D17" s="272">
        <v>1171.5</v>
      </c>
      <c r="E17" s="271">
        <v>85346.67</v>
      </c>
      <c r="F17" s="270">
        <v>89915.207999999999</v>
      </c>
      <c r="G17" s="272">
        <v>87212.590000000011</v>
      </c>
      <c r="H17" s="271">
        <v>107998.26000000001</v>
      </c>
      <c r="I17" s="270">
        <v>115918.2</v>
      </c>
      <c r="J17" s="272">
        <v>113788.7</v>
      </c>
      <c r="K17" s="271">
        <v>84224.74</v>
      </c>
      <c r="L17" s="270">
        <v>88731.217999999993</v>
      </c>
      <c r="M17" s="272">
        <v>86070.680000000008</v>
      </c>
      <c r="N17" s="270">
        <v>84942.97</v>
      </c>
      <c r="O17" s="270">
        <v>89531.067999999985</v>
      </c>
      <c r="P17" s="270">
        <v>86816.69</v>
      </c>
      <c r="Q17" s="9"/>
      <c r="R17" s="9"/>
      <c r="S17" s="9"/>
      <c r="T17" s="9"/>
      <c r="U17" s="9"/>
      <c r="V17" s="9"/>
      <c r="W17" s="9"/>
    </row>
    <row r="18" spans="1:23" s="15" customFormat="1" ht="11.25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>
      <c r="Q19" s="9"/>
      <c r="R19" s="9"/>
      <c r="S19" s="9"/>
      <c r="T19" s="9"/>
      <c r="U19" s="9"/>
      <c r="V19" s="9"/>
      <c r="W19" s="9"/>
    </row>
    <row r="20" spans="1:23" s="22" customFormat="1" ht="12">
      <c r="Q20" s="9"/>
      <c r="R20" s="9"/>
      <c r="S20" s="9"/>
      <c r="T20" s="9"/>
      <c r="U20" s="9"/>
      <c r="V20" s="9"/>
      <c r="W20" s="9"/>
    </row>
    <row r="21" spans="1:23" s="22" customFormat="1" ht="12">
      <c r="Q21" s="9"/>
      <c r="R21" s="9"/>
      <c r="S21" s="9"/>
      <c r="T21" s="9"/>
      <c r="U21" s="9"/>
      <c r="V21" s="9"/>
      <c r="W21" s="9"/>
    </row>
    <row r="22" spans="1:23" s="22" customFormat="1" ht="1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>
      <c r="Q30" s="9"/>
      <c r="R30" s="9"/>
      <c r="S30" s="9"/>
      <c r="T30" s="9"/>
      <c r="U30" s="9"/>
      <c r="V30" s="9"/>
      <c r="W30" s="9"/>
    </row>
    <row r="31" spans="1:23" s="22" customFormat="1" ht="12">
      <c r="Q31" s="9"/>
      <c r="R31" s="9"/>
      <c r="S31" s="9"/>
      <c r="T31" s="9"/>
      <c r="U31" s="9"/>
      <c r="V31" s="9"/>
      <c r="W31" s="9"/>
    </row>
    <row r="32" spans="1:23" s="22" customFormat="1" ht="12">
      <c r="Q32" s="9"/>
      <c r="R32" s="9"/>
      <c r="S32" s="9"/>
      <c r="T32" s="9"/>
      <c r="U32" s="9"/>
      <c r="V32" s="9"/>
      <c r="W32" s="9"/>
    </row>
    <row r="33" spans="17:23" s="22" customFormat="1" ht="12">
      <c r="Q33" s="9"/>
      <c r="R33" s="9"/>
      <c r="S33" s="9"/>
      <c r="T33" s="9"/>
      <c r="U33" s="9"/>
      <c r="V33" s="9"/>
      <c r="W33" s="9"/>
    </row>
    <row r="34" spans="17:23" s="22" customFormat="1" ht="12">
      <c r="Q34" s="9"/>
      <c r="R34" s="9"/>
      <c r="S34" s="9"/>
      <c r="T34" s="9"/>
      <c r="U34" s="9"/>
      <c r="V34" s="9"/>
      <c r="W34" s="9"/>
    </row>
    <row r="35" spans="17:23" s="22" customFormat="1" ht="12">
      <c r="Q35" s="9"/>
      <c r="R35" s="9"/>
      <c r="S35" s="9"/>
      <c r="T35" s="9"/>
      <c r="U35" s="9"/>
      <c r="V35" s="9"/>
      <c r="W35" s="9"/>
    </row>
    <row r="36" spans="17:23" s="22" customFormat="1" ht="12">
      <c r="Q36" s="9"/>
      <c r="R36" s="9"/>
      <c r="S36" s="9"/>
      <c r="T36" s="9"/>
      <c r="U36" s="9"/>
      <c r="V36" s="9"/>
      <c r="W36" s="9"/>
    </row>
    <row r="37" spans="17:23" s="22" customFormat="1" ht="12">
      <c r="Q37" s="9"/>
      <c r="R37" s="9"/>
      <c r="S37" s="9"/>
      <c r="T37" s="9"/>
      <c r="U37" s="9"/>
      <c r="V37" s="9"/>
      <c r="W37" s="9"/>
    </row>
    <row r="38" spans="17:23" s="22" customFormat="1" ht="12">
      <c r="Q38" s="9"/>
      <c r="R38" s="9"/>
      <c r="S38" s="9"/>
      <c r="T38" s="9"/>
      <c r="U38" s="9"/>
      <c r="V38" s="9"/>
      <c r="W38" s="9"/>
    </row>
    <row r="39" spans="17:23" s="22" customFormat="1" ht="12">
      <c r="Q39" s="9"/>
      <c r="R39" s="9"/>
      <c r="S39" s="9"/>
      <c r="T39" s="9"/>
      <c r="U39" s="9"/>
      <c r="V39" s="9"/>
      <c r="W39" s="9"/>
    </row>
    <row r="40" spans="17:23" s="22" customFormat="1" ht="12">
      <c r="Q40" s="9"/>
      <c r="R40" s="9"/>
      <c r="S40" s="9"/>
      <c r="T40" s="9"/>
      <c r="U40" s="9"/>
      <c r="V40" s="9"/>
      <c r="W40" s="9"/>
    </row>
    <row r="41" spans="17:23" s="22" customFormat="1" ht="12">
      <c r="Q41" s="9"/>
      <c r="R41" s="9"/>
      <c r="S41" s="9"/>
      <c r="T41" s="9"/>
      <c r="U41" s="9"/>
      <c r="V41" s="9"/>
      <c r="W41" s="9"/>
    </row>
    <row r="42" spans="17:23" s="22" customFormat="1" ht="12">
      <c r="Q42" s="9"/>
      <c r="R42" s="9"/>
      <c r="S42" s="9"/>
      <c r="T42" s="9"/>
      <c r="U42" s="9"/>
      <c r="V42" s="9"/>
      <c r="W42" s="9"/>
    </row>
    <row r="43" spans="17:23" s="22" customFormat="1" ht="12">
      <c r="Q43" s="9"/>
      <c r="R43" s="9"/>
      <c r="S43" s="9"/>
      <c r="T43" s="9"/>
      <c r="U43" s="9"/>
      <c r="V43" s="9"/>
      <c r="W43" s="9"/>
    </row>
    <row r="44" spans="17:23" s="22" customFormat="1" ht="12">
      <c r="Q44" s="9"/>
      <c r="R44" s="9"/>
      <c r="S44" s="9"/>
      <c r="T44" s="9"/>
      <c r="U44" s="9"/>
      <c r="V44" s="9"/>
      <c r="W44" s="9"/>
    </row>
  </sheetData>
  <mergeCells count="34">
    <mergeCell ref="N6:P6"/>
    <mergeCell ref="N13:P13"/>
    <mergeCell ref="H3:J3"/>
    <mergeCell ref="K3:M3"/>
    <mergeCell ref="N3:P3"/>
    <mergeCell ref="H6:J6"/>
    <mergeCell ref="K6:M6"/>
    <mergeCell ref="N4:P4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>
      <c r="A1" s="266" t="s">
        <v>383</v>
      </c>
      <c r="P1" s="209" t="str">
        <f>'3.1'!N1</f>
        <v>II. čtvrtletí 2024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>
      <c r="A3" s="536" t="str">
        <f>'3.1'!A4</f>
        <v>2024</v>
      </c>
      <c r="B3" s="540" t="s">
        <v>186</v>
      </c>
      <c r="C3" s="541"/>
      <c r="D3" s="542"/>
      <c r="E3" s="540" t="s">
        <v>19</v>
      </c>
      <c r="F3" s="541"/>
      <c r="G3" s="542"/>
      <c r="H3" s="540" t="s">
        <v>192</v>
      </c>
      <c r="I3" s="541"/>
      <c r="J3" s="542"/>
      <c r="K3" s="540" t="s">
        <v>6</v>
      </c>
      <c r="L3" s="541"/>
      <c r="M3" s="542"/>
      <c r="N3" s="541" t="s">
        <v>180</v>
      </c>
      <c r="O3" s="541"/>
      <c r="P3" s="541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>
      <c r="A4" s="537"/>
      <c r="B4" s="520" t="s">
        <v>168</v>
      </c>
      <c r="C4" s="521"/>
      <c r="D4" s="522"/>
      <c r="E4" s="538" t="s">
        <v>5</v>
      </c>
      <c r="F4" s="529"/>
      <c r="G4" s="539"/>
      <c r="H4" s="538" t="s">
        <v>5</v>
      </c>
      <c r="I4" s="529"/>
      <c r="J4" s="539"/>
      <c r="K4" s="538" t="s">
        <v>5</v>
      </c>
      <c r="L4" s="529"/>
      <c r="M4" s="539"/>
      <c r="N4" s="529" t="s">
        <v>5</v>
      </c>
      <c r="O4" s="529"/>
      <c r="P4" s="52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267"/>
      <c r="B5" s="374" t="s">
        <v>63</v>
      </c>
      <c r="C5" s="373" t="s">
        <v>64</v>
      </c>
      <c r="D5" s="378" t="s">
        <v>65</v>
      </c>
      <c r="E5" s="374" t="s">
        <v>63</v>
      </c>
      <c r="F5" s="373" t="s">
        <v>64</v>
      </c>
      <c r="G5" s="378" t="s">
        <v>65</v>
      </c>
      <c r="H5" s="374" t="s">
        <v>63</v>
      </c>
      <c r="I5" s="373" t="s">
        <v>64</v>
      </c>
      <c r="J5" s="378" t="s">
        <v>65</v>
      </c>
      <c r="K5" s="374" t="s">
        <v>63</v>
      </c>
      <c r="L5" s="373" t="s">
        <v>64</v>
      </c>
      <c r="M5" s="378" t="s">
        <v>65</v>
      </c>
      <c r="N5" s="373" t="s">
        <v>63</v>
      </c>
      <c r="O5" s="373" t="s">
        <v>64</v>
      </c>
      <c r="P5" s="373" t="s">
        <v>65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>
      <c r="A6" s="530" t="s">
        <v>290</v>
      </c>
      <c r="B6" s="527">
        <f>D7</f>
        <v>3553.5080462999972</v>
      </c>
      <c r="C6" s="524"/>
      <c r="D6" s="528"/>
      <c r="E6" s="527">
        <f>SUM(E7:G7)</f>
        <v>1300692.5243185821</v>
      </c>
      <c r="F6" s="524"/>
      <c r="G6" s="528"/>
      <c r="H6" s="527">
        <f>SUM(H7:J7)</f>
        <v>7203.4109999999982</v>
      </c>
      <c r="I6" s="524"/>
      <c r="J6" s="528"/>
      <c r="K6" s="527">
        <f>SUM(K7:M7)</f>
        <v>1293489.1133185823</v>
      </c>
      <c r="L6" s="524"/>
      <c r="M6" s="528"/>
      <c r="N6" s="524">
        <f>SUM(N7:P7)</f>
        <v>961042.48699999892</v>
      </c>
      <c r="O6" s="524"/>
      <c r="P6" s="524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>
      <c r="A7" s="531"/>
      <c r="B7" s="271">
        <f>SUM(B8:B13)</f>
        <v>3466.1714930999419</v>
      </c>
      <c r="C7" s="270">
        <f t="shared" ref="C7:P7" si="0">SUM(C8:C13)</f>
        <v>3534.763825099983</v>
      </c>
      <c r="D7" s="272">
        <f t="shared" si="0"/>
        <v>3553.5080462999972</v>
      </c>
      <c r="E7" s="271">
        <f t="shared" si="0"/>
        <v>395220.58133337775</v>
      </c>
      <c r="F7" s="270">
        <f t="shared" si="0"/>
        <v>441265.63715774933</v>
      </c>
      <c r="G7" s="272">
        <f t="shared" si="0"/>
        <v>464206.30582745507</v>
      </c>
      <c r="H7" s="271">
        <f t="shared" si="0"/>
        <v>2250.9129999999996</v>
      </c>
      <c r="I7" s="270">
        <f t="shared" si="0"/>
        <v>2484.2179999999998</v>
      </c>
      <c r="J7" s="272">
        <f t="shared" si="0"/>
        <v>2468.2799999999988</v>
      </c>
      <c r="K7" s="271">
        <f t="shared" si="0"/>
        <v>392969.66833337781</v>
      </c>
      <c r="L7" s="270">
        <f t="shared" si="0"/>
        <v>438781.41915774939</v>
      </c>
      <c r="M7" s="272">
        <f t="shared" si="0"/>
        <v>461738.0258274551</v>
      </c>
      <c r="N7" s="270">
        <f t="shared" si="0"/>
        <v>278405.73000000155</v>
      </c>
      <c r="O7" s="270">
        <f t="shared" si="0"/>
        <v>330922.32999999885</v>
      </c>
      <c r="P7" s="270">
        <f t="shared" si="0"/>
        <v>351714.42699999851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268" t="s">
        <v>222</v>
      </c>
      <c r="B8" s="280">
        <v>1145.1646750999425</v>
      </c>
      <c r="C8" s="7">
        <v>1191.6687480999826</v>
      </c>
      <c r="D8" s="257">
        <v>1208.8354182999974</v>
      </c>
      <c r="E8" s="260">
        <v>124817.07479981527</v>
      </c>
      <c r="F8" s="7">
        <v>142617.88244644622</v>
      </c>
      <c r="G8" s="257">
        <v>151299.62393693437</v>
      </c>
      <c r="H8" s="260">
        <v>5.2879999999999958</v>
      </c>
      <c r="I8" s="7">
        <v>5.6839999999999939</v>
      </c>
      <c r="J8" s="257">
        <v>5.5649999999999942</v>
      </c>
      <c r="K8" s="260">
        <v>124811.78679981527</v>
      </c>
      <c r="L8" s="7">
        <v>142612.19844644624</v>
      </c>
      <c r="M8" s="257">
        <v>151294.05893693437</v>
      </c>
      <c r="N8" s="7">
        <v>43005.083000001468</v>
      </c>
      <c r="O8" s="7">
        <v>68092.319999998901</v>
      </c>
      <c r="P8" s="7">
        <v>76288.579999998561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268" t="s">
        <v>187</v>
      </c>
      <c r="B9" s="280">
        <v>280.82859899999931</v>
      </c>
      <c r="C9" s="7">
        <v>292.04049800000018</v>
      </c>
      <c r="D9" s="257">
        <v>297.9713039999998</v>
      </c>
      <c r="E9" s="260">
        <v>29662.872090410849</v>
      </c>
      <c r="F9" s="7">
        <v>34182.159128666826</v>
      </c>
      <c r="G9" s="257">
        <v>36539.421846667232</v>
      </c>
      <c r="H9" s="260">
        <v>59.620999999999988</v>
      </c>
      <c r="I9" s="7">
        <v>61.463999999999999</v>
      </c>
      <c r="J9" s="257">
        <v>28.898000000000003</v>
      </c>
      <c r="K9" s="260">
        <v>29603.251090410849</v>
      </c>
      <c r="L9" s="7">
        <v>34120.695128666819</v>
      </c>
      <c r="M9" s="257">
        <v>36510.523846667231</v>
      </c>
      <c r="N9" s="7">
        <v>13952.915000000019</v>
      </c>
      <c r="O9" s="7">
        <v>19636.450000000023</v>
      </c>
      <c r="P9" s="7">
        <v>21543.648000000008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268" t="s">
        <v>200</v>
      </c>
      <c r="B10" s="280">
        <v>143.61269899999991</v>
      </c>
      <c r="C10" s="7">
        <v>149.96173899999991</v>
      </c>
      <c r="D10" s="257">
        <v>152.93006400000002</v>
      </c>
      <c r="E10" s="260">
        <v>15275.830443151543</v>
      </c>
      <c r="F10" s="7">
        <v>18053.198582636367</v>
      </c>
      <c r="G10" s="257">
        <v>19276.77604385349</v>
      </c>
      <c r="H10" s="260">
        <v>77.953999999999979</v>
      </c>
      <c r="I10" s="7">
        <v>110.563</v>
      </c>
      <c r="J10" s="257">
        <v>86.605999999999995</v>
      </c>
      <c r="K10" s="260">
        <v>15197.876443151545</v>
      </c>
      <c r="L10" s="7">
        <v>17942.635582636365</v>
      </c>
      <c r="M10" s="257">
        <v>19190.17004385349</v>
      </c>
      <c r="N10" s="7">
        <v>7516.4569999999931</v>
      </c>
      <c r="O10" s="7">
        <v>10051.924999999985</v>
      </c>
      <c r="P10" s="7">
        <v>10857.289999999988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268" t="s">
        <v>188</v>
      </c>
      <c r="B11" s="280">
        <v>531.49977000000001</v>
      </c>
      <c r="C11" s="7">
        <v>535.89510000000007</v>
      </c>
      <c r="D11" s="257">
        <v>535.94875000000013</v>
      </c>
      <c r="E11" s="260">
        <v>60619.42100000006</v>
      </c>
      <c r="F11" s="7">
        <v>67617.131999999983</v>
      </c>
      <c r="G11" s="257">
        <v>70620.108000000037</v>
      </c>
      <c r="H11" s="260">
        <v>898.47699999999975</v>
      </c>
      <c r="I11" s="7">
        <v>1018.7909999999998</v>
      </c>
      <c r="J11" s="257">
        <v>959.26199999999972</v>
      </c>
      <c r="K11" s="260">
        <v>59720.944000000061</v>
      </c>
      <c r="L11" s="7">
        <v>66598.340999999986</v>
      </c>
      <c r="M11" s="257">
        <v>69660.846000000034</v>
      </c>
      <c r="N11" s="7">
        <v>51621.995000000003</v>
      </c>
      <c r="O11" s="7">
        <v>57261.472999999984</v>
      </c>
      <c r="P11" s="7">
        <v>59721.632999999943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268" t="s">
        <v>189</v>
      </c>
      <c r="B12" s="280">
        <v>1001.01724</v>
      </c>
      <c r="C12" s="7">
        <v>1001.14923</v>
      </c>
      <c r="D12" s="257">
        <v>993.774</v>
      </c>
      <c r="E12" s="260">
        <v>119886.94700000004</v>
      </c>
      <c r="F12" s="7">
        <v>131012.86899999992</v>
      </c>
      <c r="G12" s="257">
        <v>135783.72999999995</v>
      </c>
      <c r="H12" s="260">
        <v>695.91499999999985</v>
      </c>
      <c r="I12" s="7">
        <v>744.79</v>
      </c>
      <c r="J12" s="257">
        <v>802.6209999999993</v>
      </c>
      <c r="K12" s="260">
        <v>119191.03200000005</v>
      </c>
      <c r="L12" s="7">
        <v>130268.07899999993</v>
      </c>
      <c r="M12" s="257">
        <v>134981.10899999994</v>
      </c>
      <c r="N12" s="7">
        <v>117815.05600000007</v>
      </c>
      <c r="O12" s="7">
        <v>128599.48199999999</v>
      </c>
      <c r="P12" s="7">
        <v>133163.16099999999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>
      <c r="A13" s="269" t="s">
        <v>190</v>
      </c>
      <c r="B13" s="281">
        <v>364.04850999999996</v>
      </c>
      <c r="C13" s="256">
        <v>364.04850999999996</v>
      </c>
      <c r="D13" s="258">
        <v>364.04850999999996</v>
      </c>
      <c r="E13" s="261">
        <v>44958.436000000009</v>
      </c>
      <c r="F13" s="256">
        <v>47782.396000000008</v>
      </c>
      <c r="G13" s="258">
        <v>50686.646000000001</v>
      </c>
      <c r="H13" s="261">
        <v>513.65800000000002</v>
      </c>
      <c r="I13" s="256">
        <v>542.92599999999982</v>
      </c>
      <c r="J13" s="258">
        <v>585.32799999999997</v>
      </c>
      <c r="K13" s="261">
        <v>44444.778000000006</v>
      </c>
      <c r="L13" s="256">
        <v>47239.470000000008</v>
      </c>
      <c r="M13" s="258">
        <v>50101.317999999999</v>
      </c>
      <c r="N13" s="256">
        <v>44494.224000000002</v>
      </c>
      <c r="O13" s="256">
        <v>47280.680000000008</v>
      </c>
      <c r="P13" s="256">
        <v>50140.114999999998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customHeight="1">
      <c r="A14" s="15" t="s">
        <v>386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>
      <c r="A27" s="536" t="str">
        <f>'3.1'!A4</f>
        <v>2024</v>
      </c>
      <c r="B27" s="540" t="s">
        <v>186</v>
      </c>
      <c r="C27" s="541"/>
      <c r="D27" s="542"/>
      <c r="E27" s="540" t="s">
        <v>19</v>
      </c>
      <c r="F27" s="541"/>
      <c r="G27" s="542"/>
      <c r="H27" s="540" t="s">
        <v>192</v>
      </c>
      <c r="I27" s="541"/>
      <c r="J27" s="542"/>
      <c r="K27" s="540" t="s">
        <v>6</v>
      </c>
      <c r="L27" s="541"/>
      <c r="M27" s="542"/>
      <c r="N27" s="541" t="s">
        <v>180</v>
      </c>
      <c r="O27" s="541"/>
      <c r="P27" s="541"/>
    </row>
    <row r="28" spans="1:28" ht="12" customHeight="1">
      <c r="A28" s="537"/>
      <c r="B28" s="520" t="s">
        <v>168</v>
      </c>
      <c r="C28" s="521"/>
      <c r="D28" s="522"/>
      <c r="E28" s="538" t="s">
        <v>5</v>
      </c>
      <c r="F28" s="529"/>
      <c r="G28" s="539"/>
      <c r="H28" s="538" t="s">
        <v>5</v>
      </c>
      <c r="I28" s="529"/>
      <c r="J28" s="539"/>
      <c r="K28" s="538" t="s">
        <v>5</v>
      </c>
      <c r="L28" s="529"/>
      <c r="M28" s="539"/>
      <c r="N28" s="529" t="s">
        <v>5</v>
      </c>
      <c r="O28" s="529"/>
      <c r="P28" s="529"/>
    </row>
    <row r="29" spans="1:28">
      <c r="A29" s="267"/>
      <c r="B29" s="374" t="s">
        <v>63</v>
      </c>
      <c r="C29" s="373" t="s">
        <v>64</v>
      </c>
      <c r="D29" s="378" t="s">
        <v>65</v>
      </c>
      <c r="E29" s="374" t="s">
        <v>63</v>
      </c>
      <c r="F29" s="373" t="s">
        <v>64</v>
      </c>
      <c r="G29" s="378" t="s">
        <v>65</v>
      </c>
      <c r="H29" s="374" t="s">
        <v>63</v>
      </c>
      <c r="I29" s="373" t="s">
        <v>64</v>
      </c>
      <c r="J29" s="378" t="s">
        <v>65</v>
      </c>
      <c r="K29" s="374" t="s">
        <v>63</v>
      </c>
      <c r="L29" s="373" t="s">
        <v>64</v>
      </c>
      <c r="M29" s="378" t="s">
        <v>65</v>
      </c>
      <c r="N29" s="373" t="s">
        <v>63</v>
      </c>
      <c r="O29" s="373" t="s">
        <v>64</v>
      </c>
      <c r="P29" s="373" t="s">
        <v>65</v>
      </c>
    </row>
    <row r="30" spans="1:28">
      <c r="A30" s="530" t="s">
        <v>291</v>
      </c>
      <c r="B30" s="527">
        <f>D31</f>
        <v>340.73780500000015</v>
      </c>
      <c r="C30" s="524"/>
      <c r="D30" s="528"/>
      <c r="E30" s="527">
        <f>SUM(E31:G31)</f>
        <v>137401.05146658534</v>
      </c>
      <c r="F30" s="524"/>
      <c r="G30" s="528"/>
      <c r="H30" s="527">
        <f>SUM(H31:J31)</f>
        <v>1566.011</v>
      </c>
      <c r="I30" s="524"/>
      <c r="J30" s="528"/>
      <c r="K30" s="527">
        <f>SUM(K31:M31)</f>
        <v>135835.04046658534</v>
      </c>
      <c r="L30" s="524"/>
      <c r="M30" s="528"/>
      <c r="N30" s="524">
        <f>SUM(N31:P31)</f>
        <v>135309.07199999999</v>
      </c>
      <c r="O30" s="524"/>
      <c r="P30" s="524"/>
    </row>
    <row r="31" spans="1:28">
      <c r="A31" s="531"/>
      <c r="B31" s="271">
        <f>SUM(B32:B35)</f>
        <v>340.71480500000013</v>
      </c>
      <c r="C31" s="270">
        <f t="shared" ref="C31:P31" si="1">SUM(C32:C35)</f>
        <v>340.72480500000012</v>
      </c>
      <c r="D31" s="272">
        <f t="shared" si="1"/>
        <v>340.73780500000015</v>
      </c>
      <c r="E31" s="271">
        <f t="shared" si="1"/>
        <v>60745.186926970215</v>
      </c>
      <c r="F31" s="270">
        <f t="shared" si="1"/>
        <v>44721.038777242764</v>
      </c>
      <c r="G31" s="272">
        <f t="shared" si="1"/>
        <v>31934.825762372369</v>
      </c>
      <c r="H31" s="271">
        <f t="shared" si="1"/>
        <v>717.7109999999999</v>
      </c>
      <c r="I31" s="270">
        <f t="shared" si="1"/>
        <v>452.72199999999998</v>
      </c>
      <c r="J31" s="272">
        <f t="shared" si="1"/>
        <v>395.57800000000009</v>
      </c>
      <c r="K31" s="271">
        <f t="shared" si="1"/>
        <v>60027.475926970219</v>
      </c>
      <c r="L31" s="270">
        <f t="shared" si="1"/>
        <v>44268.316777242762</v>
      </c>
      <c r="M31" s="272">
        <f t="shared" si="1"/>
        <v>31539.247762372368</v>
      </c>
      <c r="N31" s="270">
        <f t="shared" si="1"/>
        <v>59845.092000000004</v>
      </c>
      <c r="O31" s="270">
        <f t="shared" si="1"/>
        <v>44052.269</v>
      </c>
      <c r="P31" s="270">
        <f t="shared" si="1"/>
        <v>31411.710999999996</v>
      </c>
    </row>
    <row r="32" spans="1:28">
      <c r="A32" s="268" t="s">
        <v>198</v>
      </c>
      <c r="B32" s="280">
        <v>2.6644049999999995</v>
      </c>
      <c r="C32" s="7">
        <v>2.6744049999999997</v>
      </c>
      <c r="D32" s="257">
        <v>2.6874049999999996</v>
      </c>
      <c r="E32" s="260">
        <v>170.35392697017778</v>
      </c>
      <c r="F32" s="7">
        <v>105.82577724276821</v>
      </c>
      <c r="G32" s="257">
        <v>72.171762372350372</v>
      </c>
      <c r="H32" s="260">
        <v>3.5150000000000001</v>
      </c>
      <c r="I32" s="7">
        <v>2.4889999999999999</v>
      </c>
      <c r="J32" s="257">
        <v>1.8009999999999999</v>
      </c>
      <c r="K32" s="260">
        <v>166.83892697017779</v>
      </c>
      <c r="L32" s="7">
        <v>103.33677724276821</v>
      </c>
      <c r="M32" s="257">
        <v>70.37076237235037</v>
      </c>
      <c r="N32" s="7">
        <v>166.12299999999999</v>
      </c>
      <c r="O32" s="7">
        <v>105.229</v>
      </c>
      <c r="P32" s="7">
        <v>72.960999999999999</v>
      </c>
    </row>
    <row r="33" spans="1:16">
      <c r="A33" s="268" t="s">
        <v>199</v>
      </c>
      <c r="B33" s="280">
        <v>5.16</v>
      </c>
      <c r="C33" s="7">
        <v>5.16</v>
      </c>
      <c r="D33" s="257">
        <v>5.16</v>
      </c>
      <c r="E33" s="260">
        <v>846.06699999999989</v>
      </c>
      <c r="F33" s="7">
        <v>574.24900000000002</v>
      </c>
      <c r="G33" s="257">
        <v>435.15500000000003</v>
      </c>
      <c r="H33" s="260">
        <v>6.532</v>
      </c>
      <c r="I33" s="7">
        <v>3.8890000000000002</v>
      </c>
      <c r="J33" s="257">
        <v>2.3130000000000002</v>
      </c>
      <c r="K33" s="260">
        <v>839.53499999999985</v>
      </c>
      <c r="L33" s="7">
        <v>570.36</v>
      </c>
      <c r="M33" s="257">
        <v>432.84200000000004</v>
      </c>
      <c r="N33" s="7">
        <v>836.40899999999988</v>
      </c>
      <c r="O33" s="7">
        <v>569.471</v>
      </c>
      <c r="P33" s="7">
        <v>431.50000000000006</v>
      </c>
    </row>
    <row r="34" spans="1:16">
      <c r="A34" s="268" t="s">
        <v>201</v>
      </c>
      <c r="B34" s="280">
        <v>54.58</v>
      </c>
      <c r="C34" s="7">
        <v>54.58</v>
      </c>
      <c r="D34" s="257">
        <v>54.58</v>
      </c>
      <c r="E34" s="260">
        <v>9874.3250000000025</v>
      </c>
      <c r="F34" s="7">
        <v>6716.482</v>
      </c>
      <c r="G34" s="257">
        <v>5001.8080000000009</v>
      </c>
      <c r="H34" s="260">
        <v>100.47799999999999</v>
      </c>
      <c r="I34" s="7">
        <v>60.518000000000008</v>
      </c>
      <c r="J34" s="257">
        <v>57.607999999999997</v>
      </c>
      <c r="K34" s="260">
        <v>9773.8470000000034</v>
      </c>
      <c r="L34" s="7">
        <v>6655.9639999999999</v>
      </c>
      <c r="M34" s="257">
        <v>4944.2000000000007</v>
      </c>
      <c r="N34" s="7">
        <v>9774.5030000000006</v>
      </c>
      <c r="O34" s="7">
        <v>6656.286000000001</v>
      </c>
      <c r="P34" s="7">
        <v>4944.6660000000002</v>
      </c>
    </row>
    <row r="35" spans="1:16">
      <c r="A35" s="269" t="s">
        <v>202</v>
      </c>
      <c r="B35" s="281">
        <v>278.31040000000013</v>
      </c>
      <c r="C35" s="256">
        <v>278.31040000000013</v>
      </c>
      <c r="D35" s="258">
        <v>278.31040000000013</v>
      </c>
      <c r="E35" s="261">
        <v>49854.441000000035</v>
      </c>
      <c r="F35" s="256">
        <v>37324.481999999996</v>
      </c>
      <c r="G35" s="258">
        <v>26425.691000000017</v>
      </c>
      <c r="H35" s="261">
        <v>607.18599999999992</v>
      </c>
      <c r="I35" s="256">
        <v>385.82599999999996</v>
      </c>
      <c r="J35" s="258">
        <v>333.85600000000011</v>
      </c>
      <c r="K35" s="261">
        <v>49247.255000000034</v>
      </c>
      <c r="L35" s="256">
        <v>36938.655999999995</v>
      </c>
      <c r="M35" s="258">
        <v>26091.835000000017</v>
      </c>
      <c r="N35" s="256">
        <v>49068.057000000001</v>
      </c>
      <c r="O35" s="256">
        <v>36721.283000000003</v>
      </c>
      <c r="P35" s="256">
        <v>25962.583999999995</v>
      </c>
    </row>
    <row r="36" spans="1:16" s="15" customFormat="1" ht="12.75" customHeight="1">
      <c r="A36" s="15" t="s">
        <v>386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  <mergeCell ref="N30:P30"/>
    <mergeCell ref="A30:A31"/>
    <mergeCell ref="B30:D30"/>
    <mergeCell ref="E30:G30"/>
    <mergeCell ref="H30:J30"/>
    <mergeCell ref="K30:M30"/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>
      <c r="A1" s="273" t="s">
        <v>384</v>
      </c>
      <c r="B1" s="99"/>
      <c r="C1" s="99"/>
      <c r="D1" s="99"/>
      <c r="M1" s="209" t="str">
        <f>'3.1'!N1</f>
        <v>II. čtvrtletí 2024</v>
      </c>
    </row>
    <row r="2" spans="1:13" ht="6" customHeight="1"/>
    <row r="3" spans="1:13" ht="12.75" customHeight="1">
      <c r="A3" s="536" t="str">
        <f>'3.1'!A4</f>
        <v>2024</v>
      </c>
      <c r="B3" s="540" t="s">
        <v>19</v>
      </c>
      <c r="C3" s="541"/>
      <c r="D3" s="542"/>
      <c r="E3" s="540" t="s">
        <v>192</v>
      </c>
      <c r="F3" s="541"/>
      <c r="G3" s="542"/>
      <c r="H3" s="540" t="s">
        <v>194</v>
      </c>
      <c r="I3" s="541"/>
      <c r="J3" s="542"/>
      <c r="K3" s="541" t="s">
        <v>6</v>
      </c>
      <c r="L3" s="541"/>
      <c r="M3" s="541"/>
    </row>
    <row r="4" spans="1:13" ht="12.75" customHeight="1">
      <c r="A4" s="537"/>
      <c r="B4" s="520" t="s">
        <v>103</v>
      </c>
      <c r="C4" s="521"/>
      <c r="D4" s="522"/>
      <c r="E4" s="538" t="s">
        <v>103</v>
      </c>
      <c r="F4" s="529"/>
      <c r="G4" s="539"/>
      <c r="H4" s="538" t="s">
        <v>103</v>
      </c>
      <c r="I4" s="529"/>
      <c r="J4" s="539"/>
      <c r="K4" s="529" t="s">
        <v>103</v>
      </c>
      <c r="L4" s="529"/>
      <c r="M4" s="529"/>
    </row>
    <row r="5" spans="1:13" ht="12.75" customHeight="1">
      <c r="A5" s="267"/>
      <c r="B5" s="374" t="s">
        <v>63</v>
      </c>
      <c r="C5" s="373" t="s">
        <v>64</v>
      </c>
      <c r="D5" s="378" t="s">
        <v>65</v>
      </c>
      <c r="E5" s="374" t="s">
        <v>63</v>
      </c>
      <c r="F5" s="373" t="s">
        <v>64</v>
      </c>
      <c r="G5" s="378" t="s">
        <v>65</v>
      </c>
      <c r="H5" s="374" t="s">
        <v>63</v>
      </c>
      <c r="I5" s="373" t="s">
        <v>64</v>
      </c>
      <c r="J5" s="378" t="s">
        <v>65</v>
      </c>
      <c r="K5" s="373" t="s">
        <v>63</v>
      </c>
      <c r="L5" s="373" t="s">
        <v>64</v>
      </c>
      <c r="M5" s="373" t="s">
        <v>65</v>
      </c>
    </row>
    <row r="6" spans="1:13" ht="12.75" customHeight="1">
      <c r="A6" s="530" t="s">
        <v>150</v>
      </c>
      <c r="B6" s="527">
        <f>SUM(B7:D7)</f>
        <v>663497.65100000007</v>
      </c>
      <c r="C6" s="524"/>
      <c r="D6" s="528"/>
      <c r="E6" s="527">
        <f>SUM(E7:G7)</f>
        <v>57332.625000000007</v>
      </c>
      <c r="F6" s="524"/>
      <c r="G6" s="528"/>
      <c r="H6" s="527">
        <f>SUM(H7:J7)</f>
        <v>32765.719000000001</v>
      </c>
      <c r="I6" s="524"/>
      <c r="J6" s="528"/>
      <c r="K6" s="524">
        <f>SUM(K7:M7)</f>
        <v>606165.02600000007</v>
      </c>
      <c r="L6" s="524"/>
      <c r="M6" s="524"/>
    </row>
    <row r="7" spans="1:13">
      <c r="A7" s="531"/>
      <c r="B7" s="271">
        <f>SUM(B8:B14)</f>
        <v>223706.38</v>
      </c>
      <c r="C7" s="270">
        <f t="shared" ref="C7:M7" si="0">SUM(C8:C14)</f>
        <v>234772.19000000006</v>
      </c>
      <c r="D7" s="272">
        <f t="shared" si="0"/>
        <v>205019.08099999998</v>
      </c>
      <c r="E7" s="271">
        <f t="shared" si="0"/>
        <v>18897.169000000002</v>
      </c>
      <c r="F7" s="270">
        <f t="shared" si="0"/>
        <v>20537.818000000007</v>
      </c>
      <c r="G7" s="272">
        <f t="shared" si="0"/>
        <v>17897.637999999999</v>
      </c>
      <c r="H7" s="271">
        <f t="shared" si="0"/>
        <v>11805.833000000001</v>
      </c>
      <c r="I7" s="270">
        <f t="shared" si="0"/>
        <v>10755.833000000001</v>
      </c>
      <c r="J7" s="272">
        <f t="shared" si="0"/>
        <v>10204.053</v>
      </c>
      <c r="K7" s="270">
        <f t="shared" si="0"/>
        <v>204809.21100000001</v>
      </c>
      <c r="L7" s="270">
        <f t="shared" si="0"/>
        <v>214234.37200000003</v>
      </c>
      <c r="M7" s="270">
        <f t="shared" si="0"/>
        <v>187121.443</v>
      </c>
    </row>
    <row r="8" spans="1:13">
      <c r="A8" s="282" t="s">
        <v>87</v>
      </c>
      <c r="B8" s="288">
        <v>18891.363999999998</v>
      </c>
      <c r="C8" s="289">
        <v>20150.867000000002</v>
      </c>
      <c r="D8" s="290">
        <v>16576.971000000001</v>
      </c>
      <c r="E8" s="288">
        <v>2488.9210000000003</v>
      </c>
      <c r="F8" s="289">
        <v>2917.7899999999995</v>
      </c>
      <c r="G8" s="290">
        <v>2835.1990000000005</v>
      </c>
      <c r="H8" s="288">
        <v>383.80700000000002</v>
      </c>
      <c r="I8" s="289">
        <v>256.49099999999999</v>
      </c>
      <c r="J8" s="290">
        <v>184.042</v>
      </c>
      <c r="K8" s="289">
        <v>16402.442999999999</v>
      </c>
      <c r="L8" s="289">
        <v>17233.077000000001</v>
      </c>
      <c r="M8" s="289">
        <v>13741.772000000001</v>
      </c>
    </row>
    <row r="9" spans="1:13">
      <c r="A9" s="282" t="s">
        <v>171</v>
      </c>
      <c r="B9" s="288">
        <v>86174.388000000006</v>
      </c>
      <c r="C9" s="289">
        <v>93513.872000000003</v>
      </c>
      <c r="D9" s="290">
        <v>88098.296000000002</v>
      </c>
      <c r="E9" s="288">
        <v>2971.8559999999998</v>
      </c>
      <c r="F9" s="289">
        <v>2997.0309999999999</v>
      </c>
      <c r="G9" s="290">
        <v>3004.9550000000004</v>
      </c>
      <c r="H9" s="288">
        <v>4886.348</v>
      </c>
      <c r="I9" s="289">
        <v>4901.7639999999992</v>
      </c>
      <c r="J9" s="290">
        <v>5075.8670000000002</v>
      </c>
      <c r="K9" s="289">
        <v>83202.532000000007</v>
      </c>
      <c r="L9" s="289">
        <v>90516.841</v>
      </c>
      <c r="M9" s="289">
        <v>85093.341</v>
      </c>
    </row>
    <row r="10" spans="1:13">
      <c r="A10" s="282" t="s">
        <v>88</v>
      </c>
      <c r="B10" s="288">
        <v>0</v>
      </c>
      <c r="C10" s="289">
        <v>0</v>
      </c>
      <c r="D10" s="290">
        <v>0</v>
      </c>
      <c r="E10" s="288">
        <v>0</v>
      </c>
      <c r="F10" s="289">
        <v>0</v>
      </c>
      <c r="G10" s="290">
        <v>0</v>
      </c>
      <c r="H10" s="288">
        <v>0</v>
      </c>
      <c r="I10" s="289">
        <v>0</v>
      </c>
      <c r="J10" s="290">
        <v>0</v>
      </c>
      <c r="K10" s="289">
        <v>0</v>
      </c>
      <c r="L10" s="289">
        <v>0</v>
      </c>
      <c r="M10" s="289">
        <v>0</v>
      </c>
    </row>
    <row r="11" spans="1:13">
      <c r="A11" s="282" t="s">
        <v>89</v>
      </c>
      <c r="B11" s="288">
        <v>0</v>
      </c>
      <c r="C11" s="289">
        <v>0</v>
      </c>
      <c r="D11" s="290">
        <v>0</v>
      </c>
      <c r="E11" s="288">
        <v>0</v>
      </c>
      <c r="F11" s="289">
        <v>0</v>
      </c>
      <c r="G11" s="290">
        <v>0</v>
      </c>
      <c r="H11" s="288">
        <v>0</v>
      </c>
      <c r="I11" s="289">
        <v>0</v>
      </c>
      <c r="J11" s="290">
        <v>0</v>
      </c>
      <c r="K11" s="289">
        <v>0</v>
      </c>
      <c r="L11" s="289">
        <v>0</v>
      </c>
      <c r="M11" s="289">
        <v>0</v>
      </c>
    </row>
    <row r="12" spans="1:13">
      <c r="A12" s="282" t="s">
        <v>90</v>
      </c>
      <c r="B12" s="288">
        <v>0</v>
      </c>
      <c r="C12" s="289">
        <v>0</v>
      </c>
      <c r="D12" s="290">
        <v>0</v>
      </c>
      <c r="E12" s="288">
        <v>0</v>
      </c>
      <c r="F12" s="289">
        <v>0</v>
      </c>
      <c r="G12" s="290">
        <v>0</v>
      </c>
      <c r="H12" s="288">
        <v>0</v>
      </c>
      <c r="I12" s="289">
        <v>0</v>
      </c>
      <c r="J12" s="290">
        <v>0</v>
      </c>
      <c r="K12" s="289">
        <v>0</v>
      </c>
      <c r="L12" s="289">
        <v>0</v>
      </c>
      <c r="M12" s="289">
        <v>0</v>
      </c>
    </row>
    <row r="13" spans="1:13">
      <c r="A13" s="283" t="s">
        <v>91</v>
      </c>
      <c r="B13" s="288">
        <v>110765.93</v>
      </c>
      <c r="C13" s="289">
        <v>115225.61500000003</v>
      </c>
      <c r="D13" s="290">
        <v>93045.690999999992</v>
      </c>
      <c r="E13" s="288">
        <v>12780.625000000002</v>
      </c>
      <c r="F13" s="289">
        <v>14081.775000000003</v>
      </c>
      <c r="G13" s="290">
        <v>11475.998999999998</v>
      </c>
      <c r="H13" s="288">
        <v>6463.1319999999996</v>
      </c>
      <c r="I13" s="289">
        <v>5552.3159999999998</v>
      </c>
      <c r="J13" s="290">
        <v>4922.8569999999991</v>
      </c>
      <c r="K13" s="289">
        <v>97985.304999999993</v>
      </c>
      <c r="L13" s="289">
        <v>101143.84000000003</v>
      </c>
      <c r="M13" s="289">
        <v>81569.691999999995</v>
      </c>
    </row>
    <row r="14" spans="1:13" ht="24">
      <c r="A14" s="284" t="s">
        <v>164</v>
      </c>
      <c r="B14" s="285">
        <v>7874.6980000000003</v>
      </c>
      <c r="C14" s="286">
        <v>5881.8359999999993</v>
      </c>
      <c r="D14" s="287">
        <v>7298.1229999999996</v>
      </c>
      <c r="E14" s="285">
        <v>655.76699999999994</v>
      </c>
      <c r="F14" s="286">
        <v>541.22200000000009</v>
      </c>
      <c r="G14" s="287">
        <v>581.48500000000001</v>
      </c>
      <c r="H14" s="285">
        <v>72.546000000000006</v>
      </c>
      <c r="I14" s="286">
        <v>45.262</v>
      </c>
      <c r="J14" s="287">
        <v>21.286999999999999</v>
      </c>
      <c r="K14" s="286">
        <v>7218.9310000000005</v>
      </c>
      <c r="L14" s="286">
        <v>5340.6139999999996</v>
      </c>
      <c r="M14" s="286">
        <v>6716.6379999999999</v>
      </c>
    </row>
    <row r="15" spans="1:13" s="15" customFormat="1" ht="11.25">
      <c r="M15" s="14"/>
    </row>
    <row r="16" spans="1:13" ht="11.25" customHeight="1">
      <c r="A16" s="26" t="s">
        <v>87</v>
      </c>
      <c r="B16" s="31">
        <f>SUM(B8:D8)/$B$6</f>
        <v>8.3827277935607944E-2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>
      <c r="A17" s="26" t="s">
        <v>171</v>
      </c>
      <c r="B17" s="31">
        <f t="shared" ref="B17:B22" si="1">SUM(B9:D9)/$B$6</f>
        <v>0.40359834823288615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>
      <c r="A18" s="26" t="s">
        <v>88</v>
      </c>
      <c r="B18" s="31">
        <f t="shared" si="1"/>
        <v>0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>
      <c r="A20" s="26" t="s">
        <v>90</v>
      </c>
      <c r="B20" s="31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>
      <c r="A21" s="26" t="s">
        <v>91</v>
      </c>
      <c r="B21" s="31">
        <f t="shared" si="1"/>
        <v>0.48084154558672282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>
      <c r="A22" s="26" t="s">
        <v>164</v>
      </c>
      <c r="B22" s="31">
        <f t="shared" si="1"/>
        <v>3.1732828244783039E-2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>
      <c r="A24" s="117"/>
      <c r="B24" s="99"/>
      <c r="C24" s="99"/>
      <c r="D24" s="99"/>
      <c r="N24" s="138"/>
      <c r="O24" s="9"/>
      <c r="P24" s="9"/>
      <c r="Q24" s="9"/>
      <c r="R24" s="9"/>
      <c r="S24" s="9"/>
    </row>
    <row r="25" spans="1:19" ht="4.5" customHeight="1">
      <c r="N25" s="138"/>
      <c r="O25" s="9"/>
      <c r="P25" s="9"/>
      <c r="Q25" s="9"/>
      <c r="R25" s="9"/>
      <c r="S25" s="9"/>
    </row>
    <row r="26" spans="1:19" ht="13.5" customHeight="1">
      <c r="A26" s="536" t="str">
        <f>'3.1'!A4</f>
        <v>2024</v>
      </c>
      <c r="B26" s="540" t="s">
        <v>19</v>
      </c>
      <c r="C26" s="541"/>
      <c r="D26" s="542"/>
      <c r="E26" s="540" t="s">
        <v>192</v>
      </c>
      <c r="F26" s="541"/>
      <c r="G26" s="542"/>
      <c r="H26" s="540" t="s">
        <v>194</v>
      </c>
      <c r="I26" s="541"/>
      <c r="J26" s="542"/>
      <c r="K26" s="541" t="s">
        <v>6</v>
      </c>
      <c r="L26" s="541"/>
      <c r="M26" s="541"/>
      <c r="N26" s="138"/>
      <c r="O26" s="9"/>
      <c r="P26" s="9"/>
      <c r="Q26" s="9"/>
      <c r="R26" s="9"/>
      <c r="S26" s="9"/>
    </row>
    <row r="27" spans="1:19" ht="12.75" customHeight="1">
      <c r="A27" s="537"/>
      <c r="B27" s="520" t="s">
        <v>103</v>
      </c>
      <c r="C27" s="521"/>
      <c r="D27" s="522"/>
      <c r="E27" s="538" t="s">
        <v>103</v>
      </c>
      <c r="F27" s="529"/>
      <c r="G27" s="539"/>
      <c r="H27" s="538" t="s">
        <v>103</v>
      </c>
      <c r="I27" s="529"/>
      <c r="J27" s="539"/>
      <c r="K27" s="529" t="s">
        <v>103</v>
      </c>
      <c r="L27" s="529"/>
      <c r="M27" s="529"/>
      <c r="N27" s="138"/>
      <c r="O27" s="9"/>
      <c r="P27" s="9"/>
      <c r="Q27" s="9"/>
      <c r="R27" s="9"/>
      <c r="S27" s="9"/>
    </row>
    <row r="28" spans="1:19" ht="12.75" customHeight="1">
      <c r="A28" s="267"/>
      <c r="B28" s="374" t="s">
        <v>63</v>
      </c>
      <c r="C28" s="373" t="s">
        <v>64</v>
      </c>
      <c r="D28" s="378" t="s">
        <v>65</v>
      </c>
      <c r="E28" s="374" t="s">
        <v>63</v>
      </c>
      <c r="F28" s="373" t="s">
        <v>64</v>
      </c>
      <c r="G28" s="378" t="s">
        <v>65</v>
      </c>
      <c r="H28" s="374" t="s">
        <v>63</v>
      </c>
      <c r="I28" s="373" t="s">
        <v>64</v>
      </c>
      <c r="J28" s="378" t="s">
        <v>65</v>
      </c>
      <c r="K28" s="373" t="s">
        <v>63</v>
      </c>
      <c r="L28" s="373" t="s">
        <v>64</v>
      </c>
      <c r="M28" s="373" t="s">
        <v>65</v>
      </c>
      <c r="N28" s="138"/>
      <c r="O28" s="9"/>
      <c r="P28" s="9"/>
      <c r="Q28" s="9"/>
      <c r="R28" s="9"/>
      <c r="S28" s="9"/>
    </row>
    <row r="29" spans="1:19" ht="12.75" customHeight="1">
      <c r="A29" s="530" t="s">
        <v>149</v>
      </c>
      <c r="B29" s="527">
        <f>SUM(B30:D30)</f>
        <v>628888.28399999999</v>
      </c>
      <c r="C29" s="524"/>
      <c r="D29" s="528"/>
      <c r="E29" s="527">
        <f>SUM(E30:G30)</f>
        <v>47240.417000000001</v>
      </c>
      <c r="F29" s="524"/>
      <c r="G29" s="528"/>
      <c r="H29" s="527">
        <f>SUM(H30:J30)</f>
        <v>5327.3610000000008</v>
      </c>
      <c r="I29" s="524"/>
      <c r="J29" s="528"/>
      <c r="K29" s="524">
        <f>SUM(K30:M30)</f>
        <v>581647.86699999997</v>
      </c>
      <c r="L29" s="524"/>
      <c r="M29" s="524"/>
      <c r="N29" s="138"/>
      <c r="O29" s="9"/>
      <c r="P29" s="9"/>
      <c r="Q29" s="9"/>
      <c r="R29" s="9"/>
      <c r="S29" s="9"/>
    </row>
    <row r="30" spans="1:19" ht="12.75" customHeight="1">
      <c r="A30" s="531"/>
      <c r="B30" s="271">
        <f>SUM(B31:B33)</f>
        <v>210015.90700000012</v>
      </c>
      <c r="C30" s="270">
        <f t="shared" ref="C30:M30" si="2">SUM(C31:C33)</f>
        <v>216398.75999999989</v>
      </c>
      <c r="D30" s="272">
        <f t="shared" si="2"/>
        <v>202473.617</v>
      </c>
      <c r="E30" s="271">
        <f t="shared" si="2"/>
        <v>15326.03</v>
      </c>
      <c r="F30" s="270">
        <f t="shared" si="2"/>
        <v>16148.016999999994</v>
      </c>
      <c r="G30" s="272">
        <f t="shared" si="2"/>
        <v>15766.370000000003</v>
      </c>
      <c r="H30" s="271">
        <f t="shared" si="2"/>
        <v>1771.1350000000007</v>
      </c>
      <c r="I30" s="270">
        <f t="shared" si="2"/>
        <v>1876.9720000000004</v>
      </c>
      <c r="J30" s="272">
        <f t="shared" si="2"/>
        <v>1679.2539999999999</v>
      </c>
      <c r="K30" s="270">
        <f t="shared" si="2"/>
        <v>194689.87700000012</v>
      </c>
      <c r="L30" s="270">
        <f t="shared" si="2"/>
        <v>200250.7429999999</v>
      </c>
      <c r="M30" s="270">
        <f t="shared" si="2"/>
        <v>186707.24699999997</v>
      </c>
      <c r="N30" s="138"/>
      <c r="O30" s="9"/>
      <c r="P30" s="9"/>
      <c r="Q30" s="9"/>
      <c r="R30" s="9"/>
      <c r="S30" s="9"/>
    </row>
    <row r="31" spans="1:19" ht="12.75" customHeight="1">
      <c r="A31" s="282" t="s">
        <v>100</v>
      </c>
      <c r="B31" s="260">
        <v>5037.7460000000001</v>
      </c>
      <c r="C31" s="7">
        <v>5500.4589999999989</v>
      </c>
      <c r="D31" s="257">
        <v>4944.7069999999994</v>
      </c>
      <c r="E31" s="260">
        <v>327.9769999999998</v>
      </c>
      <c r="F31" s="7">
        <v>399.75300000000004</v>
      </c>
      <c r="G31" s="257">
        <v>313.53199999999993</v>
      </c>
      <c r="H31" s="260">
        <v>0</v>
      </c>
      <c r="I31" s="7">
        <v>0</v>
      </c>
      <c r="J31" s="257">
        <v>0</v>
      </c>
      <c r="K31" s="7">
        <v>4709.7690000000002</v>
      </c>
      <c r="L31" s="7">
        <v>5100.7059999999992</v>
      </c>
      <c r="M31" s="7">
        <v>4631.1749999999993</v>
      </c>
      <c r="N31" s="138"/>
      <c r="O31" s="9"/>
      <c r="P31" s="9"/>
      <c r="Q31" s="9"/>
      <c r="R31" s="9"/>
      <c r="S31" s="9"/>
    </row>
    <row r="32" spans="1:19" ht="12.75" customHeight="1">
      <c r="A32" s="282" t="s">
        <v>101</v>
      </c>
      <c r="B32" s="260">
        <v>10428.606000000003</v>
      </c>
      <c r="C32" s="7">
        <v>11077.365000000003</v>
      </c>
      <c r="D32" s="257">
        <v>8485.6959999999945</v>
      </c>
      <c r="E32" s="260">
        <v>781.92500000000018</v>
      </c>
      <c r="F32" s="7">
        <v>842.59300000000007</v>
      </c>
      <c r="G32" s="257">
        <v>685.2360000000001</v>
      </c>
      <c r="H32" s="260">
        <v>334.57699999999994</v>
      </c>
      <c r="I32" s="7">
        <v>316.75299999999999</v>
      </c>
      <c r="J32" s="257">
        <v>221.38500000000002</v>
      </c>
      <c r="K32" s="7">
        <v>9646.6810000000041</v>
      </c>
      <c r="L32" s="7">
        <v>10234.772000000003</v>
      </c>
      <c r="M32" s="7">
        <v>7800.4599999999946</v>
      </c>
      <c r="N32" s="138"/>
      <c r="O32" s="9"/>
      <c r="P32" s="9"/>
      <c r="Q32" s="9"/>
      <c r="R32" s="9"/>
      <c r="S32" s="9"/>
    </row>
    <row r="33" spans="1:19" ht="13.5" customHeight="1">
      <c r="A33" s="284" t="s">
        <v>102</v>
      </c>
      <c r="B33" s="261">
        <v>194549.55500000011</v>
      </c>
      <c r="C33" s="256">
        <v>199820.9359999999</v>
      </c>
      <c r="D33" s="258">
        <v>189043.21400000001</v>
      </c>
      <c r="E33" s="261">
        <v>14216.128000000001</v>
      </c>
      <c r="F33" s="256">
        <v>14905.670999999995</v>
      </c>
      <c r="G33" s="258">
        <v>14767.602000000003</v>
      </c>
      <c r="H33" s="261">
        <v>1436.5580000000007</v>
      </c>
      <c r="I33" s="256">
        <v>1560.2190000000005</v>
      </c>
      <c r="J33" s="258">
        <v>1457.8689999999999</v>
      </c>
      <c r="K33" s="256">
        <v>180333.42700000011</v>
      </c>
      <c r="L33" s="256">
        <v>184915.2649999999</v>
      </c>
      <c r="M33" s="256">
        <v>174275.61199999999</v>
      </c>
      <c r="N33" s="138"/>
      <c r="O33" s="9"/>
      <c r="P33" s="9"/>
      <c r="Q33" s="9"/>
      <c r="R33" s="9"/>
      <c r="S33" s="9"/>
    </row>
    <row r="34" spans="1:19" s="15" customFormat="1" ht="11.25">
      <c r="M34" s="14"/>
      <c r="N34" s="17"/>
      <c r="O34" s="17"/>
      <c r="P34" s="17"/>
      <c r="Q34" s="17"/>
      <c r="R34" s="17"/>
      <c r="S34" s="17"/>
    </row>
    <row r="35" spans="1:19" s="15" customFormat="1" ht="11.25">
      <c r="N35" s="17"/>
      <c r="O35" s="17"/>
      <c r="P35" s="17"/>
      <c r="Q35" s="17"/>
      <c r="R35" s="17"/>
      <c r="S35" s="17"/>
    </row>
    <row r="36" spans="1:19" s="51" customFormat="1" ht="12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>
      <c r="A37" s="105" t="s">
        <v>100</v>
      </c>
      <c r="B37" s="31">
        <f>SUM(B31:D31)/$B$29</f>
        <v>2.4619495058044359E-2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>
      <c r="A38" s="26" t="s">
        <v>101</v>
      </c>
      <c r="B38" s="31">
        <f>SUM(B32:D32)/$B$29</f>
        <v>4.7689975728662168E-2</v>
      </c>
      <c r="N38" s="9"/>
      <c r="O38" s="9"/>
      <c r="P38" s="9"/>
      <c r="Q38" s="9"/>
      <c r="R38" s="9"/>
      <c r="S38" s="9"/>
    </row>
    <row r="39" spans="1:19">
      <c r="A39" s="26" t="s">
        <v>102</v>
      </c>
      <c r="B39" s="31">
        <f>SUM(B33:D33)/$B$29</f>
        <v>0.92769052921329365</v>
      </c>
      <c r="N39" s="9"/>
      <c r="O39" s="9"/>
      <c r="P39" s="9"/>
      <c r="Q39" s="9"/>
      <c r="R39" s="9"/>
      <c r="S39" s="9"/>
    </row>
    <row r="40" spans="1:19">
      <c r="N40" s="9"/>
      <c r="O40" s="9"/>
      <c r="P40" s="9"/>
      <c r="Q40" s="9"/>
      <c r="R40" s="9"/>
      <c r="S40" s="9"/>
    </row>
    <row r="41" spans="1:19">
      <c r="N41" s="9"/>
      <c r="O41" s="9"/>
      <c r="P41" s="9"/>
      <c r="Q41" s="9"/>
      <c r="R41" s="9"/>
      <c r="S41" s="9"/>
    </row>
    <row r="42" spans="1:19">
      <c r="N42" s="9"/>
      <c r="O42" s="9"/>
      <c r="P42" s="9"/>
      <c r="Q42" s="9"/>
      <c r="R42" s="9"/>
      <c r="S42" s="9"/>
    </row>
    <row r="43" spans="1:19">
      <c r="N43" s="9"/>
      <c r="O43" s="9"/>
      <c r="P43" s="9"/>
      <c r="Q43" s="9"/>
      <c r="R43" s="9"/>
      <c r="S43" s="9"/>
    </row>
    <row r="44" spans="1:19">
      <c r="N44" s="9"/>
      <c r="O44" s="9"/>
      <c r="P44" s="9"/>
      <c r="Q44" s="9"/>
      <c r="R44" s="9"/>
      <c r="S44" s="9"/>
    </row>
    <row r="45" spans="1:19">
      <c r="N45" s="9"/>
      <c r="O45" s="9"/>
      <c r="P45" s="9"/>
      <c r="Q45" s="9"/>
      <c r="R45" s="9"/>
      <c r="S45" s="9"/>
    </row>
    <row r="46" spans="1:19">
      <c r="N46" s="9"/>
      <c r="O46" s="9"/>
      <c r="P46" s="9"/>
      <c r="Q46" s="9"/>
      <c r="R46" s="9"/>
      <c r="S46" s="9"/>
    </row>
    <row r="53" spans="1:13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4:M4"/>
    <mergeCell ref="K3:M3"/>
    <mergeCell ref="E3:G3"/>
    <mergeCell ref="B3:D3"/>
    <mergeCell ref="H3:J3"/>
    <mergeCell ref="B4:D4"/>
    <mergeCell ref="A3:A4"/>
    <mergeCell ref="A6:A7"/>
    <mergeCell ref="B6:D6"/>
    <mergeCell ref="E6:G6"/>
    <mergeCell ref="H6:J6"/>
    <mergeCell ref="E4:G4"/>
    <mergeCell ref="H4:J4"/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>
      <c r="A1" s="274" t="s">
        <v>385</v>
      </c>
      <c r="B1" s="137"/>
      <c r="C1" s="137"/>
      <c r="D1" s="137"/>
      <c r="M1" s="209" t="str">
        <f>'3.1'!N1</f>
        <v>II. čtvrtletí 2024</v>
      </c>
    </row>
    <row r="2" spans="1:13" ht="6" customHeight="1">
      <c r="B2" s="550"/>
      <c r="C2" s="550"/>
      <c r="D2" s="550"/>
      <c r="E2" s="551"/>
      <c r="F2" s="550"/>
      <c r="G2" s="550"/>
      <c r="H2" s="550"/>
      <c r="I2" s="550"/>
      <c r="J2" s="550"/>
    </row>
    <row r="3" spans="1:13" ht="16.5" customHeight="1">
      <c r="A3" s="543" t="str">
        <f>'3.1'!A4</f>
        <v>2024</v>
      </c>
      <c r="B3" s="547" t="s">
        <v>169</v>
      </c>
      <c r="C3" s="548"/>
      <c r="D3" s="549"/>
      <c r="E3" s="547" t="s">
        <v>175</v>
      </c>
      <c r="F3" s="548"/>
      <c r="G3" s="549"/>
      <c r="H3" s="547" t="s">
        <v>170</v>
      </c>
      <c r="I3" s="548"/>
      <c r="J3" s="549"/>
      <c r="K3" s="533" t="s">
        <v>166</v>
      </c>
      <c r="L3" s="533"/>
      <c r="M3" s="533"/>
    </row>
    <row r="4" spans="1:13">
      <c r="A4" s="544"/>
      <c r="B4" s="374" t="s">
        <v>63</v>
      </c>
      <c r="C4" s="373" t="s">
        <v>64</v>
      </c>
      <c r="D4" s="378" t="s">
        <v>65</v>
      </c>
      <c r="E4" s="374" t="s">
        <v>63</v>
      </c>
      <c r="F4" s="373" t="s">
        <v>64</v>
      </c>
      <c r="G4" s="378" t="s">
        <v>65</v>
      </c>
      <c r="H4" s="374" t="s">
        <v>63</v>
      </c>
      <c r="I4" s="373" t="s">
        <v>64</v>
      </c>
      <c r="J4" s="378" t="s">
        <v>65</v>
      </c>
      <c r="K4" s="373" t="s">
        <v>63</v>
      </c>
      <c r="L4" s="373" t="s">
        <v>64</v>
      </c>
      <c r="M4" s="373" t="s">
        <v>65</v>
      </c>
    </row>
    <row r="5" spans="1:13" ht="12.75" customHeight="1">
      <c r="A5" s="545" t="s">
        <v>204</v>
      </c>
      <c r="B5" s="527">
        <f>SUM(B6:D6)</f>
        <v>381.35353400000002</v>
      </c>
      <c r="C5" s="524"/>
      <c r="D5" s="528"/>
      <c r="E5" s="527">
        <f>SUM(E6:G6)</f>
        <v>256.20511899999997</v>
      </c>
      <c r="F5" s="524"/>
      <c r="G5" s="528"/>
      <c r="H5" s="527">
        <f>SUM(H6:J6)</f>
        <v>1049.692575</v>
      </c>
      <c r="I5" s="524"/>
      <c r="J5" s="528"/>
      <c r="K5" s="524">
        <f>SUM(K6:M6)</f>
        <v>1687.2512280000001</v>
      </c>
      <c r="L5" s="524"/>
      <c r="M5" s="524"/>
    </row>
    <row r="6" spans="1:13">
      <c r="A6" s="546"/>
      <c r="B6" s="294">
        <f>SUM(B7:B18)</f>
        <v>139.93306199999998</v>
      </c>
      <c r="C6" s="292">
        <f t="shared" ref="C6:M6" si="0">SUM(C7:C18)</f>
        <v>127.54831200000002</v>
      </c>
      <c r="D6" s="293">
        <f t="shared" si="0"/>
        <v>113.87216000000001</v>
      </c>
      <c r="E6" s="294">
        <f t="shared" si="0"/>
        <v>99.061683000000002</v>
      </c>
      <c r="F6" s="292">
        <f t="shared" si="0"/>
        <v>82.124966999999998</v>
      </c>
      <c r="G6" s="293">
        <f t="shared" si="0"/>
        <v>75.018468999999996</v>
      </c>
      <c r="H6" s="294">
        <f t="shared" si="0"/>
        <v>414.19819999999993</v>
      </c>
      <c r="I6" s="292">
        <f t="shared" si="0"/>
        <v>350.37764900000008</v>
      </c>
      <c r="J6" s="293">
        <f t="shared" si="0"/>
        <v>285.11672599999991</v>
      </c>
      <c r="K6" s="292">
        <f t="shared" si="0"/>
        <v>653.1929449999999</v>
      </c>
      <c r="L6" s="292">
        <f t="shared" si="0"/>
        <v>560.050928</v>
      </c>
      <c r="M6" s="292">
        <f t="shared" si="0"/>
        <v>474.00735500000008</v>
      </c>
    </row>
    <row r="7" spans="1:13">
      <c r="A7" s="253" t="s">
        <v>150</v>
      </c>
      <c r="B7" s="260">
        <v>1.021916</v>
      </c>
      <c r="C7" s="7">
        <v>0.90736199999999989</v>
      </c>
      <c r="D7" s="257">
        <v>0.51989799999999997</v>
      </c>
      <c r="E7" s="260">
        <v>5.1238999999999999</v>
      </c>
      <c r="F7" s="7">
        <v>2.4940080000000004</v>
      </c>
      <c r="G7" s="257">
        <v>3.965894</v>
      </c>
      <c r="H7" s="260">
        <v>98.13994799999999</v>
      </c>
      <c r="I7" s="7">
        <v>112.786626</v>
      </c>
      <c r="J7" s="257">
        <v>101.74451299999998</v>
      </c>
      <c r="K7" s="7">
        <v>104.28576399999999</v>
      </c>
      <c r="L7" s="7">
        <v>116.187996</v>
      </c>
      <c r="M7" s="7">
        <v>106.23030499999999</v>
      </c>
    </row>
    <row r="8" spans="1:13">
      <c r="A8" s="253" t="s">
        <v>149</v>
      </c>
      <c r="B8" s="260">
        <v>95.080346999999961</v>
      </c>
      <c r="C8" s="7">
        <v>95.988566000000034</v>
      </c>
      <c r="D8" s="257">
        <v>88.702518999999995</v>
      </c>
      <c r="E8" s="260">
        <v>51.245616999999996</v>
      </c>
      <c r="F8" s="7">
        <v>50.704318000000001</v>
      </c>
      <c r="G8" s="257">
        <v>47.415951999999997</v>
      </c>
      <c r="H8" s="260">
        <v>3.6461649999999999</v>
      </c>
      <c r="I8" s="7">
        <v>3.9514970000000003</v>
      </c>
      <c r="J8" s="257">
        <v>3.704634</v>
      </c>
      <c r="K8" s="7">
        <v>149.97212899999994</v>
      </c>
      <c r="L8" s="7">
        <v>150.64438100000004</v>
      </c>
      <c r="M8" s="7">
        <v>139.823105</v>
      </c>
    </row>
    <row r="9" spans="1:13">
      <c r="A9" s="253" t="s">
        <v>148</v>
      </c>
      <c r="B9" s="260">
        <v>6.1510000000000002E-3</v>
      </c>
      <c r="C9" s="7">
        <v>0</v>
      </c>
      <c r="D9" s="257">
        <v>0</v>
      </c>
      <c r="E9" s="260">
        <v>1.1316619999999999</v>
      </c>
      <c r="F9" s="7">
        <v>0.67129499999999998</v>
      </c>
      <c r="G9" s="257">
        <v>0</v>
      </c>
      <c r="H9" s="260">
        <v>36.421118</v>
      </c>
      <c r="I9" s="7">
        <v>19.483472000000003</v>
      </c>
      <c r="J9" s="257">
        <v>17.257244999999998</v>
      </c>
      <c r="K9" s="7">
        <v>37.558931000000001</v>
      </c>
      <c r="L9" s="7">
        <v>20.154767000000003</v>
      </c>
      <c r="M9" s="7">
        <v>17.257244999999998</v>
      </c>
    </row>
    <row r="10" spans="1:13">
      <c r="A10" s="253" t="s">
        <v>147</v>
      </c>
      <c r="B10" s="260">
        <v>1.0998439999999998</v>
      </c>
      <c r="C10" s="7">
        <v>0.13775200000000001</v>
      </c>
      <c r="D10" s="257">
        <v>2.4321000000000002E-2</v>
      </c>
      <c r="E10" s="260">
        <v>0.47814299999999998</v>
      </c>
      <c r="F10" s="7">
        <v>0.52462900000000001</v>
      </c>
      <c r="G10" s="257">
        <v>5.3353999999999999E-2</v>
      </c>
      <c r="H10" s="260">
        <v>224.11214899999999</v>
      </c>
      <c r="I10" s="7">
        <v>147.73024699999999</v>
      </c>
      <c r="J10" s="257">
        <v>103.74531199999998</v>
      </c>
      <c r="K10" s="7">
        <v>225.690136</v>
      </c>
      <c r="L10" s="7">
        <v>148.392628</v>
      </c>
      <c r="M10" s="7">
        <v>103.82298699999998</v>
      </c>
    </row>
    <row r="11" spans="1:13">
      <c r="A11" s="253" t="s">
        <v>146</v>
      </c>
      <c r="B11" s="260">
        <v>0</v>
      </c>
      <c r="C11" s="7">
        <v>0</v>
      </c>
      <c r="D11" s="257">
        <v>0</v>
      </c>
      <c r="E11" s="260">
        <v>0</v>
      </c>
      <c r="F11" s="7">
        <v>0</v>
      </c>
      <c r="G11" s="257">
        <v>0</v>
      </c>
      <c r="H11" s="260">
        <v>0</v>
      </c>
      <c r="I11" s="7">
        <v>0</v>
      </c>
      <c r="J11" s="257">
        <v>0</v>
      </c>
      <c r="K11" s="7">
        <v>0</v>
      </c>
      <c r="L11" s="7">
        <v>0</v>
      </c>
      <c r="M11" s="7">
        <v>0</v>
      </c>
    </row>
    <row r="12" spans="1:13">
      <c r="A12" s="253" t="s">
        <v>145</v>
      </c>
      <c r="B12" s="260">
        <v>1.3000000000000002E-4</v>
      </c>
      <c r="C12" s="7">
        <v>1.7520000000000001E-2</v>
      </c>
      <c r="D12" s="257">
        <v>1.6583999999999998E-2</v>
      </c>
      <c r="E12" s="260">
        <v>1.817631</v>
      </c>
      <c r="F12" s="7">
        <v>1.9623389999999998</v>
      </c>
      <c r="G12" s="257">
        <v>1.8900440000000001</v>
      </c>
      <c r="H12" s="260">
        <v>2.0062199999999999</v>
      </c>
      <c r="I12" s="7">
        <v>1.5855999999999999</v>
      </c>
      <c r="J12" s="257">
        <v>1.20705</v>
      </c>
      <c r="K12" s="7">
        <v>3.8239809999999999</v>
      </c>
      <c r="L12" s="7">
        <v>3.5654589999999997</v>
      </c>
      <c r="M12" s="7">
        <v>3.1136780000000002</v>
      </c>
    </row>
    <row r="13" spans="1:13">
      <c r="A13" s="253" t="s">
        <v>144</v>
      </c>
      <c r="B13" s="260">
        <v>1.9519999999999999E-2</v>
      </c>
      <c r="C13" s="7">
        <v>2.5559999999999999E-2</v>
      </c>
      <c r="D13" s="257">
        <v>1.436E-2</v>
      </c>
      <c r="E13" s="260">
        <v>0.53900000000000003</v>
      </c>
      <c r="F13" s="7">
        <v>0</v>
      </c>
      <c r="G13" s="257">
        <v>0</v>
      </c>
      <c r="H13" s="260">
        <v>9.3686999999999993E-2</v>
      </c>
      <c r="I13" s="7">
        <v>2.0207999999999997E-2</v>
      </c>
      <c r="J13" s="257">
        <v>3.6084000000000005E-2</v>
      </c>
      <c r="K13" s="7">
        <v>0.65220699999999998</v>
      </c>
      <c r="L13" s="7">
        <v>4.5767999999999996E-2</v>
      </c>
      <c r="M13" s="7">
        <v>5.0444000000000003E-2</v>
      </c>
    </row>
    <row r="14" spans="1:13">
      <c r="A14" s="253" t="s">
        <v>143</v>
      </c>
      <c r="B14" s="260">
        <v>0.122502</v>
      </c>
      <c r="C14" s="7">
        <v>0.23583999999999999</v>
      </c>
      <c r="D14" s="257">
        <v>0.11849800000000001</v>
      </c>
      <c r="E14" s="260">
        <v>1.980548</v>
      </c>
      <c r="F14" s="7">
        <v>0.92665799999999998</v>
      </c>
      <c r="G14" s="257">
        <v>0.91894200000000004</v>
      </c>
      <c r="H14" s="260">
        <v>16.837496000000002</v>
      </c>
      <c r="I14" s="7">
        <v>14.711021000000001</v>
      </c>
      <c r="J14" s="257">
        <v>16.193705000000001</v>
      </c>
      <c r="K14" s="7">
        <v>18.940546000000001</v>
      </c>
      <c r="L14" s="7">
        <v>15.873519</v>
      </c>
      <c r="M14" s="7">
        <v>17.231145000000001</v>
      </c>
    </row>
    <row r="15" spans="1:13">
      <c r="A15" s="253" t="s">
        <v>142</v>
      </c>
      <c r="B15" s="260">
        <v>0.379386</v>
      </c>
      <c r="C15" s="7">
        <v>0.19844600000000001</v>
      </c>
      <c r="D15" s="257">
        <v>0.18299099999999999</v>
      </c>
      <c r="E15" s="260">
        <v>3.0387230000000001</v>
      </c>
      <c r="F15" s="7">
        <v>2.3903729999999994</v>
      </c>
      <c r="G15" s="257">
        <v>1.518564</v>
      </c>
      <c r="H15" s="260">
        <v>18.982037999999999</v>
      </c>
      <c r="I15" s="7">
        <v>22.199876</v>
      </c>
      <c r="J15" s="257">
        <v>20.704716000000001</v>
      </c>
      <c r="K15" s="7">
        <v>22.400147</v>
      </c>
      <c r="L15" s="7">
        <v>24.788695000000001</v>
      </c>
      <c r="M15" s="7">
        <v>22.406271</v>
      </c>
    </row>
    <row r="16" spans="1:13">
      <c r="A16" s="253" t="s">
        <v>14</v>
      </c>
      <c r="B16" s="260">
        <v>0</v>
      </c>
      <c r="C16" s="7">
        <v>0</v>
      </c>
      <c r="D16" s="257">
        <v>0</v>
      </c>
      <c r="E16" s="260">
        <v>0</v>
      </c>
      <c r="F16" s="7">
        <v>0</v>
      </c>
      <c r="G16" s="257">
        <v>0</v>
      </c>
      <c r="H16" s="260">
        <v>0</v>
      </c>
      <c r="I16" s="7">
        <v>0</v>
      </c>
      <c r="J16" s="257">
        <v>0</v>
      </c>
      <c r="K16" s="7">
        <v>0</v>
      </c>
      <c r="L16" s="7">
        <v>0</v>
      </c>
      <c r="M16" s="7">
        <v>0</v>
      </c>
    </row>
    <row r="17" spans="1:13">
      <c r="A17" s="253" t="s">
        <v>141</v>
      </c>
      <c r="B17" s="260">
        <v>0.372942</v>
      </c>
      <c r="C17" s="7">
        <v>0.383189</v>
      </c>
      <c r="D17" s="257">
        <v>0.357124</v>
      </c>
      <c r="E17" s="260">
        <v>8.0812999999999982E-2</v>
      </c>
      <c r="F17" s="7">
        <v>8.0979999999999996E-2</v>
      </c>
      <c r="G17" s="257">
        <v>7.943299999999999E-2</v>
      </c>
      <c r="H17" s="260">
        <v>0.14876900000000004</v>
      </c>
      <c r="I17" s="7">
        <v>0.11852999999999998</v>
      </c>
      <c r="J17" s="257">
        <v>2.2548000000000002E-2</v>
      </c>
      <c r="K17" s="7">
        <v>0.60252400000000006</v>
      </c>
      <c r="L17" s="7">
        <v>0.58269899999999997</v>
      </c>
      <c r="M17" s="7">
        <v>0.45910499999999999</v>
      </c>
    </row>
    <row r="18" spans="1:13">
      <c r="A18" s="253" t="s">
        <v>140</v>
      </c>
      <c r="B18" s="260">
        <v>41.830324000000012</v>
      </c>
      <c r="C18" s="7">
        <v>29.654076999999972</v>
      </c>
      <c r="D18" s="257">
        <v>23.935865000000014</v>
      </c>
      <c r="E18" s="260">
        <v>33.625646000000003</v>
      </c>
      <c r="F18" s="7">
        <v>22.370366999999995</v>
      </c>
      <c r="G18" s="257">
        <v>19.176285999999998</v>
      </c>
      <c r="H18" s="260">
        <v>13.81061</v>
      </c>
      <c r="I18" s="7">
        <v>27.790571999999997</v>
      </c>
      <c r="J18" s="257">
        <v>20.500919000000003</v>
      </c>
      <c r="K18" s="7">
        <v>89.266580000000005</v>
      </c>
      <c r="L18" s="7">
        <v>79.815015999999957</v>
      </c>
      <c r="M18" s="7">
        <v>63.613070000000015</v>
      </c>
    </row>
    <row r="19" spans="1:13" s="57" customFormat="1" ht="13.5" customHeight="1">
      <c r="A19" s="295" t="s">
        <v>229</v>
      </c>
      <c r="B19" s="296">
        <v>479.81925000000047</v>
      </c>
      <c r="C19" s="297">
        <v>468.56415000000038</v>
      </c>
      <c r="D19" s="298">
        <v>462.93820000000045</v>
      </c>
      <c r="E19" s="296">
        <v>384.0456999999999</v>
      </c>
      <c r="F19" s="297">
        <v>368.63569999999993</v>
      </c>
      <c r="G19" s="298">
        <v>360.56069999999988</v>
      </c>
      <c r="H19" s="296">
        <v>8863.9785000000029</v>
      </c>
      <c r="I19" s="297">
        <v>8950.778500000004</v>
      </c>
      <c r="J19" s="298">
        <v>8936.7785000000022</v>
      </c>
      <c r="K19" s="297">
        <v>9727.8434500000039</v>
      </c>
      <c r="L19" s="297">
        <v>9787.9783500000049</v>
      </c>
      <c r="M19" s="297">
        <v>9760.2774000000027</v>
      </c>
    </row>
    <row r="20" spans="1:13" s="57" customFormat="1" ht="13.5" customHeight="1">
      <c r="A20" s="291" t="s">
        <v>230</v>
      </c>
      <c r="B20" s="261">
        <v>778.76929999999948</v>
      </c>
      <c r="C20" s="256">
        <v>773.50161999999932</v>
      </c>
      <c r="D20" s="258">
        <v>764.50134999999943</v>
      </c>
      <c r="E20" s="261">
        <v>1566.4929999999974</v>
      </c>
      <c r="F20" s="256">
        <v>1079.5819999999999</v>
      </c>
      <c r="G20" s="258">
        <v>1015.8840000000002</v>
      </c>
      <c r="H20" s="261">
        <v>16712.040499999996</v>
      </c>
      <c r="I20" s="256">
        <v>17066.354499999998</v>
      </c>
      <c r="J20" s="258">
        <v>16773.660499999998</v>
      </c>
      <c r="K20" s="256">
        <v>19057.30279999999</v>
      </c>
      <c r="L20" s="256">
        <v>18919.438119999995</v>
      </c>
      <c r="M20" s="256">
        <v>18554.045849999999</v>
      </c>
    </row>
    <row r="21" spans="1:13">
      <c r="M21" s="14"/>
    </row>
    <row r="25" spans="1:13" ht="12" customHeight="1">
      <c r="I25" s="9" t="s">
        <v>249</v>
      </c>
      <c r="J25" s="448" t="s">
        <v>417</v>
      </c>
      <c r="K25" s="448" t="s">
        <v>250</v>
      </c>
    </row>
    <row r="26" spans="1:13">
      <c r="H26" s="9" t="s">
        <v>150</v>
      </c>
      <c r="I26" s="39">
        <f>SUM(B7:D7)</f>
        <v>2.449176</v>
      </c>
      <c r="J26" s="39">
        <f t="shared" ref="J26:J37" si="1">SUM(E7:G7)</f>
        <v>11.583802</v>
      </c>
      <c r="K26" s="39">
        <f t="shared" ref="K26:K37" si="2">SUM(H7:J7)</f>
        <v>312.67108699999994</v>
      </c>
      <c r="L26" s="39"/>
    </row>
    <row r="27" spans="1:13">
      <c r="H27" s="9" t="s">
        <v>149</v>
      </c>
      <c r="I27" s="39">
        <f t="shared" ref="I27:I37" si="3">SUM(B8:D8)</f>
        <v>279.771432</v>
      </c>
      <c r="J27" s="39">
        <f t="shared" si="1"/>
        <v>149.36588699999999</v>
      </c>
      <c r="K27" s="39">
        <f t="shared" si="2"/>
        <v>11.302296</v>
      </c>
      <c r="L27" s="39"/>
    </row>
    <row r="28" spans="1:13">
      <c r="H28" s="9" t="s">
        <v>148</v>
      </c>
      <c r="I28" s="39">
        <f t="shared" si="3"/>
        <v>6.1510000000000002E-3</v>
      </c>
      <c r="J28" s="39">
        <f t="shared" si="1"/>
        <v>1.8029569999999999</v>
      </c>
      <c r="K28" s="39">
        <f t="shared" si="2"/>
        <v>73.161834999999996</v>
      </c>
      <c r="L28" s="39"/>
    </row>
    <row r="29" spans="1:13">
      <c r="H29" s="9" t="s">
        <v>147</v>
      </c>
      <c r="I29" s="39">
        <f t="shared" si="3"/>
        <v>1.261917</v>
      </c>
      <c r="J29" s="39">
        <f t="shared" si="1"/>
        <v>1.0561259999999999</v>
      </c>
      <c r="K29" s="39">
        <f t="shared" si="2"/>
        <v>475.58770800000002</v>
      </c>
      <c r="L29" s="39"/>
    </row>
    <row r="30" spans="1:13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>
      <c r="H31" s="9" t="s">
        <v>145</v>
      </c>
      <c r="I31" s="39">
        <f t="shared" si="3"/>
        <v>3.4234000000000001E-2</v>
      </c>
      <c r="J31" s="39">
        <f t="shared" si="1"/>
        <v>5.6700140000000001</v>
      </c>
      <c r="K31" s="39">
        <f t="shared" si="2"/>
        <v>4.79887</v>
      </c>
      <c r="L31" s="39"/>
    </row>
    <row r="32" spans="1:13">
      <c r="H32" s="9" t="s">
        <v>144</v>
      </c>
      <c r="I32" s="39">
        <f t="shared" si="3"/>
        <v>5.9439999999999993E-2</v>
      </c>
      <c r="J32" s="39">
        <f t="shared" si="1"/>
        <v>0.53900000000000003</v>
      </c>
      <c r="K32" s="39">
        <f t="shared" si="2"/>
        <v>0.149979</v>
      </c>
      <c r="L32" s="39"/>
    </row>
    <row r="33" spans="8:12">
      <c r="H33" s="9" t="s">
        <v>143</v>
      </c>
      <c r="I33" s="39">
        <f t="shared" si="3"/>
        <v>0.47683999999999999</v>
      </c>
      <c r="J33" s="39">
        <f t="shared" si="1"/>
        <v>3.8261479999999999</v>
      </c>
      <c r="K33" s="39">
        <f t="shared" si="2"/>
        <v>47.742222000000005</v>
      </c>
      <c r="L33" s="39"/>
    </row>
    <row r="34" spans="8:12">
      <c r="H34" s="9" t="s">
        <v>142</v>
      </c>
      <c r="I34" s="39">
        <f t="shared" si="3"/>
        <v>0.76082300000000003</v>
      </c>
      <c r="J34" s="39">
        <f t="shared" si="1"/>
        <v>6.9476599999999991</v>
      </c>
      <c r="K34" s="39">
        <f t="shared" si="2"/>
        <v>61.886629999999997</v>
      </c>
      <c r="L34" s="39"/>
    </row>
    <row r="35" spans="8:1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>
      <c r="H36" s="9" t="s">
        <v>141</v>
      </c>
      <c r="I36" s="39">
        <f t="shared" si="3"/>
        <v>1.1132550000000001</v>
      </c>
      <c r="J36" s="39">
        <f t="shared" si="1"/>
        <v>0.24122599999999994</v>
      </c>
      <c r="K36" s="39">
        <f t="shared" si="2"/>
        <v>0.28984700000000002</v>
      </c>
      <c r="L36" s="39"/>
    </row>
    <row r="37" spans="8:12">
      <c r="H37" s="9" t="s">
        <v>140</v>
      </c>
      <c r="I37" s="39">
        <f t="shared" si="3"/>
        <v>95.420265999999998</v>
      </c>
      <c r="J37" s="39">
        <f t="shared" si="1"/>
        <v>75.172298999999995</v>
      </c>
      <c r="K37" s="39">
        <f t="shared" si="2"/>
        <v>62.102100999999998</v>
      </c>
      <c r="L37" s="39"/>
    </row>
  </sheetData>
  <mergeCells count="13">
    <mergeCell ref="B2:D2"/>
    <mergeCell ref="E2:G2"/>
    <mergeCell ref="H2:J2"/>
    <mergeCell ref="H3:J3"/>
    <mergeCell ref="K3:M3"/>
    <mergeCell ref="H5:J5"/>
    <mergeCell ref="K5:M5"/>
    <mergeCell ref="A3:A4"/>
    <mergeCell ref="A5:A6"/>
    <mergeCell ref="B5:D5"/>
    <mergeCell ref="B3:D3"/>
    <mergeCell ref="E3:G3"/>
    <mergeCell ref="E5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>
      <c r="A1" s="299" t="s">
        <v>379</v>
      </c>
      <c r="M1" s="209" t="str">
        <f>'3.1'!N1</f>
        <v>II. čtvrtletí 2024</v>
      </c>
    </row>
    <row r="2" spans="1:13" ht="6" customHeight="1"/>
    <row r="3" spans="1:13">
      <c r="A3" s="552" t="str">
        <f>'3.1'!A4</f>
        <v>2024</v>
      </c>
      <c r="B3" s="554" t="s">
        <v>179</v>
      </c>
      <c r="C3" s="533"/>
      <c r="D3" s="534"/>
      <c r="E3" s="554" t="s">
        <v>181</v>
      </c>
      <c r="F3" s="533"/>
      <c r="G3" s="534"/>
      <c r="H3" s="554" t="s">
        <v>182</v>
      </c>
      <c r="I3" s="533"/>
      <c r="J3" s="534"/>
      <c r="K3" s="533" t="s">
        <v>183</v>
      </c>
      <c r="L3" s="533"/>
      <c r="M3" s="533"/>
    </row>
    <row r="4" spans="1:13">
      <c r="A4" s="553"/>
      <c r="B4" s="374" t="s">
        <v>60</v>
      </c>
      <c r="C4" s="373" t="s">
        <v>61</v>
      </c>
      <c r="D4" s="378" t="s">
        <v>62</v>
      </c>
      <c r="E4" s="374" t="s">
        <v>63</v>
      </c>
      <c r="F4" s="373" t="s">
        <v>64</v>
      </c>
      <c r="G4" s="378" t="s">
        <v>65</v>
      </c>
      <c r="H4" s="374" t="s">
        <v>66</v>
      </c>
      <c r="I4" s="373" t="s">
        <v>67</v>
      </c>
      <c r="J4" s="378" t="s">
        <v>68</v>
      </c>
      <c r="K4" s="373" t="s">
        <v>69</v>
      </c>
      <c r="L4" s="373" t="s">
        <v>70</v>
      </c>
      <c r="M4" s="373" t="s">
        <v>71</v>
      </c>
    </row>
    <row r="5" spans="1:13">
      <c r="A5" s="545" t="s">
        <v>10</v>
      </c>
      <c r="B5" s="555">
        <f>D6</f>
        <v>22253.927396000221</v>
      </c>
      <c r="C5" s="556"/>
      <c r="D5" s="557"/>
      <c r="E5" s="558">
        <f>G6</f>
        <v>22373.755306300332</v>
      </c>
      <c r="F5" s="559"/>
      <c r="G5" s="560"/>
      <c r="H5" s="558">
        <f>J6</f>
        <v>0</v>
      </c>
      <c r="I5" s="559"/>
      <c r="J5" s="560"/>
      <c r="K5" s="559">
        <f>M6</f>
        <v>0</v>
      </c>
      <c r="L5" s="559"/>
      <c r="M5" s="559"/>
    </row>
    <row r="6" spans="1:13">
      <c r="A6" s="546"/>
      <c r="B6" s="311">
        <f>SUM(B7:B14)</f>
        <v>22178.698611000098</v>
      </c>
      <c r="C6" s="304">
        <f t="shared" ref="C6:M6" si="0">SUM(C7:C14)</f>
        <v>22199.24729400019</v>
      </c>
      <c r="D6" s="306">
        <f t="shared" si="0"/>
        <v>22253.927396000221</v>
      </c>
      <c r="E6" s="315">
        <f t="shared" si="0"/>
        <v>22287.601163100288</v>
      </c>
      <c r="F6" s="305">
        <f t="shared" si="0"/>
        <v>22361.943495100393</v>
      </c>
      <c r="G6" s="310">
        <f t="shared" si="0"/>
        <v>22373.755306300332</v>
      </c>
      <c r="H6" s="315">
        <f t="shared" si="0"/>
        <v>0</v>
      </c>
      <c r="I6" s="305">
        <f t="shared" si="0"/>
        <v>0</v>
      </c>
      <c r="J6" s="310">
        <f t="shared" si="0"/>
        <v>0</v>
      </c>
      <c r="K6" s="305">
        <f t="shared" si="0"/>
        <v>0</v>
      </c>
      <c r="L6" s="305">
        <f t="shared" si="0"/>
        <v>0</v>
      </c>
      <c r="M6" s="305">
        <f t="shared" si="0"/>
        <v>0</v>
      </c>
    </row>
    <row r="7" spans="1:13">
      <c r="A7" s="253" t="s">
        <v>0</v>
      </c>
      <c r="B7" s="312">
        <v>4290</v>
      </c>
      <c r="C7" s="300">
        <v>4290</v>
      </c>
      <c r="D7" s="307">
        <v>4290</v>
      </c>
      <c r="E7" s="312">
        <v>4290</v>
      </c>
      <c r="F7" s="300">
        <v>4290</v>
      </c>
      <c r="G7" s="307">
        <v>4290</v>
      </c>
      <c r="H7" s="312">
        <v>0</v>
      </c>
      <c r="I7" s="300">
        <v>0</v>
      </c>
      <c r="J7" s="307">
        <v>0</v>
      </c>
      <c r="K7" s="300">
        <v>0</v>
      </c>
      <c r="L7" s="300">
        <v>0</v>
      </c>
      <c r="M7" s="300">
        <v>0</v>
      </c>
    </row>
    <row r="8" spans="1:13">
      <c r="A8" s="253" t="s">
        <v>15</v>
      </c>
      <c r="B8" s="313">
        <v>9471.4068000000007</v>
      </c>
      <c r="C8" s="301">
        <v>9439.7596000000012</v>
      </c>
      <c r="D8" s="308">
        <v>9439.7596000000012</v>
      </c>
      <c r="E8" s="313">
        <v>9439.6136000000024</v>
      </c>
      <c r="F8" s="301">
        <v>9439.6136000000024</v>
      </c>
      <c r="G8" s="308">
        <v>9439.6136000000024</v>
      </c>
      <c r="H8" s="313">
        <v>0</v>
      </c>
      <c r="I8" s="301">
        <v>0</v>
      </c>
      <c r="J8" s="308">
        <v>0</v>
      </c>
      <c r="K8" s="301">
        <v>0</v>
      </c>
      <c r="L8" s="301">
        <v>0</v>
      </c>
      <c r="M8" s="301">
        <v>0</v>
      </c>
    </row>
    <row r="9" spans="1:13">
      <c r="A9" s="253" t="s">
        <v>16</v>
      </c>
      <c r="B9" s="313">
        <v>1363.4</v>
      </c>
      <c r="C9" s="301">
        <v>1363.4</v>
      </c>
      <c r="D9" s="308">
        <v>1363.4</v>
      </c>
      <c r="E9" s="313">
        <v>1363.4</v>
      </c>
      <c r="F9" s="301">
        <v>1363.4</v>
      </c>
      <c r="G9" s="308">
        <v>1363.4</v>
      </c>
      <c r="H9" s="313">
        <v>0</v>
      </c>
      <c r="I9" s="301">
        <v>0</v>
      </c>
      <c r="J9" s="308">
        <v>0</v>
      </c>
      <c r="K9" s="301">
        <v>0</v>
      </c>
      <c r="L9" s="301">
        <v>0</v>
      </c>
      <c r="M9" s="301">
        <v>0</v>
      </c>
    </row>
    <row r="10" spans="1:13">
      <c r="A10" s="253" t="s">
        <v>17</v>
      </c>
      <c r="B10" s="313">
        <v>1091.1531250000005</v>
      </c>
      <c r="C10" s="301">
        <v>1101.6316250000007</v>
      </c>
      <c r="D10" s="308">
        <v>1100.5893250000008</v>
      </c>
      <c r="E10" s="313">
        <v>1099.5203250000009</v>
      </c>
      <c r="F10" s="301">
        <v>1104.4253250000008</v>
      </c>
      <c r="G10" s="308">
        <v>1106.4953250000008</v>
      </c>
      <c r="H10" s="313">
        <v>0</v>
      </c>
      <c r="I10" s="301">
        <v>0</v>
      </c>
      <c r="J10" s="308">
        <v>0</v>
      </c>
      <c r="K10" s="301">
        <v>0</v>
      </c>
      <c r="L10" s="301">
        <v>0</v>
      </c>
      <c r="M10" s="301">
        <v>0</v>
      </c>
    </row>
    <row r="11" spans="1:13">
      <c r="A11" s="253" t="s">
        <v>3</v>
      </c>
      <c r="B11" s="313">
        <v>1116.9434399999968</v>
      </c>
      <c r="C11" s="301">
        <v>1116.8174399999971</v>
      </c>
      <c r="D11" s="308">
        <v>1116.791439999997</v>
      </c>
      <c r="E11" s="313">
        <v>1116.6809399999972</v>
      </c>
      <c r="F11" s="301">
        <v>1117.5159399999968</v>
      </c>
      <c r="G11" s="308">
        <v>1108.5005299999975</v>
      </c>
      <c r="H11" s="313">
        <v>0</v>
      </c>
      <c r="I11" s="301">
        <v>0</v>
      </c>
      <c r="J11" s="308">
        <v>0</v>
      </c>
      <c r="K11" s="301">
        <v>0</v>
      </c>
      <c r="L11" s="301">
        <v>0</v>
      </c>
      <c r="M11" s="301">
        <v>0</v>
      </c>
    </row>
    <row r="12" spans="1:13">
      <c r="A12" s="253" t="s">
        <v>18</v>
      </c>
      <c r="B12" s="313">
        <v>1171.5</v>
      </c>
      <c r="C12" s="301">
        <v>1171.5</v>
      </c>
      <c r="D12" s="308">
        <v>1171.5</v>
      </c>
      <c r="E12" s="313">
        <v>1171.5</v>
      </c>
      <c r="F12" s="301">
        <v>1171.5</v>
      </c>
      <c r="G12" s="308">
        <v>1171.5</v>
      </c>
      <c r="H12" s="313">
        <v>0</v>
      </c>
      <c r="I12" s="301">
        <v>0</v>
      </c>
      <c r="J12" s="308">
        <v>0</v>
      </c>
      <c r="K12" s="301">
        <v>0</v>
      </c>
      <c r="L12" s="301">
        <v>0</v>
      </c>
      <c r="M12" s="301">
        <v>0</v>
      </c>
    </row>
    <row r="13" spans="1:13">
      <c r="A13" s="253" t="s">
        <v>1</v>
      </c>
      <c r="B13" s="313">
        <v>342.50670000000008</v>
      </c>
      <c r="C13" s="301">
        <v>342.49970000000008</v>
      </c>
      <c r="D13" s="308">
        <v>342.51480500000008</v>
      </c>
      <c r="E13" s="313">
        <v>340.71480500000007</v>
      </c>
      <c r="F13" s="301">
        <v>340.72480500000006</v>
      </c>
      <c r="G13" s="308">
        <v>340.73780500000009</v>
      </c>
      <c r="H13" s="313">
        <v>0</v>
      </c>
      <c r="I13" s="301">
        <v>0</v>
      </c>
      <c r="J13" s="308">
        <v>0</v>
      </c>
      <c r="K13" s="301">
        <v>0</v>
      </c>
      <c r="L13" s="301">
        <v>0</v>
      </c>
      <c r="M13" s="301">
        <v>0</v>
      </c>
    </row>
    <row r="14" spans="1:13">
      <c r="A14" s="254" t="s">
        <v>2</v>
      </c>
      <c r="B14" s="314">
        <v>3331.7885460000989</v>
      </c>
      <c r="C14" s="303">
        <v>3373.6389290001907</v>
      </c>
      <c r="D14" s="309">
        <v>3429.3722260002255</v>
      </c>
      <c r="E14" s="314">
        <v>3466.1714931002875</v>
      </c>
      <c r="F14" s="303">
        <v>3534.7638251003923</v>
      </c>
      <c r="G14" s="309">
        <v>3553.5080463003328</v>
      </c>
      <c r="H14" s="314">
        <v>0</v>
      </c>
      <c r="I14" s="303">
        <v>0</v>
      </c>
      <c r="J14" s="309">
        <v>0</v>
      </c>
      <c r="K14" s="303">
        <v>0</v>
      </c>
      <c r="L14" s="303">
        <v>0</v>
      </c>
      <c r="M14" s="303">
        <v>0</v>
      </c>
    </row>
    <row r="15" spans="1:13">
      <c r="M15" s="14"/>
    </row>
    <row r="16" spans="1:13" ht="3.75" customHeight="1"/>
    <row r="17" spans="1:10">
      <c r="A17" s="434" t="str">
        <f>'3.1'!A4</f>
        <v>2024</v>
      </c>
      <c r="B17" s="302" t="s">
        <v>7</v>
      </c>
      <c r="C17" s="302" t="s">
        <v>20</v>
      </c>
      <c r="D17" s="302" t="s">
        <v>21</v>
      </c>
      <c r="E17" s="302" t="s">
        <v>22</v>
      </c>
      <c r="F17" s="302" t="s">
        <v>43</v>
      </c>
      <c r="G17" s="302" t="s">
        <v>44</v>
      </c>
      <c r="H17" s="302" t="s">
        <v>45</v>
      </c>
      <c r="I17" s="302" t="s">
        <v>46</v>
      </c>
      <c r="J17" s="302" t="s">
        <v>53</v>
      </c>
    </row>
    <row r="18" spans="1:10">
      <c r="A18" s="427" t="s">
        <v>10</v>
      </c>
      <c r="B18" s="428">
        <f>SUM(B19:B32)</f>
        <v>4290</v>
      </c>
      <c r="C18" s="428">
        <f t="shared" ref="C18:I18" si="1">SUM(C19:C32)</f>
        <v>9439.6136000000006</v>
      </c>
      <c r="D18" s="371">
        <f t="shared" si="1"/>
        <v>1363.4</v>
      </c>
      <c r="E18" s="371">
        <f t="shared" si="1"/>
        <v>1106.4953250000001</v>
      </c>
      <c r="F18" s="371">
        <f t="shared" si="1"/>
        <v>1108.50053</v>
      </c>
      <c r="G18" s="371">
        <f t="shared" si="1"/>
        <v>1171.5</v>
      </c>
      <c r="H18" s="371">
        <f t="shared" si="1"/>
        <v>340.73780499999998</v>
      </c>
      <c r="I18" s="371">
        <f t="shared" si="1"/>
        <v>3553.5080463000218</v>
      </c>
      <c r="J18" s="371">
        <f t="shared" ref="J18:J32" si="2">SUM(B18:I18)</f>
        <v>22373.755306300023</v>
      </c>
    </row>
    <row r="19" spans="1:10">
      <c r="A19" s="425" t="s">
        <v>233</v>
      </c>
      <c r="B19" s="278">
        <v>0</v>
      </c>
      <c r="C19" s="278">
        <v>17.440000000000001</v>
      </c>
      <c r="D19" s="278">
        <v>0</v>
      </c>
      <c r="E19" s="278">
        <v>36.262999999999977</v>
      </c>
      <c r="F19" s="278">
        <v>11.205999999999998</v>
      </c>
      <c r="G19" s="278">
        <v>0</v>
      </c>
      <c r="H19" s="278">
        <v>0</v>
      </c>
      <c r="I19" s="278">
        <v>71.437801000000036</v>
      </c>
      <c r="J19" s="7">
        <f t="shared" si="2"/>
        <v>136.34680100000003</v>
      </c>
    </row>
    <row r="20" spans="1:10">
      <c r="A20" s="425" t="s">
        <v>235</v>
      </c>
      <c r="B20" s="278">
        <v>2250</v>
      </c>
      <c r="C20" s="278">
        <v>215.44069999999999</v>
      </c>
      <c r="D20" s="278">
        <v>0</v>
      </c>
      <c r="E20" s="278">
        <v>55.969000000000015</v>
      </c>
      <c r="F20" s="278">
        <v>175.73529000000008</v>
      </c>
      <c r="G20" s="278">
        <v>0</v>
      </c>
      <c r="H20" s="278">
        <v>0.01</v>
      </c>
      <c r="I20" s="278">
        <v>364.07630900000078</v>
      </c>
      <c r="J20" s="7">
        <f t="shared" si="2"/>
        <v>3061.2312990000014</v>
      </c>
    </row>
    <row r="21" spans="1:10">
      <c r="A21" s="425" t="s">
        <v>236</v>
      </c>
      <c r="B21" s="278">
        <v>0</v>
      </c>
      <c r="C21" s="278">
        <v>226.29999999999998</v>
      </c>
      <c r="D21" s="278">
        <v>118.5</v>
      </c>
      <c r="E21" s="278">
        <v>88.945999999999955</v>
      </c>
      <c r="F21" s="278">
        <v>35.298700000000004</v>
      </c>
      <c r="G21" s="278">
        <v>0</v>
      </c>
      <c r="H21" s="278">
        <v>8.4453049999999994</v>
      </c>
      <c r="I21" s="278">
        <v>638.99563309999689</v>
      </c>
      <c r="J21" s="7">
        <f t="shared" si="2"/>
        <v>1116.4856380999968</v>
      </c>
    </row>
    <row r="22" spans="1:10">
      <c r="A22" s="425" t="s">
        <v>237</v>
      </c>
      <c r="B22" s="278">
        <v>0</v>
      </c>
      <c r="C22" s="278">
        <v>539.35199999999998</v>
      </c>
      <c r="D22" s="278">
        <v>400</v>
      </c>
      <c r="E22" s="278">
        <v>23.135999999999999</v>
      </c>
      <c r="F22" s="278">
        <v>7.8329999999999975</v>
      </c>
      <c r="G22" s="278">
        <v>0</v>
      </c>
      <c r="H22" s="278">
        <v>67.594999999999999</v>
      </c>
      <c r="I22" s="278">
        <v>39.538386000000308</v>
      </c>
      <c r="J22" s="7">
        <f t="shared" si="2"/>
        <v>1077.4543860000003</v>
      </c>
    </row>
    <row r="23" spans="1:10">
      <c r="A23" s="425" t="s">
        <v>234</v>
      </c>
      <c r="B23" s="278">
        <v>2040</v>
      </c>
      <c r="C23" s="278">
        <v>14.759</v>
      </c>
      <c r="D23" s="278">
        <v>0</v>
      </c>
      <c r="E23" s="278">
        <v>96.692400000000035</v>
      </c>
      <c r="F23" s="278">
        <v>17.027299999999986</v>
      </c>
      <c r="G23" s="278">
        <v>475</v>
      </c>
      <c r="H23" s="278">
        <v>11.879999999999999</v>
      </c>
      <c r="I23" s="278">
        <v>180.05815209999997</v>
      </c>
      <c r="J23" s="7">
        <f t="shared" si="2"/>
        <v>2835.4168521000001</v>
      </c>
    </row>
    <row r="24" spans="1:10">
      <c r="A24" s="425" t="s">
        <v>238</v>
      </c>
      <c r="B24" s="278">
        <v>0</v>
      </c>
      <c r="C24" s="278">
        <v>182.64700000000002</v>
      </c>
      <c r="D24" s="278">
        <v>0</v>
      </c>
      <c r="E24" s="278">
        <v>62.166800000000009</v>
      </c>
      <c r="F24" s="278">
        <v>30.521399999999971</v>
      </c>
      <c r="G24" s="278">
        <v>0</v>
      </c>
      <c r="H24" s="278">
        <v>10.233499999999999</v>
      </c>
      <c r="I24" s="278">
        <v>178.2232719999904</v>
      </c>
      <c r="J24" s="7">
        <f t="shared" si="2"/>
        <v>463.79197199999038</v>
      </c>
    </row>
    <row r="25" spans="1:10">
      <c r="A25" s="425" t="s">
        <v>239</v>
      </c>
      <c r="B25" s="278">
        <v>0</v>
      </c>
      <c r="C25" s="278">
        <v>4.835</v>
      </c>
      <c r="D25" s="278">
        <v>0</v>
      </c>
      <c r="E25" s="278">
        <v>41.408000000000015</v>
      </c>
      <c r="F25" s="278">
        <v>23.832149999999988</v>
      </c>
      <c r="G25" s="278">
        <v>0</v>
      </c>
      <c r="H25" s="278">
        <v>46.81239999999999</v>
      </c>
      <c r="I25" s="278">
        <v>159.86020599999932</v>
      </c>
      <c r="J25" s="7">
        <f t="shared" si="2"/>
        <v>276.7477559999993</v>
      </c>
    </row>
    <row r="26" spans="1:10">
      <c r="A26" s="425" t="s">
        <v>240</v>
      </c>
      <c r="B26" s="278">
        <v>0</v>
      </c>
      <c r="C26" s="278">
        <v>1345.7720000000002</v>
      </c>
      <c r="D26" s="278">
        <v>0</v>
      </c>
      <c r="E26" s="278">
        <v>98.675899999999999</v>
      </c>
      <c r="F26" s="278">
        <v>18.260399999999986</v>
      </c>
      <c r="G26" s="278">
        <v>0</v>
      </c>
      <c r="H26" s="278">
        <v>28.434199999999997</v>
      </c>
      <c r="I26" s="278">
        <v>204.33547099999683</v>
      </c>
      <c r="J26" s="7">
        <f t="shared" si="2"/>
        <v>1695.4779709999968</v>
      </c>
    </row>
    <row r="27" spans="1:10">
      <c r="A27" s="425" t="s">
        <v>241</v>
      </c>
      <c r="B27" s="278">
        <v>0</v>
      </c>
      <c r="C27" s="278">
        <v>18.938199999999998</v>
      </c>
      <c r="D27" s="278">
        <v>0</v>
      </c>
      <c r="E27" s="278">
        <v>126.78731999999992</v>
      </c>
      <c r="F27" s="278">
        <v>12.947239999999992</v>
      </c>
      <c r="G27" s="278">
        <v>650</v>
      </c>
      <c r="H27" s="278">
        <v>45.891999999999996</v>
      </c>
      <c r="I27" s="278">
        <v>197.4224879999978</v>
      </c>
      <c r="J27" s="7">
        <f t="shared" si="2"/>
        <v>1051.9872479999979</v>
      </c>
    </row>
    <row r="28" spans="1:10">
      <c r="A28" s="425" t="s">
        <v>242</v>
      </c>
      <c r="B28" s="278">
        <v>0</v>
      </c>
      <c r="C28" s="278">
        <v>1293.7099999999998</v>
      </c>
      <c r="D28" s="278">
        <v>0</v>
      </c>
      <c r="E28" s="278">
        <v>80.09050000000002</v>
      </c>
      <c r="F28" s="278">
        <v>29.953800000000019</v>
      </c>
      <c r="G28" s="278">
        <v>0</v>
      </c>
      <c r="H28" s="278">
        <v>22.9864</v>
      </c>
      <c r="I28" s="278">
        <v>178.19752099999388</v>
      </c>
      <c r="J28" s="7">
        <f t="shared" si="2"/>
        <v>1604.9382209999937</v>
      </c>
    </row>
    <row r="29" spans="1:10">
      <c r="A29" s="425" t="s">
        <v>243</v>
      </c>
      <c r="B29" s="278">
        <v>0</v>
      </c>
      <c r="C29" s="278">
        <v>262.08500000000004</v>
      </c>
      <c r="D29" s="278">
        <v>0</v>
      </c>
      <c r="E29" s="278">
        <v>72.07050000000001</v>
      </c>
      <c r="F29" s="278">
        <v>18.675299999999986</v>
      </c>
      <c r="G29" s="278">
        <v>1.5</v>
      </c>
      <c r="H29" s="278">
        <v>5.3199999999999994</v>
      </c>
      <c r="I29" s="278">
        <v>308.89919899999074</v>
      </c>
      <c r="J29" s="7">
        <f t="shared" si="2"/>
        <v>668.54999899999075</v>
      </c>
    </row>
    <row r="30" spans="1:10">
      <c r="A30" s="425" t="s">
        <v>244</v>
      </c>
      <c r="B30" s="278">
        <v>0</v>
      </c>
      <c r="C30" s="278">
        <v>1151.8602000000001</v>
      </c>
      <c r="D30" s="278">
        <v>0</v>
      </c>
      <c r="E30" s="278">
        <v>229.90075999999996</v>
      </c>
      <c r="F30" s="278">
        <v>641.83330999999998</v>
      </c>
      <c r="G30" s="278">
        <v>45</v>
      </c>
      <c r="H30" s="278">
        <v>6.0539999999999994</v>
      </c>
      <c r="I30" s="278">
        <v>520.91238000006069</v>
      </c>
      <c r="J30" s="7">
        <f t="shared" si="2"/>
        <v>2595.5606500000608</v>
      </c>
    </row>
    <row r="31" spans="1:10">
      <c r="A31" s="425" t="s">
        <v>245</v>
      </c>
      <c r="B31" s="278">
        <v>0</v>
      </c>
      <c r="C31" s="278">
        <v>4034.8124999999995</v>
      </c>
      <c r="D31" s="278">
        <v>844.9</v>
      </c>
      <c r="E31" s="278">
        <v>56.382000000000026</v>
      </c>
      <c r="F31" s="278">
        <v>77.585639999999998</v>
      </c>
      <c r="G31" s="278">
        <v>0</v>
      </c>
      <c r="H31" s="278">
        <v>86.8</v>
      </c>
      <c r="I31" s="278">
        <v>252.14207999999309</v>
      </c>
      <c r="J31" s="7">
        <f t="shared" si="2"/>
        <v>5352.6222199999929</v>
      </c>
    </row>
    <row r="32" spans="1:10">
      <c r="A32" s="426" t="s">
        <v>246</v>
      </c>
      <c r="B32" s="279">
        <v>0</v>
      </c>
      <c r="C32" s="279">
        <v>131.66200000000001</v>
      </c>
      <c r="D32" s="279">
        <v>0</v>
      </c>
      <c r="E32" s="279">
        <v>38.007145000000008</v>
      </c>
      <c r="F32" s="279">
        <v>7.7910000000000004</v>
      </c>
      <c r="G32" s="279">
        <v>0</v>
      </c>
      <c r="H32" s="279">
        <v>0.27500000000000002</v>
      </c>
      <c r="I32" s="279">
        <v>259.40914810000061</v>
      </c>
      <c r="J32" s="256">
        <f t="shared" si="2"/>
        <v>437.1442931000006</v>
      </c>
    </row>
    <row r="33" spans="10:10">
      <c r="J33" s="14"/>
    </row>
  </sheetData>
  <sortState ref="A19:J32">
    <sortCondition ref="A18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conditionalFormatting sqref="B5:D14">
    <cfRule type="expression" dxfId="27" priority="4">
      <formula>SEARCH($B$3,$M$1)</formula>
    </cfRule>
  </conditionalFormatting>
  <conditionalFormatting sqref="B5:G14">
    <cfRule type="expression" dxfId="26" priority="3">
      <formula>SEARCH($E$3,$M$1)</formula>
    </cfRule>
  </conditionalFormatting>
  <conditionalFormatting sqref="B5:J14">
    <cfRule type="expression" dxfId="25" priority="2">
      <formula>SEARCH($H$3,$M$1)</formula>
    </cfRule>
  </conditionalFormatting>
  <conditionalFormatting sqref="B5:M14">
    <cfRule type="expression" dxfId="24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>
      <c r="A1" s="299" t="s">
        <v>380</v>
      </c>
      <c r="J1" s="209" t="str">
        <f>'3.1'!N1</f>
        <v>II. čtvrtletí 2024</v>
      </c>
    </row>
    <row r="2" spans="1:10" s="51" customFormat="1" ht="18">
      <c r="A2" s="266" t="str">
        <f>"6.1 Výroba elektřiny v krajích ČR podle technologie elektráren za "&amp;LEFT(J1,SEARCH(" ",J1)-1)&amp;" čtvrtletí [MWh]"</f>
        <v>6.1 Výroba elektřiny v krajích ČR podle technologie elektráren za II. čtvrtletí [MWh]</v>
      </c>
    </row>
    <row r="3" spans="1:10" ht="6" customHeight="1"/>
    <row r="4" spans="1:10">
      <c r="A4" s="435" t="str">
        <f>'3.1'!A4</f>
        <v>2024</v>
      </c>
      <c r="B4" s="317" t="s">
        <v>7</v>
      </c>
      <c r="C4" s="317" t="s">
        <v>20</v>
      </c>
      <c r="D4" s="317" t="s">
        <v>21</v>
      </c>
      <c r="E4" s="317" t="s">
        <v>22</v>
      </c>
      <c r="F4" s="317" t="s">
        <v>43</v>
      </c>
      <c r="G4" s="317" t="s">
        <v>44</v>
      </c>
      <c r="H4" s="317" t="s">
        <v>45</v>
      </c>
      <c r="I4" s="317" t="s">
        <v>46</v>
      </c>
      <c r="J4" s="317" t="s">
        <v>53</v>
      </c>
    </row>
    <row r="5" spans="1:10">
      <c r="A5" s="319" t="s">
        <v>10</v>
      </c>
      <c r="B5" s="320">
        <f>SUM(B6:B19)</f>
        <v>6631638.3600000003</v>
      </c>
      <c r="C5" s="321">
        <f t="shared" ref="C5:I5" si="0">SUM(C6:C19)</f>
        <v>5881024.051</v>
      </c>
      <c r="D5" s="321">
        <f t="shared" si="0"/>
        <v>356974.66700000002</v>
      </c>
      <c r="E5" s="321">
        <f t="shared" si="0"/>
        <v>858613.19199999981</v>
      </c>
      <c r="F5" s="321">
        <f t="shared" si="0"/>
        <v>469491.12472229026</v>
      </c>
      <c r="G5" s="321">
        <f t="shared" si="0"/>
        <v>262474.46799999999</v>
      </c>
      <c r="H5" s="321">
        <f t="shared" si="0"/>
        <v>137401.05146658531</v>
      </c>
      <c r="I5" s="321">
        <f t="shared" si="0"/>
        <v>1300692.5243185828</v>
      </c>
      <c r="J5" s="321">
        <f t="shared" ref="J5:J19" si="1">SUM(B5:I5)</f>
        <v>15898309.43850746</v>
      </c>
    </row>
    <row r="6" spans="1:10">
      <c r="A6" s="423" t="s">
        <v>233</v>
      </c>
      <c r="B6" s="275">
        <v>0</v>
      </c>
      <c r="C6" s="275">
        <v>30134.304000000004</v>
      </c>
      <c r="D6" s="275">
        <v>0</v>
      </c>
      <c r="E6" s="275">
        <v>16993.68</v>
      </c>
      <c r="F6" s="275">
        <v>9386.5310000000009</v>
      </c>
      <c r="G6" s="275">
        <v>0</v>
      </c>
      <c r="H6" s="275">
        <v>0</v>
      </c>
      <c r="I6" s="275">
        <v>23454.479084282302</v>
      </c>
      <c r="J6" s="23">
        <f t="shared" si="1"/>
        <v>79968.994084282313</v>
      </c>
    </row>
    <row r="7" spans="1:10">
      <c r="A7" s="423" t="s">
        <v>235</v>
      </c>
      <c r="B7" s="275">
        <v>2850371.1500000004</v>
      </c>
      <c r="C7" s="275">
        <v>74368.728000000017</v>
      </c>
      <c r="D7" s="275">
        <v>0</v>
      </c>
      <c r="E7" s="275">
        <v>68657.388999999952</v>
      </c>
      <c r="F7" s="275">
        <v>61394.294167957007</v>
      </c>
      <c r="G7" s="275">
        <v>0</v>
      </c>
      <c r="H7" s="275">
        <v>0</v>
      </c>
      <c r="I7" s="275">
        <v>133975.80554173238</v>
      </c>
      <c r="J7" s="23">
        <f t="shared" si="1"/>
        <v>3188767.3667096896</v>
      </c>
    </row>
    <row r="8" spans="1:10">
      <c r="A8" s="423" t="s">
        <v>236</v>
      </c>
      <c r="B8" s="275">
        <v>0</v>
      </c>
      <c r="C8" s="275">
        <v>72108.156000000003</v>
      </c>
      <c r="D8" s="275">
        <v>45.936999999999998</v>
      </c>
      <c r="E8" s="275">
        <v>77007.705000000104</v>
      </c>
      <c r="F8" s="275">
        <v>18607.814414856875</v>
      </c>
      <c r="G8" s="275">
        <v>0</v>
      </c>
      <c r="H8" s="275">
        <v>3130.9276540624114</v>
      </c>
      <c r="I8" s="275">
        <v>247261.64611024474</v>
      </c>
      <c r="J8" s="23">
        <f t="shared" si="1"/>
        <v>418162.1861791641</v>
      </c>
    </row>
    <row r="9" spans="1:10">
      <c r="A9" s="423" t="s">
        <v>237</v>
      </c>
      <c r="B9" s="275">
        <v>0</v>
      </c>
      <c r="C9" s="275">
        <v>256304.40299999999</v>
      </c>
      <c r="D9" s="275">
        <v>10226.86</v>
      </c>
      <c r="E9" s="275">
        <v>13733.960000000005</v>
      </c>
      <c r="F9" s="275">
        <v>6234.4380052597535</v>
      </c>
      <c r="G9" s="275">
        <v>0</v>
      </c>
      <c r="H9" s="275">
        <v>28618.127999999993</v>
      </c>
      <c r="I9" s="275">
        <v>12715.439271270483</v>
      </c>
      <c r="J9" s="23">
        <f t="shared" si="1"/>
        <v>327833.22827653016</v>
      </c>
    </row>
    <row r="10" spans="1:10">
      <c r="A10" s="423" t="s">
        <v>234</v>
      </c>
      <c r="B10" s="275">
        <v>3781267.21</v>
      </c>
      <c r="C10" s="275">
        <v>13835.456</v>
      </c>
      <c r="D10" s="275">
        <v>0</v>
      </c>
      <c r="E10" s="275">
        <v>116496.43099999988</v>
      </c>
      <c r="F10" s="275">
        <v>15797.801511484282</v>
      </c>
      <c r="G10" s="275">
        <v>117230.85</v>
      </c>
      <c r="H10" s="275">
        <v>5609.7410000000009</v>
      </c>
      <c r="I10" s="275">
        <v>67061.420270636067</v>
      </c>
      <c r="J10" s="23">
        <f t="shared" si="1"/>
        <v>4117298.90978212</v>
      </c>
    </row>
    <row r="11" spans="1:10">
      <c r="A11" s="423" t="s">
        <v>238</v>
      </c>
      <c r="B11" s="275">
        <v>0</v>
      </c>
      <c r="C11" s="275">
        <v>86626.290999999997</v>
      </c>
      <c r="D11" s="275">
        <v>0</v>
      </c>
      <c r="E11" s="275">
        <v>79218.86000000003</v>
      </c>
      <c r="F11" s="275">
        <v>20994.07021118754</v>
      </c>
      <c r="G11" s="275">
        <v>0</v>
      </c>
      <c r="H11" s="275">
        <v>4498.2296484397248</v>
      </c>
      <c r="I11" s="275">
        <v>65094.544421996412</v>
      </c>
      <c r="J11" s="23">
        <f t="shared" si="1"/>
        <v>256431.99528162368</v>
      </c>
    </row>
    <row r="12" spans="1:10">
      <c r="A12" s="423" t="s">
        <v>239</v>
      </c>
      <c r="B12" s="275">
        <v>0</v>
      </c>
      <c r="C12" s="275">
        <v>5659.933</v>
      </c>
      <c r="D12" s="275">
        <v>0</v>
      </c>
      <c r="E12" s="275">
        <v>21388.251999999997</v>
      </c>
      <c r="F12" s="275">
        <v>9259.3871553041354</v>
      </c>
      <c r="G12" s="275">
        <v>0</v>
      </c>
      <c r="H12" s="275">
        <v>20318.005052361776</v>
      </c>
      <c r="I12" s="275">
        <v>57551.860564196613</v>
      </c>
      <c r="J12" s="23">
        <f t="shared" si="1"/>
        <v>114177.43777186252</v>
      </c>
    </row>
    <row r="13" spans="1:10">
      <c r="A13" s="423" t="s">
        <v>240</v>
      </c>
      <c r="B13" s="275">
        <v>0</v>
      </c>
      <c r="C13" s="275">
        <v>379296.76100000012</v>
      </c>
      <c r="D13" s="275">
        <v>0</v>
      </c>
      <c r="E13" s="275">
        <v>109288.31300000008</v>
      </c>
      <c r="F13" s="275">
        <v>15146.877659522159</v>
      </c>
      <c r="G13" s="275">
        <v>0</v>
      </c>
      <c r="H13" s="275">
        <v>14140.289490622083</v>
      </c>
      <c r="I13" s="275">
        <v>71778.534309812792</v>
      </c>
      <c r="J13" s="23">
        <f t="shared" si="1"/>
        <v>589650.77545995719</v>
      </c>
    </row>
    <row r="14" spans="1:10">
      <c r="A14" s="423" t="s">
        <v>241</v>
      </c>
      <c r="B14" s="275">
        <v>0</v>
      </c>
      <c r="C14" s="275">
        <v>19694.868000000002</v>
      </c>
      <c r="D14" s="275">
        <v>0</v>
      </c>
      <c r="E14" s="275">
        <v>66475.055999999997</v>
      </c>
      <c r="F14" s="275">
        <v>10712.076847518561</v>
      </c>
      <c r="G14" s="275">
        <v>142654</v>
      </c>
      <c r="H14" s="275">
        <v>18393.189999999999</v>
      </c>
      <c r="I14" s="275">
        <v>74546.691909627174</v>
      </c>
      <c r="J14" s="23">
        <f t="shared" si="1"/>
        <v>332475.88275714574</v>
      </c>
    </row>
    <row r="15" spans="1:10">
      <c r="A15" s="423" t="s">
        <v>242</v>
      </c>
      <c r="B15" s="275">
        <v>0</v>
      </c>
      <c r="C15" s="275">
        <v>588862.8110000001</v>
      </c>
      <c r="D15" s="275">
        <v>0</v>
      </c>
      <c r="E15" s="275">
        <v>78953.257999999929</v>
      </c>
      <c r="F15" s="275">
        <v>12563.140482399371</v>
      </c>
      <c r="G15" s="275">
        <v>0</v>
      </c>
      <c r="H15" s="275">
        <v>3772.8876210993117</v>
      </c>
      <c r="I15" s="275">
        <v>64887.079910716522</v>
      </c>
      <c r="J15" s="23">
        <f t="shared" si="1"/>
        <v>749039.17701421527</v>
      </c>
    </row>
    <row r="16" spans="1:10">
      <c r="A16" s="423" t="s">
        <v>243</v>
      </c>
      <c r="B16" s="275">
        <v>0</v>
      </c>
      <c r="C16" s="275">
        <v>131170.231</v>
      </c>
      <c r="D16" s="275">
        <v>0</v>
      </c>
      <c r="E16" s="275">
        <v>61741.437999999973</v>
      </c>
      <c r="F16" s="275">
        <v>25235.061251144543</v>
      </c>
      <c r="G16" s="275">
        <v>35.688000000000002</v>
      </c>
      <c r="H16" s="275">
        <v>2293.1410000000001</v>
      </c>
      <c r="I16" s="275">
        <v>107790.82168240857</v>
      </c>
      <c r="J16" s="23">
        <f t="shared" si="1"/>
        <v>328266.3809335531</v>
      </c>
    </row>
    <row r="17" spans="1:10">
      <c r="A17" s="423" t="s">
        <v>244</v>
      </c>
      <c r="B17" s="275">
        <v>0</v>
      </c>
      <c r="C17" s="275">
        <v>842052.77600000019</v>
      </c>
      <c r="D17" s="275">
        <v>0</v>
      </c>
      <c r="E17" s="275">
        <v>89991.616999999926</v>
      </c>
      <c r="F17" s="275">
        <v>174359.61515295948</v>
      </c>
      <c r="G17" s="275">
        <v>2553.9299999999998</v>
      </c>
      <c r="H17" s="275">
        <v>1745.2360000000001</v>
      </c>
      <c r="I17" s="275">
        <v>188041.25553238584</v>
      </c>
      <c r="J17" s="23">
        <f t="shared" si="1"/>
        <v>1298744.4296853454</v>
      </c>
    </row>
    <row r="18" spans="1:10">
      <c r="A18" s="423" t="s">
        <v>245</v>
      </c>
      <c r="B18" s="275">
        <v>0</v>
      </c>
      <c r="C18" s="275">
        <v>3351862.3329999996</v>
      </c>
      <c r="D18" s="275">
        <v>346701.87</v>
      </c>
      <c r="E18" s="275">
        <v>32275.847000000009</v>
      </c>
      <c r="F18" s="275">
        <v>81514.964015997524</v>
      </c>
      <c r="G18" s="275">
        <v>0</v>
      </c>
      <c r="H18" s="275">
        <v>34827.661000000015</v>
      </c>
      <c r="I18" s="275">
        <v>86618.489542887895</v>
      </c>
      <c r="J18" s="23">
        <f t="shared" si="1"/>
        <v>3933801.1645588852</v>
      </c>
    </row>
    <row r="19" spans="1:10">
      <c r="A19" s="424" t="s">
        <v>246</v>
      </c>
      <c r="B19" s="277">
        <v>0</v>
      </c>
      <c r="C19" s="277">
        <v>29047.000000000007</v>
      </c>
      <c r="D19" s="277">
        <v>0</v>
      </c>
      <c r="E19" s="277">
        <v>26391.385999999999</v>
      </c>
      <c r="F19" s="277">
        <v>8285.0528466990399</v>
      </c>
      <c r="G19" s="277">
        <v>0</v>
      </c>
      <c r="H19" s="277">
        <v>53.615000000000002</v>
      </c>
      <c r="I19" s="277">
        <v>99914.456166385091</v>
      </c>
      <c r="J19" s="242">
        <f t="shared" si="1"/>
        <v>163691.51001308413</v>
      </c>
    </row>
    <row r="20" spans="1:10">
      <c r="J20" s="14"/>
    </row>
    <row r="21" spans="1:10" ht="11.25" customHeight="1"/>
    <row r="22" spans="1:10" s="51" customFormat="1" ht="18">
      <c r="A22" s="266" t="str">
        <f>"6.2 Spotřeba elektřiny netto v krajích ČR podle kategorie spotřeb za "&amp;LEFT(J1,SEARCH(" ",J1)-1)&amp;" čtvrtletí [MWh]"</f>
        <v>6.2 Spotřeba elektřiny netto v krajích ČR podle kategorie spotřeb za II. čtvrtletí [MWh]</v>
      </c>
      <c r="H22" s="58"/>
    </row>
    <row r="23" spans="1:10" ht="7.5" customHeight="1"/>
    <row r="24" spans="1:10">
      <c r="A24" s="435" t="str">
        <f>'3.1'!A4</f>
        <v>2024</v>
      </c>
      <c r="B24" s="316" t="s">
        <v>8</v>
      </c>
      <c r="C24" s="316" t="s">
        <v>9</v>
      </c>
      <c r="D24" s="316" t="s">
        <v>132</v>
      </c>
      <c r="E24" s="316" t="s">
        <v>130</v>
      </c>
      <c r="F24" s="316" t="s">
        <v>53</v>
      </c>
    </row>
    <row r="25" spans="1:10">
      <c r="A25" s="322" t="s">
        <v>10</v>
      </c>
      <c r="B25" s="321">
        <f>SUM(B26:B39)</f>
        <v>1903830.1190000002</v>
      </c>
      <c r="C25" s="321">
        <f>SUM(C26:C39)</f>
        <v>5411488.3069999991</v>
      </c>
      <c r="D25" s="321">
        <f>SUM(D26:D39)</f>
        <v>1645623.8555040946</v>
      </c>
      <c r="E25" s="321">
        <f>SUM(E26:E39)</f>
        <v>3214900.9580033617</v>
      </c>
      <c r="F25" s="321">
        <f t="shared" ref="F25:F39" si="2">SUM(B25:E25)</f>
        <v>12175843.239507455</v>
      </c>
    </row>
    <row r="26" spans="1:10" ht="13.5" customHeight="1">
      <c r="A26" s="71" t="s">
        <v>233</v>
      </c>
      <c r="B26" s="23">
        <v>32248.731</v>
      </c>
      <c r="C26" s="23">
        <v>735157.68200000003</v>
      </c>
      <c r="D26" s="23">
        <v>243430.86954398546</v>
      </c>
      <c r="E26" s="23">
        <v>346530.36154029681</v>
      </c>
      <c r="F26" s="23">
        <f t="shared" si="2"/>
        <v>1357367.6440842822</v>
      </c>
    </row>
    <row r="27" spans="1:10">
      <c r="A27" s="71" t="s">
        <v>235</v>
      </c>
      <c r="B27" s="23">
        <v>42087.028999999995</v>
      </c>
      <c r="C27" s="23">
        <v>259929.55700000003</v>
      </c>
      <c r="D27" s="23">
        <v>113553.24313050564</v>
      </c>
      <c r="E27" s="23">
        <v>234407.38654020036</v>
      </c>
      <c r="F27" s="23">
        <f t="shared" si="2"/>
        <v>649977.21567070601</v>
      </c>
    </row>
    <row r="28" spans="1:10">
      <c r="A28" s="71" t="s">
        <v>236</v>
      </c>
      <c r="B28" s="23">
        <v>145542.55300000001</v>
      </c>
      <c r="C28" s="23">
        <v>577970.91100000008</v>
      </c>
      <c r="D28" s="23">
        <v>157257.57277817259</v>
      </c>
      <c r="E28" s="23">
        <v>327879.03839843842</v>
      </c>
      <c r="F28" s="23">
        <f t="shared" si="2"/>
        <v>1208650.0751766111</v>
      </c>
    </row>
    <row r="29" spans="1:10">
      <c r="A29" s="71" t="s">
        <v>237</v>
      </c>
      <c r="B29" s="23">
        <v>34202.118999999999</v>
      </c>
      <c r="C29" s="23">
        <v>118485.55000000002</v>
      </c>
      <c r="D29" s="23">
        <v>49436.695139049654</v>
      </c>
      <c r="E29" s="23">
        <v>76248.958137480557</v>
      </c>
      <c r="F29" s="23">
        <f t="shared" si="2"/>
        <v>278373.32227653021</v>
      </c>
    </row>
    <row r="30" spans="1:10">
      <c r="A30" s="71" t="s">
        <v>234</v>
      </c>
      <c r="B30" s="23">
        <v>71117.508000000002</v>
      </c>
      <c r="C30" s="23">
        <v>287462.91899999999</v>
      </c>
      <c r="D30" s="23">
        <v>94717.545281442683</v>
      </c>
      <c r="E30" s="23">
        <v>153929.73186502364</v>
      </c>
      <c r="F30" s="23">
        <f t="shared" si="2"/>
        <v>607227.70414646633</v>
      </c>
    </row>
    <row r="31" spans="1:10">
      <c r="A31" s="71" t="s">
        <v>238</v>
      </c>
      <c r="B31" s="23">
        <v>137354.30800000002</v>
      </c>
      <c r="C31" s="23">
        <v>298688.54700000002</v>
      </c>
      <c r="D31" s="23">
        <v>100253.32556968372</v>
      </c>
      <c r="E31" s="23">
        <v>190662.60871193974</v>
      </c>
      <c r="F31" s="23">
        <f t="shared" si="2"/>
        <v>726958.78928162355</v>
      </c>
    </row>
    <row r="32" spans="1:10">
      <c r="A32" s="71" t="s">
        <v>239</v>
      </c>
      <c r="B32" s="23">
        <v>9515.9429999999993</v>
      </c>
      <c r="C32" s="23">
        <v>307811.32200000004</v>
      </c>
      <c r="D32" s="23">
        <v>70071.156974745274</v>
      </c>
      <c r="E32" s="23">
        <v>146863.05179711719</v>
      </c>
      <c r="F32" s="23">
        <f t="shared" si="2"/>
        <v>534261.47377186245</v>
      </c>
    </row>
    <row r="33" spans="1:6">
      <c r="A33" s="71" t="s">
        <v>240</v>
      </c>
      <c r="B33" s="23">
        <v>397924.875</v>
      </c>
      <c r="C33" s="23">
        <v>594604.549</v>
      </c>
      <c r="D33" s="23">
        <v>139689.72122778711</v>
      </c>
      <c r="E33" s="23">
        <v>282137.91323216935</v>
      </c>
      <c r="F33" s="23">
        <f t="shared" si="2"/>
        <v>1414357.0584599564</v>
      </c>
    </row>
    <row r="34" spans="1:6">
      <c r="A34" s="71" t="s">
        <v>241</v>
      </c>
      <c r="B34" s="23">
        <v>88564.606999999989</v>
      </c>
      <c r="C34" s="23">
        <v>357428.26899999997</v>
      </c>
      <c r="D34" s="23">
        <v>85104.911511402141</v>
      </c>
      <c r="E34" s="23">
        <v>165573.18596556748</v>
      </c>
      <c r="F34" s="23">
        <f t="shared" si="2"/>
        <v>696670.97347696952</v>
      </c>
    </row>
    <row r="35" spans="1:6">
      <c r="A35" s="71" t="s">
        <v>242</v>
      </c>
      <c r="B35" s="23">
        <v>72481.638000000006</v>
      </c>
      <c r="C35" s="23">
        <v>227032.565</v>
      </c>
      <c r="D35" s="23">
        <v>81824.672329006178</v>
      </c>
      <c r="E35" s="23">
        <v>149657.89368520881</v>
      </c>
      <c r="F35" s="23">
        <f t="shared" si="2"/>
        <v>530996.76901421498</v>
      </c>
    </row>
    <row r="36" spans="1:6">
      <c r="A36" s="71" t="s">
        <v>243</v>
      </c>
      <c r="B36" s="23">
        <v>39523.821000000004</v>
      </c>
      <c r="C36" s="23">
        <v>351300.42100000003</v>
      </c>
      <c r="D36" s="23">
        <v>94922.982888489772</v>
      </c>
      <c r="E36" s="23">
        <v>182951.05404506362</v>
      </c>
      <c r="F36" s="23">
        <f t="shared" si="2"/>
        <v>668698.27893355349</v>
      </c>
    </row>
    <row r="37" spans="1:6">
      <c r="A37" s="71" t="s">
        <v>244</v>
      </c>
      <c r="B37" s="23">
        <v>182948.94500000001</v>
      </c>
      <c r="C37" s="23">
        <v>681569.82699999993</v>
      </c>
      <c r="D37" s="23">
        <v>217500.11965561059</v>
      </c>
      <c r="E37" s="23">
        <v>586436.32402973343</v>
      </c>
      <c r="F37" s="23">
        <f t="shared" si="2"/>
        <v>1668455.2156853438</v>
      </c>
    </row>
    <row r="38" spans="1:6">
      <c r="A38" s="71" t="s">
        <v>245</v>
      </c>
      <c r="B38" s="23">
        <v>480342.728</v>
      </c>
      <c r="C38" s="23">
        <v>376075.23</v>
      </c>
      <c r="D38" s="23">
        <v>111028.012245523</v>
      </c>
      <c r="E38" s="23">
        <v>214004.15431336232</v>
      </c>
      <c r="F38" s="23">
        <f t="shared" si="2"/>
        <v>1181450.1245588853</v>
      </c>
    </row>
    <row r="39" spans="1:6">
      <c r="A39" s="422" t="s">
        <v>246</v>
      </c>
      <c r="B39" s="242">
        <v>169975.31399999998</v>
      </c>
      <c r="C39" s="242">
        <v>237970.95800000001</v>
      </c>
      <c r="D39" s="242">
        <v>86833.027228690742</v>
      </c>
      <c r="E39" s="242">
        <v>157619.29574176038</v>
      </c>
      <c r="F39" s="242">
        <f t="shared" si="2"/>
        <v>652398.59497045109</v>
      </c>
    </row>
    <row r="40" spans="1:6">
      <c r="A40" s="561"/>
      <c r="B40" s="561"/>
      <c r="C40" s="561"/>
      <c r="D40" s="561"/>
      <c r="F40" s="14"/>
    </row>
    <row r="41" spans="1:6">
      <c r="A41" s="561"/>
      <c r="B41" s="561"/>
      <c r="C41" s="561"/>
      <c r="D41" s="561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>
      <c r="A1" s="266" t="str">
        <f>"6.3 Spotřeba elektřiny v krajích ČR podle sektorů národního hospodářství za "&amp;LEFT(J1,SEARCH(" ",J1)-1)&amp;" čtvrtletí [MWh]"</f>
        <v>6.3 Spotřeba elektřiny v krajích ČR podle sektorů národního hospodářství za II. čtvrtletí [MWh]</v>
      </c>
      <c r="B1" s="59"/>
      <c r="J1" s="209" t="str">
        <f>'3.1'!N1</f>
        <v>II. čtvrtletí 2024</v>
      </c>
    </row>
    <row r="2" spans="1:10" ht="6" customHeight="1">
      <c r="A2" s="20"/>
      <c r="B2" s="562"/>
      <c r="C2" s="562"/>
      <c r="D2" s="562"/>
      <c r="E2" s="562"/>
      <c r="F2" s="562"/>
      <c r="G2" s="562"/>
      <c r="H2" s="562"/>
      <c r="I2" s="562"/>
      <c r="J2" s="562"/>
    </row>
    <row r="3" spans="1:10" ht="36">
      <c r="A3" s="435" t="str">
        <f>'3.1'!A4</f>
        <v>2024</v>
      </c>
      <c r="B3" s="325" t="s">
        <v>95</v>
      </c>
      <c r="C3" s="325" t="s">
        <v>11</v>
      </c>
      <c r="D3" s="325" t="s">
        <v>12</v>
      </c>
      <c r="E3" s="325" t="s">
        <v>13</v>
      </c>
      <c r="F3" s="325" t="s">
        <v>296</v>
      </c>
      <c r="G3" s="325" t="s">
        <v>94</v>
      </c>
      <c r="H3" s="325" t="s">
        <v>47</v>
      </c>
      <c r="I3" s="325" t="s">
        <v>14</v>
      </c>
      <c r="J3" s="325" t="s">
        <v>53</v>
      </c>
    </row>
    <row r="4" spans="1:10">
      <c r="A4" s="319" t="s">
        <v>10</v>
      </c>
      <c r="B4" s="321">
        <f>SUM(B5:B18)</f>
        <v>5105617.4287386285</v>
      </c>
      <c r="C4" s="321">
        <f t="shared" ref="C4:I4" si="0">SUM(C5:C18)</f>
        <v>1036091.8250369511</v>
      </c>
      <c r="D4" s="321">
        <f t="shared" si="0"/>
        <v>156322.053975627</v>
      </c>
      <c r="E4" s="321">
        <f t="shared" si="0"/>
        <v>94179.230008908999</v>
      </c>
      <c r="F4" s="321">
        <f t="shared" si="0"/>
        <v>192147.60017486801</v>
      </c>
      <c r="G4" s="321">
        <f t="shared" si="0"/>
        <v>3214946.7760033612</v>
      </c>
      <c r="H4" s="321">
        <f t="shared" si="0"/>
        <v>3049882.4001235166</v>
      </c>
      <c r="I4" s="321">
        <f t="shared" si="0"/>
        <v>72735.627445596576</v>
      </c>
      <c r="J4" s="321">
        <f t="shared" ref="J4:J18" si="1">SUM(B4:I4)</f>
        <v>12921922.941507457</v>
      </c>
    </row>
    <row r="5" spans="1:10">
      <c r="A5" s="423" t="s">
        <v>233</v>
      </c>
      <c r="B5" s="323">
        <v>85003.448804896005</v>
      </c>
      <c r="C5" s="323">
        <v>56304.621763734001</v>
      </c>
      <c r="D5" s="323">
        <v>87929.593137167001</v>
      </c>
      <c r="E5" s="323">
        <v>12968.788449666999</v>
      </c>
      <c r="F5" s="323">
        <v>2087.626112676</v>
      </c>
      <c r="G5" s="323">
        <v>346530.36154029681</v>
      </c>
      <c r="H5" s="323">
        <v>750330.96800445404</v>
      </c>
      <c r="I5" s="323">
        <v>17073.811271392449</v>
      </c>
      <c r="J5" s="23">
        <f t="shared" si="1"/>
        <v>1358229.2190842833</v>
      </c>
    </row>
    <row r="6" spans="1:10">
      <c r="A6" s="423" t="s">
        <v>235</v>
      </c>
      <c r="B6" s="323">
        <v>229597.42060682297</v>
      </c>
      <c r="C6" s="323">
        <v>27441.26990064</v>
      </c>
      <c r="D6" s="323">
        <v>3110.971768029</v>
      </c>
      <c r="E6" s="323">
        <v>3319.8316034929999</v>
      </c>
      <c r="F6" s="323">
        <v>20866.126146491002</v>
      </c>
      <c r="G6" s="323">
        <v>234407.38654020036</v>
      </c>
      <c r="H6" s="323">
        <v>122403.60262524999</v>
      </c>
      <c r="I6" s="323">
        <v>10108.736479780631</v>
      </c>
      <c r="J6" s="23">
        <f t="shared" si="1"/>
        <v>651255.34567070694</v>
      </c>
    </row>
    <row r="7" spans="1:10">
      <c r="A7" s="423" t="s">
        <v>236</v>
      </c>
      <c r="B7" s="323">
        <v>459431.99077675503</v>
      </c>
      <c r="C7" s="323">
        <v>55109.353745209002</v>
      </c>
      <c r="D7" s="323">
        <v>12555.056256342999</v>
      </c>
      <c r="E7" s="323">
        <v>11559.583853823</v>
      </c>
      <c r="F7" s="323">
        <v>27016.395781924006</v>
      </c>
      <c r="G7" s="323">
        <v>327880.39339843841</v>
      </c>
      <c r="H7" s="323">
        <v>307383.007371196</v>
      </c>
      <c r="I7" s="323">
        <v>12293.724992923617</v>
      </c>
      <c r="J7" s="23">
        <f t="shared" si="1"/>
        <v>1213229.5061766121</v>
      </c>
    </row>
    <row r="8" spans="1:10">
      <c r="A8" s="423" t="s">
        <v>237</v>
      </c>
      <c r="B8" s="323">
        <v>107938.32900000001</v>
      </c>
      <c r="C8" s="323">
        <v>67791.347999999998</v>
      </c>
      <c r="D8" s="323">
        <v>1025.163</v>
      </c>
      <c r="E8" s="323">
        <v>3985.9889999999996</v>
      </c>
      <c r="F8" s="323">
        <v>2399.4639999999999</v>
      </c>
      <c r="G8" s="323">
        <v>76248.961137480554</v>
      </c>
      <c r="H8" s="323">
        <v>74992.974000000002</v>
      </c>
      <c r="I8" s="323">
        <v>723.57613904966024</v>
      </c>
      <c r="J8" s="23">
        <f t="shared" si="1"/>
        <v>335105.80427653022</v>
      </c>
    </row>
    <row r="9" spans="1:10">
      <c r="A9" s="423" t="s">
        <v>234</v>
      </c>
      <c r="B9" s="323">
        <v>313660.12607142603</v>
      </c>
      <c r="C9" s="323">
        <v>12713.777658974002</v>
      </c>
      <c r="D9" s="323">
        <v>1777.8402858150002</v>
      </c>
      <c r="E9" s="323">
        <v>5451.0249388430002</v>
      </c>
      <c r="F9" s="323">
        <v>22753.242131088999</v>
      </c>
      <c r="G9" s="323">
        <v>153933.14986502365</v>
      </c>
      <c r="H9" s="323">
        <v>89762.830060392997</v>
      </c>
      <c r="I9" s="323">
        <v>9432.029134901677</v>
      </c>
      <c r="J9" s="23">
        <f t="shared" si="1"/>
        <v>609484.02014646528</v>
      </c>
    </row>
    <row r="10" spans="1:10">
      <c r="A10" s="423" t="s">
        <v>238</v>
      </c>
      <c r="B10" s="323">
        <v>300363.09700000001</v>
      </c>
      <c r="C10" s="323">
        <v>76295.491999999998</v>
      </c>
      <c r="D10" s="323">
        <v>3885.0129999999999</v>
      </c>
      <c r="E10" s="323">
        <v>4415.17</v>
      </c>
      <c r="F10" s="323">
        <v>13851.09</v>
      </c>
      <c r="G10" s="323">
        <v>190669.68271193973</v>
      </c>
      <c r="H10" s="323">
        <v>181092.07199999999</v>
      </c>
      <c r="I10" s="323">
        <v>2245.5855696837211</v>
      </c>
      <c r="J10" s="23">
        <f t="shared" si="1"/>
        <v>772817.20228162338</v>
      </c>
    </row>
    <row r="11" spans="1:10">
      <c r="A11" s="423" t="s">
        <v>239</v>
      </c>
      <c r="B11" s="323">
        <v>261789.943</v>
      </c>
      <c r="C11" s="323">
        <v>22400.630999999998</v>
      </c>
      <c r="D11" s="323">
        <v>2760.8240000000001</v>
      </c>
      <c r="E11" s="323">
        <v>3986.8120000000004</v>
      </c>
      <c r="F11" s="323">
        <v>4162.7370000000001</v>
      </c>
      <c r="G11" s="323">
        <v>146863.05179711719</v>
      </c>
      <c r="H11" s="323">
        <v>98415.063999999998</v>
      </c>
      <c r="I11" s="323">
        <v>1006.0839747452734</v>
      </c>
      <c r="J11" s="23">
        <f t="shared" si="1"/>
        <v>541385.14677186252</v>
      </c>
    </row>
    <row r="12" spans="1:10">
      <c r="A12" s="423" t="s">
        <v>240</v>
      </c>
      <c r="B12" s="323">
        <v>755653.48999999987</v>
      </c>
      <c r="C12" s="323">
        <v>288026.04100000003</v>
      </c>
      <c r="D12" s="323">
        <v>12098.971</v>
      </c>
      <c r="E12" s="323">
        <v>8041.9760000000006</v>
      </c>
      <c r="F12" s="323">
        <v>8676.3470000000016</v>
      </c>
      <c r="G12" s="323">
        <v>282151.39223216934</v>
      </c>
      <c r="H12" s="323">
        <v>282761.97100000002</v>
      </c>
      <c r="I12" s="323">
        <v>2845.6192277871082</v>
      </c>
      <c r="J12" s="23">
        <f t="shared" si="1"/>
        <v>1640255.8074599565</v>
      </c>
    </row>
    <row r="13" spans="1:10">
      <c r="A13" s="423" t="s">
        <v>241</v>
      </c>
      <c r="B13" s="323">
        <v>351811.04244910402</v>
      </c>
      <c r="C13" s="323">
        <v>14187.07656155</v>
      </c>
      <c r="D13" s="323">
        <v>2992.750738058</v>
      </c>
      <c r="E13" s="323">
        <v>7362.5700174610001</v>
      </c>
      <c r="F13" s="323">
        <v>11489.269722716999</v>
      </c>
      <c r="G13" s="323">
        <v>165573.18596556748</v>
      </c>
      <c r="H13" s="323">
        <v>141146.62819176301</v>
      </c>
      <c r="I13" s="323">
        <v>2582.955830750137</v>
      </c>
      <c r="J13" s="23">
        <f t="shared" si="1"/>
        <v>697145.47947697074</v>
      </c>
    </row>
    <row r="14" spans="1:10">
      <c r="A14" s="423" t="s">
        <v>242</v>
      </c>
      <c r="B14" s="323">
        <v>236349.245</v>
      </c>
      <c r="C14" s="323">
        <v>27022.214</v>
      </c>
      <c r="D14" s="323">
        <v>3663.6000000000004</v>
      </c>
      <c r="E14" s="323">
        <v>4211.701</v>
      </c>
      <c r="F14" s="323">
        <v>15106.168</v>
      </c>
      <c r="G14" s="323">
        <v>149663.38568520881</v>
      </c>
      <c r="H14" s="323">
        <v>99435.247000000003</v>
      </c>
      <c r="I14" s="323">
        <v>2780.6173290061688</v>
      </c>
      <c r="J14" s="23">
        <f t="shared" si="1"/>
        <v>538232.17801421497</v>
      </c>
    </row>
    <row r="15" spans="1:10">
      <c r="A15" s="423" t="s">
        <v>243</v>
      </c>
      <c r="B15" s="323">
        <v>286477.17200000002</v>
      </c>
      <c r="C15" s="323">
        <v>13500.474000000002</v>
      </c>
      <c r="D15" s="323">
        <v>6336.0290000000005</v>
      </c>
      <c r="E15" s="323">
        <v>4000.0909999999999</v>
      </c>
      <c r="F15" s="323">
        <v>14985.373999999998</v>
      </c>
      <c r="G15" s="323">
        <v>182951.05404506362</v>
      </c>
      <c r="H15" s="323">
        <v>159360.46100000001</v>
      </c>
      <c r="I15" s="323">
        <v>1843.276888489771</v>
      </c>
      <c r="J15" s="23">
        <f t="shared" si="1"/>
        <v>669453.93193355342</v>
      </c>
    </row>
    <row r="16" spans="1:10">
      <c r="A16" s="423" t="s">
        <v>244</v>
      </c>
      <c r="B16" s="323">
        <v>712494.65</v>
      </c>
      <c r="C16" s="323">
        <v>92924.549000000014</v>
      </c>
      <c r="D16" s="323">
        <v>8604.4249999999993</v>
      </c>
      <c r="E16" s="323">
        <v>14117.814</v>
      </c>
      <c r="F16" s="323">
        <v>29067.953000000001</v>
      </c>
      <c r="G16" s="323">
        <v>586451.3210297334</v>
      </c>
      <c r="H16" s="323">
        <v>394207.35000000003</v>
      </c>
      <c r="I16" s="323">
        <v>4137.2416556106036</v>
      </c>
      <c r="J16" s="23">
        <f t="shared" si="1"/>
        <v>1842005.3036853441</v>
      </c>
    </row>
    <row r="17" spans="1:10">
      <c r="A17" s="423" t="s">
        <v>245</v>
      </c>
      <c r="B17" s="323">
        <v>717795.68299999996</v>
      </c>
      <c r="C17" s="323">
        <v>102623.413</v>
      </c>
      <c r="D17" s="323">
        <v>6630.348</v>
      </c>
      <c r="E17" s="323">
        <v>7670.0650000000005</v>
      </c>
      <c r="F17" s="323">
        <v>7496.2820000000011</v>
      </c>
      <c r="G17" s="323">
        <v>214004.15431336232</v>
      </c>
      <c r="H17" s="323">
        <v>252585.71000000002</v>
      </c>
      <c r="I17" s="323">
        <v>1878.6182455230119</v>
      </c>
      <c r="J17" s="23">
        <f t="shared" si="1"/>
        <v>1310684.2735588851</v>
      </c>
    </row>
    <row r="18" spans="1:10">
      <c r="A18" s="424" t="s">
        <v>246</v>
      </c>
      <c r="B18" s="324">
        <v>287251.79102962499</v>
      </c>
      <c r="C18" s="324">
        <v>179751.56340684398</v>
      </c>
      <c r="D18" s="324">
        <v>2951.4687902149999</v>
      </c>
      <c r="E18" s="324">
        <v>3087.8131456219999</v>
      </c>
      <c r="F18" s="324">
        <v>12189.525279971</v>
      </c>
      <c r="G18" s="324">
        <v>157619.29574176038</v>
      </c>
      <c r="H18" s="324">
        <v>96004.51487046</v>
      </c>
      <c r="I18" s="324">
        <v>3783.750705952737</v>
      </c>
      <c r="J18" s="242">
        <f t="shared" si="1"/>
        <v>742639.72297045006</v>
      </c>
    </row>
    <row r="19" spans="1:10">
      <c r="A19" s="561"/>
      <c r="B19" s="561"/>
      <c r="C19" s="561"/>
      <c r="D19" s="561"/>
      <c r="E19" s="561"/>
      <c r="F19" s="561"/>
      <c r="G19" s="561"/>
      <c r="H19" s="561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11" customWidth="1"/>
    <col min="2" max="4" width="10.28515625" style="11" customWidth="1"/>
    <col min="5" max="7" width="10" style="11" customWidth="1"/>
    <col min="8" max="13" width="9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8">
      <c r="A1" s="266" t="s">
        <v>387</v>
      </c>
      <c r="B1" s="59"/>
      <c r="N1" s="326" t="str">
        <f>'3.1'!N1</f>
        <v>II. čtvrtletí 2024</v>
      </c>
    </row>
    <row r="2" spans="1:14" ht="6" customHeight="1"/>
    <row r="3" spans="1:14" ht="12.75" customHeight="1">
      <c r="A3" s="494" t="str">
        <f>'3.1'!A4</f>
        <v>2024</v>
      </c>
      <c r="B3" s="569" t="s">
        <v>179</v>
      </c>
      <c r="C3" s="565"/>
      <c r="D3" s="570"/>
      <c r="E3" s="569" t="s">
        <v>181</v>
      </c>
      <c r="F3" s="565"/>
      <c r="G3" s="570"/>
      <c r="H3" s="569" t="s">
        <v>182</v>
      </c>
      <c r="I3" s="565"/>
      <c r="J3" s="570"/>
      <c r="K3" s="569" t="s">
        <v>183</v>
      </c>
      <c r="L3" s="565"/>
      <c r="M3" s="570"/>
      <c r="N3" s="565" t="s">
        <v>53</v>
      </c>
    </row>
    <row r="4" spans="1:14">
      <c r="A4" s="495"/>
      <c r="B4" s="430" t="s">
        <v>60</v>
      </c>
      <c r="C4" s="431" t="s">
        <v>61</v>
      </c>
      <c r="D4" s="432" t="s">
        <v>62</v>
      </c>
      <c r="E4" s="430" t="s">
        <v>63</v>
      </c>
      <c r="F4" s="431" t="s">
        <v>64</v>
      </c>
      <c r="G4" s="432" t="s">
        <v>65</v>
      </c>
      <c r="H4" s="430" t="s">
        <v>66</v>
      </c>
      <c r="I4" s="431" t="s">
        <v>67</v>
      </c>
      <c r="J4" s="432" t="s">
        <v>68</v>
      </c>
      <c r="K4" s="430" t="s">
        <v>69</v>
      </c>
      <c r="L4" s="431" t="s">
        <v>70</v>
      </c>
      <c r="M4" s="432" t="s">
        <v>71</v>
      </c>
      <c r="N4" s="566"/>
    </row>
    <row r="5" spans="1:14" ht="12.75" customHeight="1">
      <c r="A5" s="563" t="s">
        <v>86</v>
      </c>
      <c r="B5" s="481">
        <f>SUM(B6:D6)</f>
        <v>14457794.375516897</v>
      </c>
      <c r="C5" s="482"/>
      <c r="D5" s="483"/>
      <c r="E5" s="481">
        <f>SUM(E6:G6)</f>
        <v>12175843.239507461</v>
      </c>
      <c r="F5" s="482"/>
      <c r="G5" s="483"/>
      <c r="H5" s="481">
        <f>SUM(H6:J6)</f>
        <v>0</v>
      </c>
      <c r="I5" s="482"/>
      <c r="J5" s="483"/>
      <c r="K5" s="481">
        <f>SUM(K6:M6)</f>
        <v>0</v>
      </c>
      <c r="L5" s="482"/>
      <c r="M5" s="483"/>
      <c r="N5" s="567">
        <f>SUM(B6:M6)</f>
        <v>26633637.615024358</v>
      </c>
    </row>
    <row r="6" spans="1:14">
      <c r="A6" s="564"/>
      <c r="B6" s="220">
        <f t="shared" ref="B6:M6" si="0">SUM(B7:B10)</f>
        <v>5350741.204124596</v>
      </c>
      <c r="C6" s="216">
        <f t="shared" si="0"/>
        <v>4560630.1294388473</v>
      </c>
      <c r="D6" s="219">
        <f t="shared" si="0"/>
        <v>4546423.0419534538</v>
      </c>
      <c r="E6" s="220">
        <f t="shared" si="0"/>
        <v>4178390.3676878116</v>
      </c>
      <c r="F6" s="216">
        <f t="shared" si="0"/>
        <v>4030472.4542179592</v>
      </c>
      <c r="G6" s="219">
        <f t="shared" si="0"/>
        <v>3966980.4176016892</v>
      </c>
      <c r="H6" s="220">
        <f t="shared" si="0"/>
        <v>0</v>
      </c>
      <c r="I6" s="216">
        <f t="shared" si="0"/>
        <v>0</v>
      </c>
      <c r="J6" s="219">
        <f t="shared" si="0"/>
        <v>0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568"/>
    </row>
    <row r="7" spans="1:14">
      <c r="A7" s="214" t="s">
        <v>8</v>
      </c>
      <c r="B7" s="332">
        <v>632376.1889999999</v>
      </c>
      <c r="C7" s="327">
        <v>603722.68900000001</v>
      </c>
      <c r="D7" s="336">
        <v>616524.72100000002</v>
      </c>
      <c r="E7" s="332">
        <v>594622.23499999999</v>
      </c>
      <c r="F7" s="327">
        <v>623152.20700000005</v>
      </c>
      <c r="G7" s="336">
        <v>686055.67699999991</v>
      </c>
      <c r="H7" s="332">
        <v>0</v>
      </c>
      <c r="I7" s="327">
        <v>0</v>
      </c>
      <c r="J7" s="336">
        <v>0</v>
      </c>
      <c r="K7" s="332">
        <v>0</v>
      </c>
      <c r="L7" s="327">
        <v>0</v>
      </c>
      <c r="M7" s="336">
        <v>0</v>
      </c>
      <c r="N7" s="275">
        <f>SUM(B7:M7)</f>
        <v>3756453.7179999994</v>
      </c>
    </row>
    <row r="8" spans="1:14">
      <c r="A8" s="214" t="s">
        <v>9</v>
      </c>
      <c r="B8" s="332">
        <v>2011031.5379999999</v>
      </c>
      <c r="C8" s="327">
        <v>1844554.11</v>
      </c>
      <c r="D8" s="336">
        <v>1855039.4629999998</v>
      </c>
      <c r="E8" s="332">
        <v>1815311.4069999997</v>
      </c>
      <c r="F8" s="327">
        <v>1806813.6660000002</v>
      </c>
      <c r="G8" s="336">
        <v>1789363.2339999999</v>
      </c>
      <c r="H8" s="332">
        <v>0</v>
      </c>
      <c r="I8" s="327">
        <v>0</v>
      </c>
      <c r="J8" s="336">
        <v>0</v>
      </c>
      <c r="K8" s="332">
        <v>0</v>
      </c>
      <c r="L8" s="327">
        <v>0</v>
      </c>
      <c r="M8" s="336">
        <v>0</v>
      </c>
      <c r="N8" s="275">
        <f t="shared" ref="N8:N30" si="1">SUM(B8:M8)</f>
        <v>11122113.418</v>
      </c>
    </row>
    <row r="9" spans="1:14">
      <c r="A9" s="214" t="s">
        <v>132</v>
      </c>
      <c r="B9" s="332">
        <v>833751.22833689186</v>
      </c>
      <c r="C9" s="327">
        <v>681535.43420265894</v>
      </c>
      <c r="D9" s="336">
        <v>668401.37332923699</v>
      </c>
      <c r="E9" s="332">
        <v>578119.92836482963</v>
      </c>
      <c r="F9" s="327">
        <v>546579.43144844589</v>
      </c>
      <c r="G9" s="336">
        <v>520924.49569081905</v>
      </c>
      <c r="H9" s="332">
        <v>0</v>
      </c>
      <c r="I9" s="327">
        <v>0</v>
      </c>
      <c r="J9" s="336">
        <v>0</v>
      </c>
      <c r="K9" s="332">
        <v>0</v>
      </c>
      <c r="L9" s="327">
        <v>0</v>
      </c>
      <c r="M9" s="336">
        <v>0</v>
      </c>
      <c r="N9" s="275">
        <f t="shared" si="1"/>
        <v>3829311.8913728818</v>
      </c>
    </row>
    <row r="10" spans="1:14">
      <c r="A10" s="214" t="s">
        <v>130</v>
      </c>
      <c r="B10" s="332">
        <v>1873582.2487877044</v>
      </c>
      <c r="C10" s="327">
        <v>1430817.896236188</v>
      </c>
      <c r="D10" s="336">
        <v>1406457.484624217</v>
      </c>
      <c r="E10" s="332">
        <v>1190336.7973229825</v>
      </c>
      <c r="F10" s="327">
        <v>1053927.1497695129</v>
      </c>
      <c r="G10" s="336">
        <v>970637.01091087051</v>
      </c>
      <c r="H10" s="332">
        <v>0</v>
      </c>
      <c r="I10" s="327">
        <v>0</v>
      </c>
      <c r="J10" s="336">
        <v>0</v>
      </c>
      <c r="K10" s="332">
        <v>0</v>
      </c>
      <c r="L10" s="327">
        <v>0</v>
      </c>
      <c r="M10" s="336">
        <v>0</v>
      </c>
      <c r="N10" s="275">
        <f t="shared" si="1"/>
        <v>7925758.5876514763</v>
      </c>
    </row>
    <row r="11" spans="1:14">
      <c r="A11" s="322" t="s">
        <v>293</v>
      </c>
      <c r="B11" s="333">
        <f>SUM(B12:B15)</f>
        <v>3489440.4370984407</v>
      </c>
      <c r="C11" s="331">
        <f t="shared" ref="C11:M11" si="2">SUM(C12:C15)</f>
        <v>2972378.2434706236</v>
      </c>
      <c r="D11" s="337">
        <f t="shared" si="2"/>
        <v>2948045.5082668983</v>
      </c>
      <c r="E11" s="333">
        <f t="shared" si="2"/>
        <v>2692554.6938087093</v>
      </c>
      <c r="F11" s="331">
        <f t="shared" si="2"/>
        <v>2589521.9151781201</v>
      </c>
      <c r="G11" s="337">
        <f t="shared" si="2"/>
        <v>2552297.6689077849</v>
      </c>
      <c r="H11" s="333">
        <f t="shared" si="2"/>
        <v>0</v>
      </c>
      <c r="I11" s="331">
        <f t="shared" si="2"/>
        <v>0</v>
      </c>
      <c r="J11" s="337">
        <f t="shared" si="2"/>
        <v>0</v>
      </c>
      <c r="K11" s="333">
        <f t="shared" si="2"/>
        <v>0</v>
      </c>
      <c r="L11" s="331">
        <f t="shared" si="2"/>
        <v>0</v>
      </c>
      <c r="M11" s="337">
        <f t="shared" si="2"/>
        <v>0</v>
      </c>
      <c r="N11" s="320">
        <f t="shared" si="1"/>
        <v>17244238.466730576</v>
      </c>
    </row>
    <row r="12" spans="1:14" ht="13.5" customHeight="1">
      <c r="A12" s="214" t="s">
        <v>8</v>
      </c>
      <c r="B12" s="334">
        <v>511901.53699999995</v>
      </c>
      <c r="C12" s="328">
        <v>484181.80800000002</v>
      </c>
      <c r="D12" s="338">
        <v>493238.71099999995</v>
      </c>
      <c r="E12" s="334">
        <v>465630.799</v>
      </c>
      <c r="F12" s="328">
        <v>493298.48300000007</v>
      </c>
      <c r="G12" s="338">
        <v>537680.45399999991</v>
      </c>
      <c r="H12" s="334">
        <v>0</v>
      </c>
      <c r="I12" s="328">
        <v>0</v>
      </c>
      <c r="J12" s="338">
        <v>0</v>
      </c>
      <c r="K12" s="334">
        <v>0</v>
      </c>
      <c r="L12" s="328">
        <v>0</v>
      </c>
      <c r="M12" s="338">
        <v>0</v>
      </c>
      <c r="N12" s="329">
        <f t="shared" si="1"/>
        <v>2985931.7919999999</v>
      </c>
    </row>
    <row r="13" spans="1:14">
      <c r="A13" s="214" t="s">
        <v>9</v>
      </c>
      <c r="B13" s="332">
        <v>1246980.9469999999</v>
      </c>
      <c r="C13" s="327">
        <v>1146888.1850000001</v>
      </c>
      <c r="D13" s="336">
        <v>1149916.7349999999</v>
      </c>
      <c r="E13" s="332">
        <v>1123074.8629999999</v>
      </c>
      <c r="F13" s="327">
        <v>1115126.6040000001</v>
      </c>
      <c r="G13" s="336">
        <v>1098594.5929999999</v>
      </c>
      <c r="H13" s="332">
        <v>0</v>
      </c>
      <c r="I13" s="327">
        <v>0</v>
      </c>
      <c r="J13" s="336">
        <v>0</v>
      </c>
      <c r="K13" s="332">
        <v>0</v>
      </c>
      <c r="L13" s="327">
        <v>0</v>
      </c>
      <c r="M13" s="336">
        <v>0</v>
      </c>
      <c r="N13" s="275">
        <f t="shared" si="1"/>
        <v>6880581.9270000011</v>
      </c>
    </row>
    <row r="14" spans="1:14">
      <c r="A14" s="214" t="s">
        <v>132</v>
      </c>
      <c r="B14" s="332">
        <v>491158.20856908761</v>
      </c>
      <c r="C14" s="327">
        <v>403047.77067147597</v>
      </c>
      <c r="D14" s="336">
        <v>384864.50388520031</v>
      </c>
      <c r="E14" s="332">
        <v>339910.7847079162</v>
      </c>
      <c r="F14" s="327">
        <v>319880.14567174902</v>
      </c>
      <c r="G14" s="336">
        <v>309118.7945222524</v>
      </c>
      <c r="H14" s="332">
        <v>0</v>
      </c>
      <c r="I14" s="327">
        <v>0</v>
      </c>
      <c r="J14" s="336">
        <v>0</v>
      </c>
      <c r="K14" s="332">
        <v>0</v>
      </c>
      <c r="L14" s="327">
        <v>0</v>
      </c>
      <c r="M14" s="336">
        <v>0</v>
      </c>
      <c r="N14" s="275">
        <f t="shared" si="1"/>
        <v>2247980.2080276813</v>
      </c>
    </row>
    <row r="15" spans="1:14">
      <c r="A15" s="214" t="s">
        <v>130</v>
      </c>
      <c r="B15" s="332">
        <v>1239399.7445293532</v>
      </c>
      <c r="C15" s="327">
        <v>938260.47979914758</v>
      </c>
      <c r="D15" s="336">
        <v>920025.55838169821</v>
      </c>
      <c r="E15" s="332">
        <v>763938.24710079306</v>
      </c>
      <c r="F15" s="327">
        <v>661216.68250637082</v>
      </c>
      <c r="G15" s="336">
        <v>606903.82738553244</v>
      </c>
      <c r="H15" s="332">
        <v>0</v>
      </c>
      <c r="I15" s="327">
        <v>0</v>
      </c>
      <c r="J15" s="336">
        <v>0</v>
      </c>
      <c r="K15" s="332">
        <v>0</v>
      </c>
      <c r="L15" s="327">
        <v>0</v>
      </c>
      <c r="M15" s="336">
        <v>0</v>
      </c>
      <c r="N15" s="275">
        <f t="shared" si="1"/>
        <v>5129744.5397028951</v>
      </c>
    </row>
    <row r="16" spans="1:14">
      <c r="A16" s="322" t="s">
        <v>295</v>
      </c>
      <c r="B16" s="333">
        <f>SUM(B17:B20)</f>
        <v>1278384.8271484752</v>
      </c>
      <c r="C16" s="331">
        <f t="shared" ref="C16:M16" si="3">SUM(C17:C20)</f>
        <v>1092798.9659246798</v>
      </c>
      <c r="D16" s="337">
        <f t="shared" si="3"/>
        <v>1094105.980286689</v>
      </c>
      <c r="E16" s="333">
        <f t="shared" si="3"/>
        <v>1020992.8500815047</v>
      </c>
      <c r="F16" s="331">
        <f t="shared" si="3"/>
        <v>983035.26382529608</v>
      </c>
      <c r="G16" s="337">
        <f t="shared" si="3"/>
        <v>965093.5745438257</v>
      </c>
      <c r="H16" s="333">
        <f t="shared" si="3"/>
        <v>0</v>
      </c>
      <c r="I16" s="331">
        <f t="shared" si="3"/>
        <v>0</v>
      </c>
      <c r="J16" s="337">
        <f t="shared" si="3"/>
        <v>0</v>
      </c>
      <c r="K16" s="333">
        <f t="shared" si="3"/>
        <v>0</v>
      </c>
      <c r="L16" s="331">
        <f t="shared" si="3"/>
        <v>0</v>
      </c>
      <c r="M16" s="337">
        <f t="shared" si="3"/>
        <v>0</v>
      </c>
      <c r="N16" s="320">
        <f t="shared" si="1"/>
        <v>6434411.4618104706</v>
      </c>
    </row>
    <row r="17" spans="1:14">
      <c r="A17" s="214" t="s">
        <v>8</v>
      </c>
      <c r="B17" s="332">
        <v>111786.85400000001</v>
      </c>
      <c r="C17" s="327">
        <v>110448.391</v>
      </c>
      <c r="D17" s="336">
        <v>112730.215</v>
      </c>
      <c r="E17" s="332">
        <v>118243.01300000001</v>
      </c>
      <c r="F17" s="327">
        <v>119015.08100000001</v>
      </c>
      <c r="G17" s="336">
        <v>137713.55799999999</v>
      </c>
      <c r="H17" s="332">
        <v>0</v>
      </c>
      <c r="I17" s="327">
        <v>0</v>
      </c>
      <c r="J17" s="336">
        <v>0</v>
      </c>
      <c r="K17" s="332">
        <v>0</v>
      </c>
      <c r="L17" s="327">
        <v>0</v>
      </c>
      <c r="M17" s="336">
        <v>0</v>
      </c>
      <c r="N17" s="275">
        <f t="shared" si="1"/>
        <v>709937.11199999996</v>
      </c>
    </row>
    <row r="18" spans="1:14">
      <c r="A18" s="214" t="s">
        <v>9</v>
      </c>
      <c r="B18" s="332">
        <v>487067.71200000006</v>
      </c>
      <c r="C18" s="327">
        <v>453224.42100000003</v>
      </c>
      <c r="D18" s="336">
        <v>451499.72600000002</v>
      </c>
      <c r="E18" s="332">
        <v>446529.38</v>
      </c>
      <c r="F18" s="327">
        <v>439995.08100000001</v>
      </c>
      <c r="G18" s="336">
        <v>438517.12400000001</v>
      </c>
      <c r="H18" s="332">
        <v>0</v>
      </c>
      <c r="I18" s="327">
        <v>0</v>
      </c>
      <c r="J18" s="336">
        <v>0</v>
      </c>
      <c r="K18" s="332">
        <v>0</v>
      </c>
      <c r="L18" s="327">
        <v>0</v>
      </c>
      <c r="M18" s="336">
        <v>0</v>
      </c>
      <c r="N18" s="275">
        <f t="shared" si="1"/>
        <v>2716833.4440000001</v>
      </c>
    </row>
    <row r="19" spans="1:14">
      <c r="A19" s="214" t="s">
        <v>132</v>
      </c>
      <c r="B19" s="332">
        <v>219700.40430227044</v>
      </c>
      <c r="C19" s="327">
        <v>170416.08978908943</v>
      </c>
      <c r="D19" s="336">
        <v>167411.035298378</v>
      </c>
      <c r="E19" s="332">
        <v>148759.86697704758</v>
      </c>
      <c r="F19" s="327">
        <v>146148.86122828029</v>
      </c>
      <c r="G19" s="336">
        <v>138139.89379927685</v>
      </c>
      <c r="H19" s="332">
        <v>0</v>
      </c>
      <c r="I19" s="327">
        <v>0</v>
      </c>
      <c r="J19" s="336">
        <v>0</v>
      </c>
      <c r="K19" s="332">
        <v>0</v>
      </c>
      <c r="L19" s="327">
        <v>0</v>
      </c>
      <c r="M19" s="336">
        <v>0</v>
      </c>
      <c r="N19" s="275">
        <f t="shared" si="1"/>
        <v>990576.15139434254</v>
      </c>
    </row>
    <row r="20" spans="1:14">
      <c r="A20" s="214" t="s">
        <v>130</v>
      </c>
      <c r="B20" s="332">
        <v>459829.85684620461</v>
      </c>
      <c r="C20" s="327">
        <v>358710.06413559045</v>
      </c>
      <c r="D20" s="336">
        <v>362465.00398831116</v>
      </c>
      <c r="E20" s="332">
        <v>307460.59010445711</v>
      </c>
      <c r="F20" s="327">
        <v>277876.24059701583</v>
      </c>
      <c r="G20" s="336">
        <v>250722.99874454888</v>
      </c>
      <c r="H20" s="332">
        <v>0</v>
      </c>
      <c r="I20" s="327">
        <v>0</v>
      </c>
      <c r="J20" s="336">
        <v>0</v>
      </c>
      <c r="K20" s="332">
        <v>0</v>
      </c>
      <c r="L20" s="327">
        <v>0</v>
      </c>
      <c r="M20" s="336">
        <v>0</v>
      </c>
      <c r="N20" s="275">
        <f t="shared" si="1"/>
        <v>2017064.7544161277</v>
      </c>
    </row>
    <row r="21" spans="1:14">
      <c r="A21" s="322" t="s">
        <v>56</v>
      </c>
      <c r="B21" s="333">
        <f>SUM(B22:B25)</f>
        <v>577489.36987768044</v>
      </c>
      <c r="C21" s="331">
        <f t="shared" ref="C21:M21" si="4">SUM(C22:C25)</f>
        <v>490434.01604354347</v>
      </c>
      <c r="D21" s="337">
        <f t="shared" si="4"/>
        <v>498964.48339986644</v>
      </c>
      <c r="E21" s="333">
        <f t="shared" si="4"/>
        <v>459920.77379759809</v>
      </c>
      <c r="F21" s="331">
        <f t="shared" si="4"/>
        <v>452921.08521454287</v>
      </c>
      <c r="G21" s="337">
        <f t="shared" si="4"/>
        <v>444789.49415007897</v>
      </c>
      <c r="H21" s="333">
        <f t="shared" si="4"/>
        <v>0</v>
      </c>
      <c r="I21" s="331">
        <f t="shared" si="4"/>
        <v>0</v>
      </c>
      <c r="J21" s="337">
        <f t="shared" si="4"/>
        <v>0</v>
      </c>
      <c r="K21" s="333">
        <f t="shared" si="4"/>
        <v>0</v>
      </c>
      <c r="L21" s="331">
        <f t="shared" si="4"/>
        <v>0</v>
      </c>
      <c r="M21" s="337">
        <f t="shared" si="4"/>
        <v>0</v>
      </c>
      <c r="N21" s="320">
        <f t="shared" si="1"/>
        <v>2924519.2224833099</v>
      </c>
    </row>
    <row r="22" spans="1:14">
      <c r="A22" s="214" t="s">
        <v>8</v>
      </c>
      <c r="B22" s="332">
        <v>8687.7980000000007</v>
      </c>
      <c r="C22" s="327">
        <v>9092.49</v>
      </c>
      <c r="D22" s="336">
        <v>10555.795</v>
      </c>
      <c r="E22" s="332">
        <v>10748.423000000001</v>
      </c>
      <c r="F22" s="327">
        <v>10838.643</v>
      </c>
      <c r="G22" s="336">
        <v>10661.665000000001</v>
      </c>
      <c r="H22" s="332">
        <v>0</v>
      </c>
      <c r="I22" s="327">
        <v>0</v>
      </c>
      <c r="J22" s="336">
        <v>0</v>
      </c>
      <c r="K22" s="332">
        <v>0</v>
      </c>
      <c r="L22" s="327">
        <v>0</v>
      </c>
      <c r="M22" s="336">
        <v>0</v>
      </c>
      <c r="N22" s="275">
        <f t="shared" si="1"/>
        <v>60584.814000000006</v>
      </c>
    </row>
    <row r="23" spans="1:14">
      <c r="A23" s="214" t="s">
        <v>9</v>
      </c>
      <c r="B23" s="332">
        <v>271661.63900000002</v>
      </c>
      <c r="C23" s="327">
        <v>239507.48</v>
      </c>
      <c r="D23" s="336">
        <v>248400.622</v>
      </c>
      <c r="E23" s="332">
        <v>240866.774</v>
      </c>
      <c r="F23" s="327">
        <v>246770.611</v>
      </c>
      <c r="G23" s="336">
        <v>247520.29699999999</v>
      </c>
      <c r="H23" s="332">
        <v>0</v>
      </c>
      <c r="I23" s="327">
        <v>0</v>
      </c>
      <c r="J23" s="336">
        <v>0</v>
      </c>
      <c r="K23" s="332">
        <v>0</v>
      </c>
      <c r="L23" s="327">
        <v>0</v>
      </c>
      <c r="M23" s="336">
        <v>0</v>
      </c>
      <c r="N23" s="275">
        <f t="shared" si="1"/>
        <v>1494727.423</v>
      </c>
    </row>
    <row r="24" spans="1:14">
      <c r="A24" s="214" t="s">
        <v>132</v>
      </c>
      <c r="B24" s="332">
        <v>122787.28546553379</v>
      </c>
      <c r="C24" s="327">
        <v>107986.69374209357</v>
      </c>
      <c r="D24" s="336">
        <v>116041.14414565876</v>
      </c>
      <c r="E24" s="332">
        <v>89367.616679865765</v>
      </c>
      <c r="F24" s="327">
        <v>80477.604548416595</v>
      </c>
      <c r="G24" s="336">
        <v>73597.347369289797</v>
      </c>
      <c r="H24" s="332">
        <v>0</v>
      </c>
      <c r="I24" s="327">
        <v>0</v>
      </c>
      <c r="J24" s="336">
        <v>0</v>
      </c>
      <c r="K24" s="332">
        <v>0</v>
      </c>
      <c r="L24" s="327">
        <v>0</v>
      </c>
      <c r="M24" s="336">
        <v>0</v>
      </c>
      <c r="N24" s="275">
        <f t="shared" si="1"/>
        <v>590257.69195085834</v>
      </c>
    </row>
    <row r="25" spans="1:14">
      <c r="A25" s="214" t="s">
        <v>130</v>
      </c>
      <c r="B25" s="332">
        <v>174352.64741214656</v>
      </c>
      <c r="C25" s="327">
        <v>133847.35230144984</v>
      </c>
      <c r="D25" s="336">
        <v>123966.92225420766</v>
      </c>
      <c r="E25" s="332">
        <v>118937.96011773228</v>
      </c>
      <c r="F25" s="327">
        <v>114834.22666612624</v>
      </c>
      <c r="G25" s="336">
        <v>113010.18478078918</v>
      </c>
      <c r="H25" s="332">
        <v>0</v>
      </c>
      <c r="I25" s="327">
        <v>0</v>
      </c>
      <c r="J25" s="336">
        <v>0</v>
      </c>
      <c r="K25" s="332">
        <v>0</v>
      </c>
      <c r="L25" s="327">
        <v>0</v>
      </c>
      <c r="M25" s="336">
        <v>0</v>
      </c>
      <c r="N25" s="275">
        <f t="shared" si="1"/>
        <v>778949.29353245185</v>
      </c>
    </row>
    <row r="26" spans="1:14">
      <c r="A26" s="322" t="s">
        <v>254</v>
      </c>
      <c r="B26" s="333">
        <f>SUM(B27:B30)</f>
        <v>5426.57</v>
      </c>
      <c r="C26" s="331">
        <f t="shared" ref="C26:M26" si="5">SUM(C27:C30)</f>
        <v>5018.9040000000005</v>
      </c>
      <c r="D26" s="337">
        <f t="shared" si="5"/>
        <v>5307.07</v>
      </c>
      <c r="E26" s="333">
        <f t="shared" si="5"/>
        <v>4922.05</v>
      </c>
      <c r="F26" s="331">
        <f t="shared" si="5"/>
        <v>4994.1899999999996</v>
      </c>
      <c r="G26" s="337">
        <f t="shared" si="5"/>
        <v>4799.68</v>
      </c>
      <c r="H26" s="333">
        <f t="shared" si="5"/>
        <v>0</v>
      </c>
      <c r="I26" s="331">
        <f t="shared" si="5"/>
        <v>0</v>
      </c>
      <c r="J26" s="337">
        <f t="shared" si="5"/>
        <v>0</v>
      </c>
      <c r="K26" s="333">
        <f t="shared" si="5"/>
        <v>0</v>
      </c>
      <c r="L26" s="331">
        <f t="shared" si="5"/>
        <v>0</v>
      </c>
      <c r="M26" s="337">
        <f t="shared" si="5"/>
        <v>0</v>
      </c>
      <c r="N26" s="320">
        <f t="shared" si="1"/>
        <v>30468.464</v>
      </c>
    </row>
    <row r="27" spans="1:14">
      <c r="A27" s="214" t="s">
        <v>8</v>
      </c>
      <c r="B27" s="332">
        <v>0</v>
      </c>
      <c r="C27" s="327">
        <v>0</v>
      </c>
      <c r="D27" s="336">
        <v>0</v>
      </c>
      <c r="E27" s="332">
        <v>0</v>
      </c>
      <c r="F27" s="327">
        <v>0</v>
      </c>
      <c r="G27" s="336">
        <v>0</v>
      </c>
      <c r="H27" s="332">
        <v>0</v>
      </c>
      <c r="I27" s="327">
        <v>0</v>
      </c>
      <c r="J27" s="336">
        <v>0</v>
      </c>
      <c r="K27" s="332">
        <v>0</v>
      </c>
      <c r="L27" s="327">
        <v>0</v>
      </c>
      <c r="M27" s="336">
        <v>0</v>
      </c>
      <c r="N27" s="275">
        <f t="shared" si="1"/>
        <v>0</v>
      </c>
    </row>
    <row r="28" spans="1:14">
      <c r="A28" s="214" t="s">
        <v>9</v>
      </c>
      <c r="B28" s="332">
        <v>5321.24</v>
      </c>
      <c r="C28" s="327">
        <v>4934.0240000000003</v>
      </c>
      <c r="D28" s="336">
        <v>5222.38</v>
      </c>
      <c r="E28" s="332">
        <v>4840.3900000000003</v>
      </c>
      <c r="F28" s="327">
        <v>4921.37</v>
      </c>
      <c r="G28" s="336">
        <v>4731.22</v>
      </c>
      <c r="H28" s="332">
        <v>0</v>
      </c>
      <c r="I28" s="327">
        <v>0</v>
      </c>
      <c r="J28" s="336">
        <v>0</v>
      </c>
      <c r="K28" s="332">
        <v>0</v>
      </c>
      <c r="L28" s="327">
        <v>0</v>
      </c>
      <c r="M28" s="336">
        <v>0</v>
      </c>
      <c r="N28" s="275">
        <f t="shared" si="1"/>
        <v>29970.624</v>
      </c>
    </row>
    <row r="29" spans="1:14">
      <c r="A29" s="214" t="s">
        <v>132</v>
      </c>
      <c r="B29" s="332">
        <v>105.33</v>
      </c>
      <c r="C29" s="327">
        <v>84.88</v>
      </c>
      <c r="D29" s="336">
        <v>84.69</v>
      </c>
      <c r="E29" s="332">
        <v>81.66</v>
      </c>
      <c r="F29" s="327">
        <v>72.819999999999993</v>
      </c>
      <c r="G29" s="336">
        <v>68.459999999999994</v>
      </c>
      <c r="H29" s="332">
        <v>0</v>
      </c>
      <c r="I29" s="327">
        <v>0</v>
      </c>
      <c r="J29" s="336">
        <v>0</v>
      </c>
      <c r="K29" s="332">
        <v>0</v>
      </c>
      <c r="L29" s="327">
        <v>0</v>
      </c>
      <c r="M29" s="336">
        <v>0</v>
      </c>
      <c r="N29" s="275">
        <f t="shared" si="1"/>
        <v>497.83999999999992</v>
      </c>
    </row>
    <row r="30" spans="1:14">
      <c r="A30" s="218" t="s">
        <v>130</v>
      </c>
      <c r="B30" s="335">
        <v>0</v>
      </c>
      <c r="C30" s="330">
        <v>0</v>
      </c>
      <c r="D30" s="339">
        <v>0</v>
      </c>
      <c r="E30" s="335">
        <v>0</v>
      </c>
      <c r="F30" s="330">
        <v>0</v>
      </c>
      <c r="G30" s="339">
        <v>0</v>
      </c>
      <c r="H30" s="335">
        <v>0</v>
      </c>
      <c r="I30" s="330">
        <v>0</v>
      </c>
      <c r="J30" s="339">
        <v>0</v>
      </c>
      <c r="K30" s="335">
        <v>0</v>
      </c>
      <c r="L30" s="330">
        <v>0</v>
      </c>
      <c r="M30" s="339">
        <v>0</v>
      </c>
      <c r="N30" s="277">
        <f t="shared" si="1"/>
        <v>0</v>
      </c>
    </row>
    <row r="31" spans="1:14">
      <c r="A31" s="20"/>
      <c r="B31" s="19"/>
      <c r="N31" s="340" t="s">
        <v>298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3" priority="4">
      <formula>SEARCH($B$3,$N$1)</formula>
    </cfRule>
  </conditionalFormatting>
  <conditionalFormatting sqref="B5:G30">
    <cfRule type="expression" dxfId="22" priority="3">
      <formula>SEARCH($E$3,$N$1)</formula>
    </cfRule>
  </conditionalFormatting>
  <conditionalFormatting sqref="B5:J30">
    <cfRule type="expression" dxfId="21" priority="2">
      <formula>SEARCH($H$3,$N$1)</formula>
    </cfRule>
  </conditionalFormatting>
  <conditionalFormatting sqref="B5:M30">
    <cfRule type="expression" dxfId="2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8">
      <c r="A1" s="266" t="s">
        <v>388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26" t="str">
        <f>'3.1'!N1</f>
        <v>II. čtvrtletí 2024</v>
      </c>
      <c r="O1" s="9"/>
      <c r="P1" s="9"/>
      <c r="Q1" s="9"/>
      <c r="R1" s="9"/>
      <c r="S1" s="9"/>
      <c r="T1" s="9"/>
    </row>
    <row r="2" spans="1:20" ht="6" customHeight="1"/>
    <row r="3" spans="1:20">
      <c r="A3" s="494" t="str">
        <f>'3.1'!A4</f>
        <v>2024</v>
      </c>
      <c r="B3" s="569" t="s">
        <v>179</v>
      </c>
      <c r="C3" s="565"/>
      <c r="D3" s="570"/>
      <c r="E3" s="569" t="s">
        <v>181</v>
      </c>
      <c r="F3" s="565"/>
      <c r="G3" s="570"/>
      <c r="H3" s="569" t="s">
        <v>182</v>
      </c>
      <c r="I3" s="565"/>
      <c r="J3" s="570"/>
      <c r="K3" s="569" t="s">
        <v>183</v>
      </c>
      <c r="L3" s="565"/>
      <c r="M3" s="570"/>
      <c r="N3" s="565" t="s">
        <v>53</v>
      </c>
    </row>
    <row r="4" spans="1:20">
      <c r="A4" s="571"/>
      <c r="B4" s="430" t="s">
        <v>60</v>
      </c>
      <c r="C4" s="431" t="s">
        <v>61</v>
      </c>
      <c r="D4" s="432" t="s">
        <v>62</v>
      </c>
      <c r="E4" s="430" t="s">
        <v>63</v>
      </c>
      <c r="F4" s="431" t="s">
        <v>64</v>
      </c>
      <c r="G4" s="432" t="s">
        <v>65</v>
      </c>
      <c r="H4" s="430" t="s">
        <v>66</v>
      </c>
      <c r="I4" s="431" t="s">
        <v>67</v>
      </c>
      <c r="J4" s="432" t="s">
        <v>68</v>
      </c>
      <c r="K4" s="430" t="s">
        <v>69</v>
      </c>
      <c r="L4" s="431" t="s">
        <v>70</v>
      </c>
      <c r="M4" s="432" t="s">
        <v>71</v>
      </c>
      <c r="N4" s="562" t="s">
        <v>53</v>
      </c>
    </row>
    <row r="5" spans="1:20" ht="12.75" customHeight="1">
      <c r="A5" s="563" t="s">
        <v>96</v>
      </c>
      <c r="B5" s="481">
        <f>SUM(B6:D6)</f>
        <v>16816.766552119181</v>
      </c>
      <c r="C5" s="482"/>
      <c r="D5" s="483"/>
      <c r="E5" s="481">
        <f>SUM(E6:G6)</f>
        <v>13801.20702835142</v>
      </c>
      <c r="F5" s="482"/>
      <c r="G5" s="483"/>
      <c r="H5" s="481">
        <f>SUM(H6:J6)</f>
        <v>0</v>
      </c>
      <c r="I5" s="482"/>
      <c r="J5" s="483"/>
      <c r="K5" s="481">
        <f>SUM(K6:M6)</f>
        <v>0</v>
      </c>
      <c r="L5" s="482"/>
      <c r="M5" s="483"/>
      <c r="N5" s="567">
        <f>SUM(N7:N9)</f>
        <v>30617.973580470596</v>
      </c>
    </row>
    <row r="6" spans="1:20">
      <c r="A6" s="564"/>
      <c r="B6" s="220">
        <f>SUM(B7:B9)</f>
        <v>6196.3860543313358</v>
      </c>
      <c r="C6" s="216">
        <f t="shared" ref="C6:M6" si="0">SUM(C7:C9)</f>
        <v>5320.6877450136199</v>
      </c>
      <c r="D6" s="219">
        <f t="shared" si="0"/>
        <v>5299.6927527742246</v>
      </c>
      <c r="E6" s="220">
        <f t="shared" si="0"/>
        <v>4601.7335414396257</v>
      </c>
      <c r="F6" s="216">
        <f t="shared" si="0"/>
        <v>4636.0325824814045</v>
      </c>
      <c r="G6" s="219">
        <f t="shared" si="0"/>
        <v>4563.4409044303902</v>
      </c>
      <c r="H6" s="220">
        <f t="shared" si="0"/>
        <v>0</v>
      </c>
      <c r="I6" s="216">
        <f t="shared" si="0"/>
        <v>0</v>
      </c>
      <c r="J6" s="219">
        <f t="shared" si="0"/>
        <v>0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568"/>
    </row>
    <row r="7" spans="1:20">
      <c r="A7" s="71" t="s">
        <v>25</v>
      </c>
      <c r="B7" s="344">
        <v>4683.9888514404302</v>
      </c>
      <c r="C7" s="341">
        <v>4019.3021995849599</v>
      </c>
      <c r="D7" s="343">
        <v>4146.0149454879802</v>
      </c>
      <c r="E7" s="344">
        <v>3372.6117005310098</v>
      </c>
      <c r="F7" s="341">
        <v>3297.3235030441301</v>
      </c>
      <c r="G7" s="343">
        <v>3383.78</v>
      </c>
      <c r="H7" s="344">
        <v>0</v>
      </c>
      <c r="I7" s="341">
        <v>0</v>
      </c>
      <c r="J7" s="343">
        <v>0</v>
      </c>
      <c r="K7" s="344">
        <v>0</v>
      </c>
      <c r="L7" s="341">
        <v>0</v>
      </c>
      <c r="M7" s="343">
        <v>0</v>
      </c>
      <c r="N7" s="275">
        <f>SUM(B7:M7)</f>
        <v>22903.021200088508</v>
      </c>
    </row>
    <row r="8" spans="1:20">
      <c r="A8" s="71" t="s">
        <v>37</v>
      </c>
      <c r="B8" s="344">
        <v>28.354115030795299</v>
      </c>
      <c r="C8" s="327">
        <v>4.71195399799943</v>
      </c>
      <c r="D8" s="336">
        <v>16.6882279405445</v>
      </c>
      <c r="E8" s="332">
        <v>12.2538139615953</v>
      </c>
      <c r="F8" s="327">
        <v>7.3508769836649304</v>
      </c>
      <c r="G8" s="336">
        <v>12.66</v>
      </c>
      <c r="H8" s="332">
        <v>0</v>
      </c>
      <c r="I8" s="327">
        <v>0</v>
      </c>
      <c r="J8" s="336">
        <v>0</v>
      </c>
      <c r="K8" s="332">
        <v>0</v>
      </c>
      <c r="L8" s="327">
        <v>0</v>
      </c>
      <c r="M8" s="336">
        <v>0</v>
      </c>
      <c r="N8" s="275">
        <f>SUM(B8:M8)</f>
        <v>82.01898791459945</v>
      </c>
    </row>
    <row r="9" spans="1:20">
      <c r="A9" s="71" t="s">
        <v>40</v>
      </c>
      <c r="B9" s="344">
        <v>1484.0430878601101</v>
      </c>
      <c r="C9" s="327">
        <v>1296.6735914306601</v>
      </c>
      <c r="D9" s="336">
        <v>1136.9895793456999</v>
      </c>
      <c r="E9" s="332">
        <v>1216.8680269470201</v>
      </c>
      <c r="F9" s="327">
        <v>1331.3582024536099</v>
      </c>
      <c r="G9" s="336">
        <v>1167.0009044303899</v>
      </c>
      <c r="H9" s="332">
        <v>0</v>
      </c>
      <c r="I9" s="327">
        <v>0</v>
      </c>
      <c r="J9" s="336">
        <v>0</v>
      </c>
      <c r="K9" s="332">
        <v>0</v>
      </c>
      <c r="L9" s="327">
        <v>0</v>
      </c>
      <c r="M9" s="336">
        <v>0</v>
      </c>
      <c r="N9" s="275">
        <f>SUM(B9:M9)</f>
        <v>7632.9333924674902</v>
      </c>
    </row>
    <row r="10" spans="1:20" ht="12.75" customHeight="1">
      <c r="A10" s="563" t="s">
        <v>97</v>
      </c>
      <c r="B10" s="481">
        <f>SUM(B11:D11)</f>
        <v>-16816.766558168252</v>
      </c>
      <c r="C10" s="482"/>
      <c r="D10" s="483"/>
      <c r="E10" s="481">
        <f>SUM(E11:G11)</f>
        <v>-13801.210594948087</v>
      </c>
      <c r="F10" s="482"/>
      <c r="G10" s="483"/>
      <c r="H10" s="481">
        <f>SUM(H11:J11)</f>
        <v>0</v>
      </c>
      <c r="I10" s="482"/>
      <c r="J10" s="483"/>
      <c r="K10" s="481">
        <f>SUM(K11:M11)</f>
        <v>0</v>
      </c>
      <c r="L10" s="482"/>
      <c r="M10" s="483"/>
      <c r="N10" s="567">
        <f>SUM(N12:N17)</f>
        <v>-30617.977153116339</v>
      </c>
    </row>
    <row r="11" spans="1:20">
      <c r="A11" s="564"/>
      <c r="B11" s="220">
        <f>SUM(B12:B17)</f>
        <v>-6196.3860562073787</v>
      </c>
      <c r="C11" s="216">
        <f t="shared" ref="C11:M11" si="1">SUM(C12:C17)</f>
        <v>-5320.6877420433984</v>
      </c>
      <c r="D11" s="219">
        <f t="shared" si="1"/>
        <v>-5299.6927599174751</v>
      </c>
      <c r="E11" s="220">
        <f t="shared" si="1"/>
        <v>-4601.7335433061389</v>
      </c>
      <c r="F11" s="216">
        <f t="shared" si="1"/>
        <v>-4636.0325795417748</v>
      </c>
      <c r="G11" s="219">
        <f t="shared" si="1"/>
        <v>-4563.4444721001728</v>
      </c>
      <c r="H11" s="220">
        <f t="shared" si="1"/>
        <v>0</v>
      </c>
      <c r="I11" s="216">
        <f t="shared" si="1"/>
        <v>0</v>
      </c>
      <c r="J11" s="219">
        <f t="shared" si="1"/>
        <v>0</v>
      </c>
      <c r="K11" s="220">
        <f t="shared" si="1"/>
        <v>0</v>
      </c>
      <c r="L11" s="216">
        <f t="shared" si="1"/>
        <v>0</v>
      </c>
      <c r="M11" s="219">
        <f t="shared" si="1"/>
        <v>0</v>
      </c>
      <c r="N11" s="568"/>
    </row>
    <row r="12" spans="1:20">
      <c r="A12" s="71" t="s">
        <v>38</v>
      </c>
      <c r="B12" s="344">
        <v>-3864.2361547851601</v>
      </c>
      <c r="C12" s="327">
        <v>-3435.4966450195302</v>
      </c>
      <c r="D12" s="336">
        <v>-3324.36358862305</v>
      </c>
      <c r="E12" s="332">
        <v>-3097.8938508300798</v>
      </c>
      <c r="F12" s="327">
        <v>-3042.5895830078098</v>
      </c>
      <c r="G12" s="336">
        <v>-2969.79</v>
      </c>
      <c r="H12" s="332">
        <v>0</v>
      </c>
      <c r="I12" s="327">
        <v>0</v>
      </c>
      <c r="J12" s="336">
        <v>0</v>
      </c>
      <c r="K12" s="332">
        <v>0</v>
      </c>
      <c r="L12" s="327">
        <v>0</v>
      </c>
      <c r="M12" s="336">
        <v>0</v>
      </c>
      <c r="N12" s="275">
        <f t="shared" ref="N12:N17" si="2">SUM(B12:M12)</f>
        <v>-19734.369822265631</v>
      </c>
    </row>
    <row r="13" spans="1:20">
      <c r="A13" s="71" t="s">
        <v>39</v>
      </c>
      <c r="B13" s="344">
        <v>-2123.8813342895501</v>
      </c>
      <c r="C13" s="327">
        <v>-1696.19182687378</v>
      </c>
      <c r="D13" s="336">
        <v>-1755.5983146972701</v>
      </c>
      <c r="E13" s="332">
        <v>-1320.86538687134</v>
      </c>
      <c r="F13" s="327">
        <v>-1393.6158795929</v>
      </c>
      <c r="G13" s="336">
        <v>-1388.4117506904599</v>
      </c>
      <c r="H13" s="332">
        <v>0</v>
      </c>
      <c r="I13" s="327">
        <v>0</v>
      </c>
      <c r="J13" s="336">
        <v>0</v>
      </c>
      <c r="K13" s="332">
        <v>0</v>
      </c>
      <c r="L13" s="327">
        <v>0</v>
      </c>
      <c r="M13" s="336">
        <v>0</v>
      </c>
      <c r="N13" s="275">
        <f t="shared" si="2"/>
        <v>-9678.5644930153012</v>
      </c>
    </row>
    <row r="14" spans="1:20">
      <c r="A14" s="71" t="s">
        <v>41</v>
      </c>
      <c r="B14" s="344">
        <v>0</v>
      </c>
      <c r="C14" s="327">
        <v>0</v>
      </c>
      <c r="D14" s="336">
        <v>0</v>
      </c>
      <c r="E14" s="332">
        <v>0</v>
      </c>
      <c r="F14" s="327">
        <v>0</v>
      </c>
      <c r="G14" s="336">
        <v>0</v>
      </c>
      <c r="H14" s="332">
        <v>0</v>
      </c>
      <c r="I14" s="327">
        <v>0</v>
      </c>
      <c r="J14" s="336">
        <v>0</v>
      </c>
      <c r="K14" s="332">
        <v>0</v>
      </c>
      <c r="L14" s="327">
        <v>0</v>
      </c>
      <c r="M14" s="336">
        <v>0</v>
      </c>
      <c r="N14" s="275">
        <f t="shared" si="2"/>
        <v>0</v>
      </c>
    </row>
    <row r="15" spans="1:20">
      <c r="A15" s="71" t="s">
        <v>31</v>
      </c>
      <c r="B15" s="344">
        <v>-106.990925005289</v>
      </c>
      <c r="C15" s="327">
        <v>-106.323974984618</v>
      </c>
      <c r="D15" s="336">
        <v>-127.334699908771</v>
      </c>
      <c r="E15" s="332">
        <v>-105.08807508568501</v>
      </c>
      <c r="F15" s="327">
        <v>-116.49662507606099</v>
      </c>
      <c r="G15" s="336">
        <v>-114.35194991484801</v>
      </c>
      <c r="H15" s="332">
        <v>0</v>
      </c>
      <c r="I15" s="327">
        <v>0</v>
      </c>
      <c r="J15" s="336">
        <v>0</v>
      </c>
      <c r="K15" s="332">
        <v>0</v>
      </c>
      <c r="L15" s="327">
        <v>0</v>
      </c>
      <c r="M15" s="336">
        <v>0</v>
      </c>
      <c r="N15" s="275">
        <f t="shared" si="2"/>
        <v>-676.58624997527204</v>
      </c>
    </row>
    <row r="16" spans="1:20">
      <c r="A16" s="71" t="s">
        <v>206</v>
      </c>
      <c r="B16" s="344">
        <v>-16.145199969634401</v>
      </c>
      <c r="C16" s="327">
        <v>-7.8879001764562</v>
      </c>
      <c r="D16" s="336">
        <v>-18.642074531249701</v>
      </c>
      <c r="E16" s="332">
        <v>-15.8495495917574</v>
      </c>
      <c r="F16" s="327">
        <v>-16.650824869001301</v>
      </c>
      <c r="G16" s="336">
        <v>-20.43</v>
      </c>
      <c r="H16" s="332">
        <v>0</v>
      </c>
      <c r="I16" s="327">
        <v>0</v>
      </c>
      <c r="J16" s="336">
        <v>0</v>
      </c>
      <c r="K16" s="332">
        <v>0</v>
      </c>
      <c r="L16" s="327">
        <v>0</v>
      </c>
      <c r="M16" s="336">
        <v>0</v>
      </c>
      <c r="N16" s="275">
        <f t="shared" si="2"/>
        <v>-95.605549138099008</v>
      </c>
    </row>
    <row r="17" spans="1:14">
      <c r="A17" s="422" t="s">
        <v>93</v>
      </c>
      <c r="B17" s="345">
        <v>-85.132442157745402</v>
      </c>
      <c r="C17" s="330">
        <v>-74.787394989013706</v>
      </c>
      <c r="D17" s="339">
        <v>-73.754082157135002</v>
      </c>
      <c r="E17" s="335">
        <v>-62.036680927276599</v>
      </c>
      <c r="F17" s="330">
        <v>-66.679666996002197</v>
      </c>
      <c r="G17" s="339">
        <v>-70.460771494865398</v>
      </c>
      <c r="H17" s="335">
        <v>0</v>
      </c>
      <c r="I17" s="330">
        <v>0</v>
      </c>
      <c r="J17" s="339">
        <v>0</v>
      </c>
      <c r="K17" s="335">
        <v>0</v>
      </c>
      <c r="L17" s="330">
        <v>0</v>
      </c>
      <c r="M17" s="339">
        <v>0</v>
      </c>
      <c r="N17" s="277">
        <f t="shared" si="2"/>
        <v>-432.85103872203831</v>
      </c>
    </row>
    <row r="18" spans="1:14">
      <c r="B18" s="21"/>
      <c r="N18" s="340" t="s">
        <v>275</v>
      </c>
    </row>
    <row r="19" spans="1:14" ht="11.25" customHeight="1">
      <c r="B19" s="21"/>
      <c r="N19" s="16"/>
    </row>
    <row r="20" spans="1:14" ht="11.25" customHeight="1">
      <c r="B20" s="21"/>
      <c r="N20" s="16"/>
    </row>
    <row r="21" spans="1:14">
      <c r="A21" s="494" t="str">
        <f>'3.1'!A4</f>
        <v>2024</v>
      </c>
      <c r="B21" s="569" t="s">
        <v>179</v>
      </c>
      <c r="C21" s="565"/>
      <c r="D21" s="570"/>
      <c r="E21" s="569" t="s">
        <v>181</v>
      </c>
      <c r="F21" s="565"/>
      <c r="G21" s="570"/>
      <c r="H21" s="569" t="s">
        <v>182</v>
      </c>
      <c r="I21" s="565"/>
      <c r="J21" s="570"/>
      <c r="K21" s="569" t="s">
        <v>183</v>
      </c>
      <c r="L21" s="565"/>
      <c r="M21" s="570"/>
      <c r="N21" s="565" t="s">
        <v>53</v>
      </c>
    </row>
    <row r="22" spans="1:14">
      <c r="A22" s="571"/>
      <c r="B22" s="430" t="s">
        <v>60</v>
      </c>
      <c r="C22" s="431" t="s">
        <v>61</v>
      </c>
      <c r="D22" s="432" t="s">
        <v>62</v>
      </c>
      <c r="E22" s="430" t="s">
        <v>63</v>
      </c>
      <c r="F22" s="431" t="s">
        <v>64</v>
      </c>
      <c r="G22" s="432" t="s">
        <v>65</v>
      </c>
      <c r="H22" s="430" t="s">
        <v>66</v>
      </c>
      <c r="I22" s="431" t="s">
        <v>67</v>
      </c>
      <c r="J22" s="432" t="s">
        <v>68</v>
      </c>
      <c r="K22" s="430" t="s">
        <v>69</v>
      </c>
      <c r="L22" s="431" t="s">
        <v>70</v>
      </c>
      <c r="M22" s="432" t="s">
        <v>71</v>
      </c>
      <c r="N22" s="562" t="s">
        <v>53</v>
      </c>
    </row>
    <row r="23" spans="1:14" ht="12.75" customHeight="1">
      <c r="A23" s="563" t="s">
        <v>98</v>
      </c>
      <c r="B23" s="481">
        <f>SUM(B24:D24)</f>
        <v>16698.061864000003</v>
      </c>
      <c r="C23" s="482"/>
      <c r="D23" s="483"/>
      <c r="E23" s="481">
        <f>SUM(E24:G24)</f>
        <v>13908.684987000001</v>
      </c>
      <c r="F23" s="482"/>
      <c r="G23" s="483"/>
      <c r="H23" s="481">
        <f>SUM(H24:J24)</f>
        <v>0</v>
      </c>
      <c r="I23" s="482"/>
      <c r="J23" s="483"/>
      <c r="K23" s="481">
        <f>SUM(K24:M24)</f>
        <v>0</v>
      </c>
      <c r="L23" s="482"/>
      <c r="M23" s="483"/>
      <c r="N23" s="567">
        <f>SUM(N25:N29)</f>
        <v>30606.746851000004</v>
      </c>
    </row>
    <row r="24" spans="1:14">
      <c r="A24" s="564"/>
      <c r="B24" s="220">
        <f>SUM(B25:B29)</f>
        <v>6181.9362750000009</v>
      </c>
      <c r="C24" s="216">
        <f t="shared" ref="C24:M24" si="3">SUM(C25:C29)</f>
        <v>5277.5743960000009</v>
      </c>
      <c r="D24" s="219">
        <f t="shared" si="3"/>
        <v>5238.5511929999993</v>
      </c>
      <c r="E24" s="220">
        <f t="shared" si="3"/>
        <v>4776.5973809999996</v>
      </c>
      <c r="F24" s="216">
        <f t="shared" si="3"/>
        <v>4622.5409200000004</v>
      </c>
      <c r="G24" s="219">
        <f t="shared" si="3"/>
        <v>4509.5466860000015</v>
      </c>
      <c r="H24" s="220">
        <f t="shared" si="3"/>
        <v>0</v>
      </c>
      <c r="I24" s="216">
        <f t="shared" si="3"/>
        <v>0</v>
      </c>
      <c r="J24" s="219">
        <f t="shared" si="3"/>
        <v>0</v>
      </c>
      <c r="K24" s="220">
        <f t="shared" si="3"/>
        <v>0</v>
      </c>
      <c r="L24" s="216">
        <f t="shared" si="3"/>
        <v>0</v>
      </c>
      <c r="M24" s="219">
        <f t="shared" si="3"/>
        <v>0</v>
      </c>
      <c r="N24" s="568">
        <f>SUM(N25:N29)</f>
        <v>30606.746851000004</v>
      </c>
    </row>
    <row r="25" spans="1:14">
      <c r="A25" s="71" t="s">
        <v>23</v>
      </c>
      <c r="B25" s="346">
        <v>3864.2361540000002</v>
      </c>
      <c r="C25" s="342">
        <v>3435.4966519999998</v>
      </c>
      <c r="D25" s="347">
        <v>3324.3635879999997</v>
      </c>
      <c r="E25" s="346">
        <v>3097.8938540000004</v>
      </c>
      <c r="F25" s="342">
        <v>3042.5895800000003</v>
      </c>
      <c r="G25" s="347">
        <v>2969.7911450000006</v>
      </c>
      <c r="H25" s="346">
        <v>0</v>
      </c>
      <c r="I25" s="342">
        <v>0</v>
      </c>
      <c r="J25" s="347">
        <v>0</v>
      </c>
      <c r="K25" s="346">
        <v>0</v>
      </c>
      <c r="L25" s="342">
        <v>0</v>
      </c>
      <c r="M25" s="347">
        <v>0</v>
      </c>
      <c r="N25" s="275">
        <f>SUM(B25:M25)</f>
        <v>19734.370973000001</v>
      </c>
    </row>
    <row r="26" spans="1:14">
      <c r="A26" s="71" t="s">
        <v>24</v>
      </c>
      <c r="B26" s="346">
        <v>588.12917900000002</v>
      </c>
      <c r="C26" s="342">
        <v>535.32526399999995</v>
      </c>
      <c r="D26" s="347">
        <v>529.89340300000003</v>
      </c>
      <c r="E26" s="346">
        <v>475.71949800000004</v>
      </c>
      <c r="F26" s="342">
        <v>473.729581</v>
      </c>
      <c r="G26" s="347">
        <v>420.89909700000004</v>
      </c>
      <c r="H26" s="346">
        <v>0</v>
      </c>
      <c r="I26" s="342">
        <v>0</v>
      </c>
      <c r="J26" s="347">
        <v>0</v>
      </c>
      <c r="K26" s="346">
        <v>0</v>
      </c>
      <c r="L26" s="342">
        <v>0</v>
      </c>
      <c r="M26" s="347">
        <v>0</v>
      </c>
      <c r="N26" s="275">
        <f>SUM(B26:M26)</f>
        <v>3023.6960220000001</v>
      </c>
    </row>
    <row r="27" spans="1:14">
      <c r="A27" s="71" t="s">
        <v>25</v>
      </c>
      <c r="B27" s="346">
        <v>1543.9499170000006</v>
      </c>
      <c r="C27" s="342">
        <v>1128.217856</v>
      </c>
      <c r="D27" s="347">
        <v>1195.313261</v>
      </c>
      <c r="E27" s="346">
        <v>1066.4358279999999</v>
      </c>
      <c r="F27" s="342">
        <v>982.60703400000011</v>
      </c>
      <c r="G27" s="347">
        <v>965.75513999999998</v>
      </c>
      <c r="H27" s="346">
        <v>0</v>
      </c>
      <c r="I27" s="342">
        <v>0</v>
      </c>
      <c r="J27" s="347">
        <v>0</v>
      </c>
      <c r="K27" s="346">
        <v>0</v>
      </c>
      <c r="L27" s="342">
        <v>0</v>
      </c>
      <c r="M27" s="347">
        <v>0</v>
      </c>
      <c r="N27" s="275">
        <f>SUM(B27:M27)</f>
        <v>6882.2790360000008</v>
      </c>
    </row>
    <row r="28" spans="1:14">
      <c r="A28" s="71" t="s">
        <v>26</v>
      </c>
      <c r="B28" s="346">
        <v>185.47086699999997</v>
      </c>
      <c r="C28" s="342">
        <v>178.42154300000001</v>
      </c>
      <c r="D28" s="347">
        <v>188.85773800000001</v>
      </c>
      <c r="E28" s="346">
        <v>136.30802099999997</v>
      </c>
      <c r="F28" s="342">
        <v>123.452575</v>
      </c>
      <c r="G28" s="347">
        <v>153.00789399999999</v>
      </c>
      <c r="H28" s="346">
        <v>0</v>
      </c>
      <c r="I28" s="342">
        <v>0</v>
      </c>
      <c r="J28" s="347">
        <v>0</v>
      </c>
      <c r="K28" s="346">
        <v>0</v>
      </c>
      <c r="L28" s="342">
        <v>0</v>
      </c>
      <c r="M28" s="347">
        <v>0</v>
      </c>
      <c r="N28" s="275">
        <f>SUM(B28:M28)</f>
        <v>965.5186379999999</v>
      </c>
    </row>
    <row r="29" spans="1:14">
      <c r="A29" s="71" t="s">
        <v>40</v>
      </c>
      <c r="B29" s="346">
        <v>0.15015799999999999</v>
      </c>
      <c r="C29" s="342">
        <v>0.11308099999999999</v>
      </c>
      <c r="D29" s="347">
        <v>0.12320300000000001</v>
      </c>
      <c r="E29" s="346">
        <v>0.24018</v>
      </c>
      <c r="F29" s="342">
        <v>0.16215000000000002</v>
      </c>
      <c r="G29" s="347">
        <v>9.3410000000000007E-2</v>
      </c>
      <c r="H29" s="346">
        <v>0</v>
      </c>
      <c r="I29" s="342">
        <v>0</v>
      </c>
      <c r="J29" s="347">
        <v>0</v>
      </c>
      <c r="K29" s="346">
        <v>0</v>
      </c>
      <c r="L29" s="342">
        <v>0</v>
      </c>
      <c r="M29" s="347">
        <v>0</v>
      </c>
      <c r="N29" s="275">
        <f>SUM(B29:M29)</f>
        <v>0.88218200000000002</v>
      </c>
    </row>
    <row r="30" spans="1:14" ht="12.75" customHeight="1">
      <c r="A30" s="563" t="s">
        <v>99</v>
      </c>
      <c r="B30" s="481">
        <f>SUM(B31:D31)</f>
        <v>-16698.061873999999</v>
      </c>
      <c r="C30" s="482"/>
      <c r="D30" s="483"/>
      <c r="E30" s="481">
        <f>SUM(E31:G31)</f>
        <v>-13908.684986999997</v>
      </c>
      <c r="F30" s="482"/>
      <c r="G30" s="483"/>
      <c r="H30" s="481">
        <f>SUM(H31:J31)</f>
        <v>0</v>
      </c>
      <c r="I30" s="482"/>
      <c r="J30" s="483"/>
      <c r="K30" s="481">
        <f>SUM(K31:M31)</f>
        <v>0</v>
      </c>
      <c r="L30" s="482"/>
      <c r="M30" s="483"/>
      <c r="N30" s="567">
        <f>SUM(N32:N43)</f>
        <v>-30606.746861000003</v>
      </c>
    </row>
    <row r="31" spans="1:14">
      <c r="A31" s="564"/>
      <c r="B31" s="220">
        <f>SUM(B32:B43)</f>
        <v>-6181.9362849999989</v>
      </c>
      <c r="C31" s="216">
        <f t="shared" ref="C31:M31" si="4">SUM(C32:C43)</f>
        <v>-5277.5743959999991</v>
      </c>
      <c r="D31" s="219">
        <f t="shared" si="4"/>
        <v>-5238.5511930000002</v>
      </c>
      <c r="E31" s="220">
        <f t="shared" si="4"/>
        <v>-4776.5973810000005</v>
      </c>
      <c r="F31" s="216">
        <f t="shared" si="4"/>
        <v>-4622.5409199999995</v>
      </c>
      <c r="G31" s="219">
        <f t="shared" si="4"/>
        <v>-4509.5466859999988</v>
      </c>
      <c r="H31" s="220">
        <f t="shared" si="4"/>
        <v>0</v>
      </c>
      <c r="I31" s="216">
        <f t="shared" si="4"/>
        <v>0</v>
      </c>
      <c r="J31" s="219">
        <f t="shared" si="4"/>
        <v>0</v>
      </c>
      <c r="K31" s="220">
        <f t="shared" si="4"/>
        <v>0</v>
      </c>
      <c r="L31" s="216">
        <f t="shared" si="4"/>
        <v>0</v>
      </c>
      <c r="M31" s="219">
        <f t="shared" si="4"/>
        <v>0</v>
      </c>
      <c r="N31" s="568"/>
    </row>
    <row r="32" spans="1:14" ht="12" customHeight="1">
      <c r="A32" s="71" t="s">
        <v>27</v>
      </c>
      <c r="B32" s="346">
        <v>-28.354120000000009</v>
      </c>
      <c r="C32" s="342">
        <v>-4.7119540000000013</v>
      </c>
      <c r="D32" s="347">
        <v>-16.688227999999999</v>
      </c>
      <c r="E32" s="346">
        <v>-12.253819</v>
      </c>
      <c r="F32" s="342">
        <v>-7.3508770000000005</v>
      </c>
      <c r="G32" s="347">
        <v>-12.657711000000001</v>
      </c>
      <c r="H32" s="346">
        <v>0</v>
      </c>
      <c r="I32" s="342">
        <v>0</v>
      </c>
      <c r="J32" s="347">
        <v>0</v>
      </c>
      <c r="K32" s="346">
        <v>0</v>
      </c>
      <c r="L32" s="342">
        <v>0</v>
      </c>
      <c r="M32" s="347">
        <v>0</v>
      </c>
      <c r="N32" s="275">
        <f t="shared" ref="N32:N43" si="5">SUM(B32:M32)</f>
        <v>-82.01670900000002</v>
      </c>
    </row>
    <row r="33" spans="1:14">
      <c r="A33" s="71" t="s">
        <v>28</v>
      </c>
      <c r="B33" s="346">
        <v>-588.12917900000002</v>
      </c>
      <c r="C33" s="342">
        <v>-535.32526399999995</v>
      </c>
      <c r="D33" s="347">
        <v>-528.46272399999998</v>
      </c>
      <c r="E33" s="346">
        <v>-477.32460699999996</v>
      </c>
      <c r="F33" s="342">
        <v>-473.23957599999994</v>
      </c>
      <c r="G33" s="347">
        <v>-420.89909699999998</v>
      </c>
      <c r="H33" s="346">
        <v>0</v>
      </c>
      <c r="I33" s="342">
        <v>0</v>
      </c>
      <c r="J33" s="347">
        <v>0</v>
      </c>
      <c r="K33" s="346">
        <v>0</v>
      </c>
      <c r="L33" s="342">
        <v>0</v>
      </c>
      <c r="M33" s="347">
        <v>0</v>
      </c>
      <c r="N33" s="275">
        <f t="shared" si="5"/>
        <v>-3023.380447</v>
      </c>
    </row>
    <row r="34" spans="1:14">
      <c r="A34" s="71" t="s">
        <v>39</v>
      </c>
      <c r="B34" s="346">
        <v>-7.4941710000000006</v>
      </c>
      <c r="C34" s="342">
        <v>-16.586323000000004</v>
      </c>
      <c r="D34" s="347">
        <v>-22.228444000000003</v>
      </c>
      <c r="E34" s="346">
        <v>-23.363091000000001</v>
      </c>
      <c r="F34" s="342">
        <v>-24.061900999999999</v>
      </c>
      <c r="G34" s="347">
        <v>-26.450474000000003</v>
      </c>
      <c r="H34" s="346">
        <v>0</v>
      </c>
      <c r="I34" s="342">
        <v>0</v>
      </c>
      <c r="J34" s="347">
        <v>0</v>
      </c>
      <c r="K34" s="346">
        <v>0</v>
      </c>
      <c r="L34" s="342">
        <v>0</v>
      </c>
      <c r="M34" s="347">
        <v>0</v>
      </c>
      <c r="N34" s="275">
        <f t="shared" si="5"/>
        <v>-120.18440400000001</v>
      </c>
    </row>
    <row r="35" spans="1:14">
      <c r="A35" s="71" t="s">
        <v>29</v>
      </c>
      <c r="B35" s="346">
        <v>-629.38873099999989</v>
      </c>
      <c r="C35" s="342">
        <v>-586.48818200000005</v>
      </c>
      <c r="D35" s="347">
        <v>-598.88388899999995</v>
      </c>
      <c r="E35" s="346">
        <v>-571.31127900000001</v>
      </c>
      <c r="F35" s="342">
        <v>-591.16775500000006</v>
      </c>
      <c r="G35" s="347">
        <v>-622.17674399999999</v>
      </c>
      <c r="H35" s="346">
        <v>0</v>
      </c>
      <c r="I35" s="342">
        <v>0</v>
      </c>
      <c r="J35" s="347">
        <v>0</v>
      </c>
      <c r="K35" s="346">
        <v>0</v>
      </c>
      <c r="L35" s="342">
        <v>0</v>
      </c>
      <c r="M35" s="347">
        <v>0</v>
      </c>
      <c r="N35" s="275">
        <f t="shared" si="5"/>
        <v>-3599.4165800000001</v>
      </c>
    </row>
    <row r="36" spans="1:14">
      <c r="A36" s="71" t="s">
        <v>30</v>
      </c>
      <c r="B36" s="346">
        <v>-233.314528</v>
      </c>
      <c r="C36" s="342">
        <v>-347.91001700000021</v>
      </c>
      <c r="D36" s="347">
        <v>-349.42005499999999</v>
      </c>
      <c r="E36" s="346">
        <v>-357.68966500000022</v>
      </c>
      <c r="F36" s="342">
        <v>-371.03540400000048</v>
      </c>
      <c r="G36" s="347">
        <v>-379.90698400000002</v>
      </c>
      <c r="H36" s="346">
        <v>0</v>
      </c>
      <c r="I36" s="342">
        <v>0</v>
      </c>
      <c r="J36" s="347">
        <v>0</v>
      </c>
      <c r="K36" s="346">
        <v>0</v>
      </c>
      <c r="L36" s="342">
        <v>0</v>
      </c>
      <c r="M36" s="347">
        <v>0</v>
      </c>
      <c r="N36" s="275">
        <f t="shared" si="5"/>
        <v>-2039.2766530000008</v>
      </c>
    </row>
    <row r="37" spans="1:14">
      <c r="A37" s="71" t="s">
        <v>31</v>
      </c>
      <c r="B37" s="346">
        <v>-6.5529030000000006</v>
      </c>
      <c r="C37" s="342">
        <v>-6.0113850000000006</v>
      </c>
      <c r="D37" s="347">
        <v>-6.9799700000000007</v>
      </c>
      <c r="E37" s="346">
        <v>-3.6575230000000003</v>
      </c>
      <c r="F37" s="342">
        <v>-0.17829800000000001</v>
      </c>
      <c r="G37" s="347">
        <v>-0.161055</v>
      </c>
      <c r="H37" s="346">
        <v>0</v>
      </c>
      <c r="I37" s="342">
        <v>0</v>
      </c>
      <c r="J37" s="347">
        <v>0</v>
      </c>
      <c r="K37" s="346">
        <v>0</v>
      </c>
      <c r="L37" s="342">
        <v>0</v>
      </c>
      <c r="M37" s="347">
        <v>0</v>
      </c>
      <c r="N37" s="275">
        <f t="shared" si="5"/>
        <v>-23.541134000000007</v>
      </c>
    </row>
    <row r="38" spans="1:14">
      <c r="A38" s="71" t="s">
        <v>32</v>
      </c>
      <c r="B38" s="346">
        <v>-148.22625799999997</v>
      </c>
      <c r="C38" s="342">
        <v>-107.02538599999998</v>
      </c>
      <c r="D38" s="347">
        <v>-103.417928</v>
      </c>
      <c r="E38" s="346">
        <v>-110.43685300000001</v>
      </c>
      <c r="F38" s="342">
        <v>-112.99104100000002</v>
      </c>
      <c r="G38" s="347">
        <v>-131.80588900000001</v>
      </c>
      <c r="H38" s="346">
        <v>0</v>
      </c>
      <c r="I38" s="342">
        <v>0</v>
      </c>
      <c r="J38" s="347">
        <v>0</v>
      </c>
      <c r="K38" s="346">
        <v>0</v>
      </c>
      <c r="L38" s="342">
        <v>0</v>
      </c>
      <c r="M38" s="347">
        <v>0</v>
      </c>
      <c r="N38" s="275">
        <f t="shared" si="5"/>
        <v>-713.90335499999992</v>
      </c>
    </row>
    <row r="39" spans="1:14">
      <c r="A39" s="71" t="s">
        <v>33</v>
      </c>
      <c r="B39" s="346">
        <v>-1629.8257150000002</v>
      </c>
      <c r="C39" s="342">
        <v>-1428.1633789999998</v>
      </c>
      <c r="D39" s="347">
        <v>-1432.0065510000002</v>
      </c>
      <c r="E39" s="346">
        <v>-1384.9778900000003</v>
      </c>
      <c r="F39" s="342">
        <v>-1371.098896</v>
      </c>
      <c r="G39" s="347">
        <v>-1356.5108399999999</v>
      </c>
      <c r="H39" s="346">
        <v>0</v>
      </c>
      <c r="I39" s="342">
        <v>0</v>
      </c>
      <c r="J39" s="347">
        <v>0</v>
      </c>
      <c r="K39" s="346">
        <v>0</v>
      </c>
      <c r="L39" s="342">
        <v>0</v>
      </c>
      <c r="M39" s="347">
        <v>0</v>
      </c>
      <c r="N39" s="275">
        <f t="shared" si="5"/>
        <v>-8602.5832709999995</v>
      </c>
    </row>
    <row r="40" spans="1:14">
      <c r="A40" s="71" t="s">
        <v>34</v>
      </c>
      <c r="B40" s="346">
        <v>-826.90717376559542</v>
      </c>
      <c r="C40" s="342">
        <v>-662.41613799463141</v>
      </c>
      <c r="D40" s="347">
        <v>-648.61317393340596</v>
      </c>
      <c r="E40" s="346">
        <v>-557.91466694859332</v>
      </c>
      <c r="F40" s="342">
        <v>-528.21621206427471</v>
      </c>
      <c r="G40" s="347">
        <v>-502.54102600000004</v>
      </c>
      <c r="H40" s="346">
        <v>0</v>
      </c>
      <c r="I40" s="342">
        <v>0</v>
      </c>
      <c r="J40" s="347">
        <v>0</v>
      </c>
      <c r="K40" s="346">
        <v>0</v>
      </c>
      <c r="L40" s="342">
        <v>0</v>
      </c>
      <c r="M40" s="347">
        <v>0</v>
      </c>
      <c r="N40" s="275">
        <f t="shared" si="5"/>
        <v>-3726.6083907065008</v>
      </c>
    </row>
    <row r="41" spans="1:14">
      <c r="A41" s="71" t="s">
        <v>35</v>
      </c>
      <c r="B41" s="346">
        <v>-1845.8816112344041</v>
      </c>
      <c r="C41" s="342">
        <v>-1382.9565520053684</v>
      </c>
      <c r="D41" s="347">
        <v>-1333.751639066594</v>
      </c>
      <c r="E41" s="346">
        <v>-1098.3202830514065</v>
      </c>
      <c r="F41" s="342">
        <v>-971.02895993572508</v>
      </c>
      <c r="G41" s="347">
        <v>-887.62839199999996</v>
      </c>
      <c r="H41" s="346">
        <v>0</v>
      </c>
      <c r="I41" s="342">
        <v>0</v>
      </c>
      <c r="J41" s="347">
        <v>0</v>
      </c>
      <c r="K41" s="346">
        <v>0</v>
      </c>
      <c r="L41" s="342">
        <v>0</v>
      </c>
      <c r="M41" s="347">
        <v>0</v>
      </c>
      <c r="N41" s="275">
        <f t="shared" si="5"/>
        <v>-7519.5674372934973</v>
      </c>
    </row>
    <row r="42" spans="1:14">
      <c r="A42" s="71" t="s">
        <v>36</v>
      </c>
      <c r="B42" s="346">
        <v>-9.9411820000000013</v>
      </c>
      <c r="C42" s="342">
        <v>-7.5253459999999999</v>
      </c>
      <c r="D42" s="347">
        <v>-6.6021879999999999</v>
      </c>
      <c r="E42" s="346">
        <v>-5.0137470000000013</v>
      </c>
      <c r="F42" s="342">
        <v>-3.8214779999999995</v>
      </c>
      <c r="G42" s="347">
        <v>-3.4579299999999997</v>
      </c>
      <c r="H42" s="346">
        <v>0</v>
      </c>
      <c r="I42" s="342">
        <v>0</v>
      </c>
      <c r="J42" s="347">
        <v>0</v>
      </c>
      <c r="K42" s="346">
        <v>0</v>
      </c>
      <c r="L42" s="342">
        <v>0</v>
      </c>
      <c r="M42" s="347">
        <v>0</v>
      </c>
      <c r="N42" s="275">
        <f t="shared" si="5"/>
        <v>-36.361871000000001</v>
      </c>
    </row>
    <row r="43" spans="1:14">
      <c r="A43" s="422" t="s">
        <v>93</v>
      </c>
      <c r="B43" s="345">
        <v>-227.92071300000001</v>
      </c>
      <c r="C43" s="330">
        <v>-192.45447000000001</v>
      </c>
      <c r="D43" s="339">
        <v>-191.49640299999999</v>
      </c>
      <c r="E43" s="335">
        <v>-174.333957</v>
      </c>
      <c r="F43" s="330">
        <v>-168.35052200000001</v>
      </c>
      <c r="G43" s="339">
        <v>-165.35054399999999</v>
      </c>
      <c r="H43" s="335">
        <v>0</v>
      </c>
      <c r="I43" s="330">
        <v>0</v>
      </c>
      <c r="J43" s="339">
        <v>0</v>
      </c>
      <c r="K43" s="335">
        <v>0</v>
      </c>
      <c r="L43" s="330">
        <v>0</v>
      </c>
      <c r="M43" s="339">
        <v>0</v>
      </c>
      <c r="N43" s="277">
        <f t="shared" si="5"/>
        <v>-1119.9066089999999</v>
      </c>
    </row>
    <row r="44" spans="1:14">
      <c r="N44" s="340" t="s">
        <v>298</v>
      </c>
    </row>
  </sheetData>
  <mergeCells count="36">
    <mergeCell ref="A5:A6"/>
    <mergeCell ref="B3:D3"/>
    <mergeCell ref="E3:G3"/>
    <mergeCell ref="H3:J3"/>
    <mergeCell ref="K3:M3"/>
    <mergeCell ref="A3:A4"/>
    <mergeCell ref="N10:N11"/>
    <mergeCell ref="N3:N4"/>
    <mergeCell ref="N5:N6"/>
    <mergeCell ref="B5:D5"/>
    <mergeCell ref="E5:G5"/>
    <mergeCell ref="H5:J5"/>
    <mergeCell ref="K5:M5"/>
    <mergeCell ref="B10:D10"/>
    <mergeCell ref="A30:A31"/>
    <mergeCell ref="E10:G10"/>
    <mergeCell ref="H10:J10"/>
    <mergeCell ref="K10:M10"/>
    <mergeCell ref="A23:A24"/>
    <mergeCell ref="A21:A22"/>
    <mergeCell ref="A10:A1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</mergeCells>
  <conditionalFormatting sqref="B5:D17 B23:D43">
    <cfRule type="expression" dxfId="19" priority="4">
      <formula>SEARCH($B$3,$N$1)</formula>
    </cfRule>
  </conditionalFormatting>
  <conditionalFormatting sqref="B5:G17 B23:G43">
    <cfRule type="expression" dxfId="18" priority="3">
      <formula>SEARCH($E$3,$N$1)</formula>
    </cfRule>
  </conditionalFormatting>
  <conditionalFormatting sqref="B5:J17 B23:J43">
    <cfRule type="expression" dxfId="17" priority="2">
      <formula>SEARCH($H$3,$N$1)</formula>
    </cfRule>
  </conditionalFormatting>
  <conditionalFormatting sqref="B5:M17 B23:M43">
    <cfRule type="expression" dxfId="1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349" t="s">
        <v>389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48" t="str">
        <f>'3.1'!N1</f>
        <v>II. čtvrtletí 2024</v>
      </c>
      <c r="N1" s="68"/>
      <c r="O1" s="68"/>
    </row>
    <row r="2" spans="1:21" ht="18">
      <c r="A2" s="231" t="s">
        <v>390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>
      <c r="A3" s="350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>
      <c r="A4" s="436" t="str">
        <f>'3.1'!A4</f>
        <v>2024</v>
      </c>
      <c r="B4" s="577" t="s">
        <v>186</v>
      </c>
      <c r="C4" s="577"/>
      <c r="D4" s="577"/>
      <c r="E4" s="577"/>
      <c r="F4" s="577"/>
      <c r="G4" s="580"/>
      <c r="H4" s="577" t="s">
        <v>19</v>
      </c>
      <c r="I4" s="577"/>
      <c r="J4" s="577"/>
      <c r="K4" s="577"/>
      <c r="L4" s="577"/>
      <c r="M4" s="577"/>
      <c r="N4" s="24"/>
    </row>
    <row r="5" spans="1:21" ht="13.5" customHeight="1">
      <c r="A5" s="22"/>
      <c r="B5" s="578" t="s">
        <v>168</v>
      </c>
      <c r="C5" s="578"/>
      <c r="D5" s="578"/>
      <c r="E5" s="578"/>
      <c r="F5" s="578"/>
      <c r="G5" s="581"/>
      <c r="H5" s="578" t="s">
        <v>5</v>
      </c>
      <c r="I5" s="578"/>
      <c r="J5" s="578"/>
      <c r="K5" s="578"/>
      <c r="L5" s="578"/>
      <c r="M5" s="578"/>
      <c r="N5" s="72"/>
    </row>
    <row r="6" spans="1:21">
      <c r="A6" s="22"/>
      <c r="B6" s="579" t="s">
        <v>63</v>
      </c>
      <c r="C6" s="579"/>
      <c r="D6" s="579" t="s">
        <v>64</v>
      </c>
      <c r="E6" s="579"/>
      <c r="F6" s="579" t="s">
        <v>65</v>
      </c>
      <c r="G6" s="582"/>
      <c r="H6" s="583" t="s">
        <v>63</v>
      </c>
      <c r="I6" s="579"/>
      <c r="J6" s="579" t="s">
        <v>64</v>
      </c>
      <c r="K6" s="579"/>
      <c r="L6" s="579" t="s">
        <v>65</v>
      </c>
      <c r="M6" s="579"/>
      <c r="N6" s="84"/>
    </row>
    <row r="7" spans="1:21">
      <c r="A7" s="367"/>
      <c r="B7" s="364" t="s">
        <v>208</v>
      </c>
      <c r="C7" s="364" t="s">
        <v>207</v>
      </c>
      <c r="D7" s="364" t="s">
        <v>208</v>
      </c>
      <c r="E7" s="364" t="s">
        <v>207</v>
      </c>
      <c r="F7" s="364" t="s">
        <v>208</v>
      </c>
      <c r="G7" s="365" t="s">
        <v>207</v>
      </c>
      <c r="H7" s="357" t="s">
        <v>208</v>
      </c>
      <c r="I7" s="357" t="s">
        <v>207</v>
      </c>
      <c r="J7" s="357" t="s">
        <v>208</v>
      </c>
      <c r="K7" s="357" t="s">
        <v>207</v>
      </c>
      <c r="L7" s="357" t="s">
        <v>208</v>
      </c>
      <c r="M7" s="357" t="s">
        <v>207</v>
      </c>
      <c r="N7" s="84"/>
    </row>
    <row r="8" spans="1:21">
      <c r="A8" s="575" t="s">
        <v>53</v>
      </c>
      <c r="B8" s="508">
        <f>F9</f>
        <v>136.34680100000003</v>
      </c>
      <c r="C8" s="505"/>
      <c r="D8" s="505"/>
      <c r="E8" s="505"/>
      <c r="F8" s="505"/>
      <c r="G8" s="509"/>
      <c r="H8" s="505">
        <f>SUM(H9,J9,L9)</f>
        <v>79968.994084282283</v>
      </c>
      <c r="I8" s="505"/>
      <c r="J8" s="505"/>
      <c r="K8" s="505"/>
      <c r="L8" s="505"/>
      <c r="M8" s="505"/>
      <c r="N8" s="73"/>
    </row>
    <row r="9" spans="1:21">
      <c r="A9" s="576"/>
      <c r="B9" s="358">
        <f>SUM(B10:B17)</f>
        <v>133.10417399999994</v>
      </c>
      <c r="C9" s="353">
        <v>5.972117547597273E-3</v>
      </c>
      <c r="D9" s="318">
        <f>SUM(D10:D17)</f>
        <v>135.27854400000001</v>
      </c>
      <c r="E9" s="353">
        <v>6.0499043335005016E-3</v>
      </c>
      <c r="F9" s="318">
        <f>SUM(F10:F17)</f>
        <v>136.34680100000003</v>
      </c>
      <c r="G9" s="359">
        <v>6.0940507810776879E-3</v>
      </c>
      <c r="H9" s="318">
        <f>SUM(H10:H17)</f>
        <v>26892.972531493837</v>
      </c>
      <c r="I9" s="353">
        <v>4.9659422493671928E-3</v>
      </c>
      <c r="J9" s="318">
        <f>SUM(J10:J17)</f>
        <v>25314.466866611343</v>
      </c>
      <c r="K9" s="353">
        <v>4.8341250371797375E-3</v>
      </c>
      <c r="L9" s="318">
        <f>SUM(L10:L17)</f>
        <v>27761.5546861771</v>
      </c>
      <c r="M9" s="353">
        <v>5.2917363546459628E-3</v>
      </c>
      <c r="N9" s="10"/>
    </row>
    <row r="10" spans="1:21">
      <c r="A10" s="56" t="s">
        <v>7</v>
      </c>
      <c r="B10" s="247">
        <v>0</v>
      </c>
      <c r="C10" s="352">
        <v>0</v>
      </c>
      <c r="D10" s="23">
        <v>0</v>
      </c>
      <c r="E10" s="352">
        <v>0</v>
      </c>
      <c r="F10" s="23">
        <v>0</v>
      </c>
      <c r="G10" s="360">
        <v>0</v>
      </c>
      <c r="H10" s="23">
        <v>0</v>
      </c>
      <c r="I10" s="352">
        <v>0</v>
      </c>
      <c r="J10" s="23">
        <v>0</v>
      </c>
      <c r="K10" s="352">
        <v>0</v>
      </c>
      <c r="L10" s="23">
        <v>0</v>
      </c>
      <c r="M10" s="352">
        <v>0</v>
      </c>
      <c r="N10" s="76"/>
      <c r="O10" s="85"/>
    </row>
    <row r="11" spans="1:21">
      <c r="A11" s="56" t="s">
        <v>20</v>
      </c>
      <c r="B11" s="247">
        <v>17.440000000000001</v>
      </c>
      <c r="C11" s="352">
        <v>1.8475332507254319E-3</v>
      </c>
      <c r="D11" s="23">
        <v>17.440000000000001</v>
      </c>
      <c r="E11" s="352">
        <v>1.8475332507254319E-3</v>
      </c>
      <c r="F11" s="23">
        <v>17.440000000000001</v>
      </c>
      <c r="G11" s="360">
        <v>1.8475332507254319E-3</v>
      </c>
      <c r="H11" s="23">
        <v>10839.138000000001</v>
      </c>
      <c r="I11" s="352">
        <v>5.390299348424942E-3</v>
      </c>
      <c r="J11" s="23">
        <v>8704.893</v>
      </c>
      <c r="K11" s="352">
        <v>4.4147670580996033E-3</v>
      </c>
      <c r="L11" s="23">
        <v>10590.272999999999</v>
      </c>
      <c r="M11" s="352">
        <v>5.5785352888910889E-3</v>
      </c>
      <c r="N11" s="76"/>
      <c r="O11" s="85"/>
    </row>
    <row r="12" spans="1:21">
      <c r="A12" s="56" t="s">
        <v>21</v>
      </c>
      <c r="B12" s="247">
        <v>0</v>
      </c>
      <c r="C12" s="352">
        <v>0</v>
      </c>
      <c r="D12" s="23">
        <v>0</v>
      </c>
      <c r="E12" s="352">
        <v>0</v>
      </c>
      <c r="F12" s="23">
        <v>0</v>
      </c>
      <c r="G12" s="360">
        <v>0</v>
      </c>
      <c r="H12" s="23">
        <v>0</v>
      </c>
      <c r="I12" s="352">
        <v>0</v>
      </c>
      <c r="J12" s="23">
        <v>0</v>
      </c>
      <c r="K12" s="352">
        <v>0</v>
      </c>
      <c r="L12" s="23">
        <v>0</v>
      </c>
      <c r="M12" s="352">
        <v>0</v>
      </c>
      <c r="N12" s="76"/>
      <c r="O12" s="85"/>
    </row>
    <row r="13" spans="1:21">
      <c r="A13" s="56" t="s">
        <v>22</v>
      </c>
      <c r="B13" s="247">
        <v>36.542999999999978</v>
      </c>
      <c r="C13" s="352">
        <v>3.3235401992227791E-2</v>
      </c>
      <c r="D13" s="23">
        <v>36.542999999999978</v>
      </c>
      <c r="E13" s="352">
        <v>3.3087796135062325E-2</v>
      </c>
      <c r="F13" s="23">
        <v>36.262999999999977</v>
      </c>
      <c r="G13" s="360">
        <v>3.2772845199323324E-2</v>
      </c>
      <c r="H13" s="23">
        <v>6189.0529999999999</v>
      </c>
      <c r="I13" s="352">
        <v>2.0228495586393509E-2</v>
      </c>
      <c r="J13" s="23">
        <v>5786.3230000000012</v>
      </c>
      <c r="K13" s="352">
        <v>2.0076653073583618E-2</v>
      </c>
      <c r="L13" s="23">
        <v>5018.3039999999983</v>
      </c>
      <c r="M13" s="352">
        <v>1.8976775845215135E-2</v>
      </c>
      <c r="N13" s="76"/>
      <c r="O13" s="85"/>
    </row>
    <row r="14" spans="1:21">
      <c r="A14" s="56" t="s">
        <v>43</v>
      </c>
      <c r="B14" s="247">
        <v>11.205999999999998</v>
      </c>
      <c r="C14" s="352">
        <v>1.0035095611106241E-2</v>
      </c>
      <c r="D14" s="23">
        <v>11.205999999999998</v>
      </c>
      <c r="E14" s="352">
        <v>1.004107521976791E-2</v>
      </c>
      <c r="F14" s="23">
        <v>11.205999999999998</v>
      </c>
      <c r="G14" s="360">
        <v>1.0109151684392964E-2</v>
      </c>
      <c r="H14" s="23">
        <v>2535.9520000000002</v>
      </c>
      <c r="I14" s="352">
        <v>1.5725810353156532E-2</v>
      </c>
      <c r="J14" s="23">
        <v>3136.9050000000002</v>
      </c>
      <c r="K14" s="352">
        <v>2.3185461805372367E-2</v>
      </c>
      <c r="L14" s="23">
        <v>3713.6739999999995</v>
      </c>
      <c r="M14" s="352">
        <v>2.1474463885190566E-2</v>
      </c>
      <c r="N14" s="76"/>
      <c r="O14" s="85"/>
    </row>
    <row r="15" spans="1:21">
      <c r="A15" s="56" t="s">
        <v>44</v>
      </c>
      <c r="B15" s="247">
        <v>0</v>
      </c>
      <c r="C15" s="352">
        <v>0</v>
      </c>
      <c r="D15" s="23">
        <v>0</v>
      </c>
      <c r="E15" s="352">
        <v>0</v>
      </c>
      <c r="F15" s="23">
        <v>0</v>
      </c>
      <c r="G15" s="360">
        <v>0</v>
      </c>
      <c r="H15" s="23">
        <v>0</v>
      </c>
      <c r="I15" s="352">
        <v>0</v>
      </c>
      <c r="J15" s="23">
        <v>0</v>
      </c>
      <c r="K15" s="352">
        <v>0</v>
      </c>
      <c r="L15" s="23">
        <v>0</v>
      </c>
      <c r="M15" s="352">
        <v>0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56" t="s">
        <v>45</v>
      </c>
      <c r="B16" s="247">
        <v>0</v>
      </c>
      <c r="C16" s="352">
        <v>0</v>
      </c>
      <c r="D16" s="23">
        <v>0</v>
      </c>
      <c r="E16" s="74">
        <v>0</v>
      </c>
      <c r="F16" s="23">
        <v>0</v>
      </c>
      <c r="G16" s="361">
        <v>0</v>
      </c>
      <c r="H16" s="23">
        <v>0</v>
      </c>
      <c r="I16" s="352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>
      <c r="A17" s="276" t="s">
        <v>46</v>
      </c>
      <c r="B17" s="248">
        <v>67.915173999999979</v>
      </c>
      <c r="C17" s="353">
        <v>1.9593714314249382E-2</v>
      </c>
      <c r="D17" s="242">
        <v>70.089544000000046</v>
      </c>
      <c r="E17" s="354">
        <v>1.9828635650929998E-2</v>
      </c>
      <c r="F17" s="242">
        <v>71.437801000000036</v>
      </c>
      <c r="G17" s="362">
        <v>2.0103458348540441E-2</v>
      </c>
      <c r="H17" s="242">
        <v>7328.8295314938368</v>
      </c>
      <c r="I17" s="353">
        <v>1.8543643417476274E-2</v>
      </c>
      <c r="J17" s="242">
        <v>7686.345866611342</v>
      </c>
      <c r="K17" s="354">
        <v>1.7418863422314319E-2</v>
      </c>
      <c r="L17" s="242">
        <v>8439.3036861771052</v>
      </c>
      <c r="M17" s="354">
        <v>1.8180071188679595E-2</v>
      </c>
      <c r="N17" s="76"/>
      <c r="O17" s="85"/>
      <c r="P17" s="56"/>
      <c r="Q17" s="71"/>
      <c r="R17" s="48"/>
      <c r="S17" s="48"/>
      <c r="T17" s="48"/>
      <c r="U17" s="48"/>
    </row>
    <row r="18" spans="1:21">
      <c r="A18" s="214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297</v>
      </c>
      <c r="N18" s="77"/>
      <c r="O18" s="69"/>
    </row>
    <row r="19" spans="1:21">
      <c r="A19" s="435" t="str">
        <f>'3.1'!A4</f>
        <v>2024</v>
      </c>
      <c r="B19" s="577" t="s">
        <v>231</v>
      </c>
      <c r="C19" s="577"/>
      <c r="D19" s="577"/>
      <c r="E19" s="577"/>
      <c r="F19" s="577"/>
      <c r="G19" s="577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>
      <c r="A20" s="355"/>
      <c r="B20" s="578" t="s">
        <v>5</v>
      </c>
      <c r="C20" s="578"/>
      <c r="D20" s="578"/>
      <c r="E20" s="578"/>
      <c r="F20" s="578"/>
      <c r="G20" s="578"/>
      <c r="H20" s="78" t="str">
        <f>A25</f>
        <v>VO z vvn</v>
      </c>
      <c r="I20" s="86">
        <f>(B25+D25+F25)/'6.1, 6.2'!B25</f>
        <v>1.6938870058920419E-2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>
      <c r="A21" s="84"/>
      <c r="B21" s="579" t="s">
        <v>63</v>
      </c>
      <c r="C21" s="579"/>
      <c r="D21" s="579" t="s">
        <v>64</v>
      </c>
      <c r="E21" s="579"/>
      <c r="F21" s="579" t="s">
        <v>65</v>
      </c>
      <c r="G21" s="579"/>
      <c r="H21" s="78" t="str">
        <f>A26</f>
        <v>VO z vn</v>
      </c>
      <c r="I21" s="86">
        <f>(B26+D26+F26)/'6.1, 6.2'!C25</f>
        <v>0.13585129271166327</v>
      </c>
      <c r="J21" s="87" t="str">
        <f t="shared" ref="J21:J27" si="1">A11</f>
        <v>PE</v>
      </c>
      <c r="K21" s="76">
        <f t="shared" si="0"/>
        <v>30134.304000000004</v>
      </c>
      <c r="L21" s="87" t="str">
        <f t="shared" ref="L21:L27" si="2">A11</f>
        <v>PE</v>
      </c>
      <c r="M21" s="85">
        <f>K21/'6.1, 6.2'!C5</f>
        <v>5.1239892472257475E-3</v>
      </c>
      <c r="N21" s="78"/>
      <c r="O21" s="68"/>
      <c r="P21" s="89"/>
      <c r="Q21" s="71"/>
      <c r="R21" s="75"/>
      <c r="S21" s="75"/>
      <c r="T21" s="75"/>
    </row>
    <row r="22" spans="1:21">
      <c r="A22" s="84"/>
      <c r="B22" s="356" t="s">
        <v>208</v>
      </c>
      <c r="C22" s="356" t="s">
        <v>207</v>
      </c>
      <c r="D22" s="356" t="s">
        <v>208</v>
      </c>
      <c r="E22" s="356" t="s">
        <v>207</v>
      </c>
      <c r="F22" s="356" t="s">
        <v>208</v>
      </c>
      <c r="G22" s="356" t="s">
        <v>207</v>
      </c>
      <c r="H22" s="78" t="str">
        <f>A27</f>
        <v>MOP</v>
      </c>
      <c r="I22" s="86">
        <f>(B27+D27+F27)/'6.1, 6.2'!D25</f>
        <v>0.14792619147430663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>
      <c r="A23" s="572" t="s">
        <v>53</v>
      </c>
      <c r="B23" s="574">
        <f>SUM(B24,D24,F24)</f>
        <v>1357367.6440842822</v>
      </c>
      <c r="C23" s="574"/>
      <c r="D23" s="574"/>
      <c r="E23" s="574"/>
      <c r="F23" s="574"/>
      <c r="G23" s="574"/>
      <c r="H23" s="78" t="str">
        <f>A28</f>
        <v>MOO</v>
      </c>
      <c r="I23" s="86">
        <f>(B28+D28+F28)/'6.1, 6.2'!E25</f>
        <v>0.10778881404654907</v>
      </c>
      <c r="J23" s="87" t="str">
        <f t="shared" si="1"/>
        <v>PSE</v>
      </c>
      <c r="K23" s="76">
        <f t="shared" si="0"/>
        <v>16993.68</v>
      </c>
      <c r="L23" s="87" t="str">
        <f t="shared" si="2"/>
        <v>PSE</v>
      </c>
      <c r="M23" s="85">
        <f>K23/'6.1, 6.2'!E5</f>
        <v>1.9792008972533939E-2</v>
      </c>
      <c r="N23" s="78"/>
      <c r="O23" s="68"/>
      <c r="P23" s="89"/>
      <c r="Q23" s="71"/>
      <c r="R23" s="23"/>
      <c r="S23" s="23"/>
      <c r="T23" s="23"/>
    </row>
    <row r="24" spans="1:21">
      <c r="A24" s="573"/>
      <c r="B24" s="318">
        <f>SUM(B25:B28)</f>
        <v>459834.13153149385</v>
      </c>
      <c r="C24" s="363">
        <v>0.11175493436025216</v>
      </c>
      <c r="D24" s="318">
        <f>SUM(D25:D28)</f>
        <v>452834.98086661135</v>
      </c>
      <c r="E24" s="363">
        <v>0.11366047557975982</v>
      </c>
      <c r="F24" s="318">
        <f>SUM(F25:F28)</f>
        <v>444698.53168617713</v>
      </c>
      <c r="G24" s="363">
        <v>0.11260733739972764</v>
      </c>
      <c r="H24" s="68"/>
      <c r="I24" s="68"/>
      <c r="J24" s="87" t="str">
        <f t="shared" si="1"/>
        <v>VE</v>
      </c>
      <c r="K24" s="76">
        <f t="shared" si="0"/>
        <v>9386.530999999999</v>
      </c>
      <c r="L24" s="87" t="str">
        <f t="shared" si="2"/>
        <v>VE</v>
      </c>
      <c r="M24" s="85">
        <f>K24/'6.1, 6.2'!F5</f>
        <v>1.9992989229673398E-2</v>
      </c>
      <c r="N24" s="78"/>
      <c r="O24" s="68"/>
      <c r="P24" s="89"/>
      <c r="Q24" s="71"/>
      <c r="R24" s="74"/>
      <c r="S24" s="75"/>
      <c r="T24" s="75"/>
    </row>
    <row r="25" spans="1:21">
      <c r="A25" s="71" t="s">
        <v>8</v>
      </c>
      <c r="B25" s="23">
        <v>10748.423000000001</v>
      </c>
      <c r="C25" s="352">
        <v>1.8076052941410778E-2</v>
      </c>
      <c r="D25" s="23">
        <v>10838.643</v>
      </c>
      <c r="E25" s="352">
        <v>1.739325140510976E-2</v>
      </c>
      <c r="F25" s="23">
        <v>10661.665000000001</v>
      </c>
      <c r="G25" s="352">
        <v>1.5540524417233271E-2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>
      <c r="A26" s="71" t="s">
        <v>9</v>
      </c>
      <c r="B26" s="23">
        <v>240866.774</v>
      </c>
      <c r="C26" s="352">
        <v>0.13268620087506564</v>
      </c>
      <c r="D26" s="23">
        <v>246770.611</v>
      </c>
      <c r="E26" s="352">
        <v>0.13657778643345725</v>
      </c>
      <c r="F26" s="23">
        <v>247520.29699999999</v>
      </c>
      <c r="G26" s="352">
        <v>0.1383287039192625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>
      <c r="A27" s="71" t="s">
        <v>132</v>
      </c>
      <c r="B27" s="23">
        <v>89364.468999555553</v>
      </c>
      <c r="C27" s="352">
        <v>0.15654557935568675</v>
      </c>
      <c r="D27" s="23">
        <v>80473.349478937889</v>
      </c>
      <c r="E27" s="352">
        <v>0.1487975145418784</v>
      </c>
      <c r="F27" s="23">
        <v>73593.051065492007</v>
      </c>
      <c r="G27" s="352">
        <v>0.14220434233169682</v>
      </c>
      <c r="H27" s="68"/>
      <c r="I27" s="68"/>
      <c r="J27" s="87" t="str">
        <f t="shared" si="1"/>
        <v>FVE</v>
      </c>
      <c r="K27" s="76">
        <f t="shared" si="0"/>
        <v>23454.479084282284</v>
      </c>
      <c r="L27" s="87" t="str">
        <f t="shared" si="2"/>
        <v>FVE</v>
      </c>
      <c r="M27" s="85">
        <f>K27/'6.1, 6.2'!I5</f>
        <v>1.8032300982562966E-2</v>
      </c>
      <c r="N27" s="78"/>
      <c r="O27" s="86"/>
    </row>
    <row r="28" spans="1:21">
      <c r="A28" s="422" t="s">
        <v>130</v>
      </c>
      <c r="B28" s="242">
        <v>118854.46553193827</v>
      </c>
      <c r="C28" s="353">
        <v>0.10482113992353814</v>
      </c>
      <c r="D28" s="242">
        <v>114752.37738767346</v>
      </c>
      <c r="E28" s="353">
        <v>0.1132448576339305</v>
      </c>
      <c r="F28" s="242">
        <v>112923.51862068512</v>
      </c>
      <c r="G28" s="353">
        <v>0.11809948339123581</v>
      </c>
      <c r="H28" s="68"/>
      <c r="I28" s="68"/>
      <c r="J28" s="68"/>
      <c r="K28" s="68"/>
      <c r="L28" s="68"/>
      <c r="M28" s="68"/>
      <c r="N28" s="78"/>
      <c r="O28" s="86"/>
    </row>
    <row r="29" spans="1:21">
      <c r="A29" s="56"/>
      <c r="B29" s="56"/>
      <c r="C29" s="71"/>
      <c r="D29" s="48"/>
      <c r="E29" s="48"/>
      <c r="F29" s="48"/>
      <c r="G29" s="77" t="s">
        <v>298</v>
      </c>
      <c r="H29" s="68"/>
      <c r="I29" s="68"/>
      <c r="J29" s="68"/>
      <c r="K29" s="68"/>
      <c r="L29" s="68"/>
      <c r="M29" s="68"/>
    </row>
    <row r="30" spans="1:21">
      <c r="H30" s="68"/>
      <c r="I30" s="68"/>
      <c r="J30" s="68"/>
      <c r="K30" s="68"/>
      <c r="L30" s="68"/>
      <c r="M30" s="68"/>
    </row>
    <row r="31" spans="1:21">
      <c r="J31" s="87"/>
      <c r="K31" s="87" t="str">
        <f>H6</f>
        <v>Duben</v>
      </c>
      <c r="L31" s="87" t="str">
        <f>J6</f>
        <v>Květen</v>
      </c>
      <c r="M31" s="87" t="str">
        <f>L6</f>
        <v>Červen</v>
      </c>
    </row>
    <row r="32" spans="1:21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>
      <c r="H33" s="87" t="str">
        <f t="shared" si="3"/>
        <v>PE</v>
      </c>
      <c r="I33" s="88">
        <f t="shared" si="4"/>
        <v>1.8475332507254319E-3</v>
      </c>
      <c r="J33" s="87" t="str">
        <f t="shared" si="5"/>
        <v>PE</v>
      </c>
      <c r="K33" s="70">
        <f t="shared" si="6"/>
        <v>10839.138000000001</v>
      </c>
      <c r="L33" s="70">
        <f t="shared" si="7"/>
        <v>8704.893</v>
      </c>
      <c r="M33" s="70">
        <f t="shared" si="8"/>
        <v>10590.272999999999</v>
      </c>
    </row>
    <row r="34" spans="8:13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>
      <c r="H35" s="87" t="str">
        <f t="shared" si="3"/>
        <v>PSE</v>
      </c>
      <c r="I35" s="88">
        <f t="shared" si="4"/>
        <v>3.2772845199323324E-2</v>
      </c>
      <c r="J35" s="87" t="str">
        <f t="shared" si="5"/>
        <v>PSE</v>
      </c>
      <c r="K35" s="70">
        <f t="shared" si="6"/>
        <v>6189.0529999999999</v>
      </c>
      <c r="L35" s="70">
        <f t="shared" si="7"/>
        <v>5786.3230000000012</v>
      </c>
      <c r="M35" s="70">
        <f t="shared" si="8"/>
        <v>5018.3039999999983</v>
      </c>
    </row>
    <row r="36" spans="8:13" ht="12.75" customHeight="1">
      <c r="H36" s="87" t="str">
        <f t="shared" si="3"/>
        <v>VE</v>
      </c>
      <c r="I36" s="88">
        <f t="shared" si="4"/>
        <v>1.0109151684392964E-2</v>
      </c>
      <c r="J36" s="87" t="str">
        <f t="shared" si="5"/>
        <v>VE</v>
      </c>
      <c r="K36" s="70">
        <f t="shared" si="6"/>
        <v>2535.9520000000002</v>
      </c>
      <c r="L36" s="70">
        <f t="shared" si="7"/>
        <v>3136.9050000000002</v>
      </c>
      <c r="M36" s="70">
        <f t="shared" si="8"/>
        <v>3713.6739999999995</v>
      </c>
    </row>
    <row r="37" spans="8:13" ht="12.75" customHeight="1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>
      <c r="H39" s="87" t="str">
        <f t="shared" si="3"/>
        <v>FVE</v>
      </c>
      <c r="I39" s="88">
        <f t="shared" si="4"/>
        <v>2.0103458348540441E-2</v>
      </c>
      <c r="J39" s="87" t="str">
        <f t="shared" si="5"/>
        <v>FVE</v>
      </c>
      <c r="K39" s="70">
        <f t="shared" si="6"/>
        <v>7328.8295314938368</v>
      </c>
      <c r="L39" s="70">
        <f t="shared" si="7"/>
        <v>7686.345866611342</v>
      </c>
      <c r="M39" s="70">
        <f t="shared" si="8"/>
        <v>8439.3036861771052</v>
      </c>
    </row>
  </sheetData>
  <mergeCells count="20"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193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>
      <c r="A1" s="192" t="s">
        <v>324</v>
      </c>
      <c r="J1" s="194"/>
      <c r="K1" s="194"/>
    </row>
    <row r="2" spans="1:13" ht="6" customHeight="1">
      <c r="A2" s="195"/>
      <c r="B2" s="12"/>
      <c r="C2" s="12"/>
      <c r="D2" s="12"/>
      <c r="E2" s="12"/>
      <c r="F2" s="12"/>
      <c r="G2" s="12"/>
      <c r="H2" s="196"/>
      <c r="I2" s="12"/>
      <c r="J2" s="136"/>
      <c r="K2" s="136"/>
    </row>
    <row r="3" spans="1:13" s="2" customFormat="1" ht="15">
      <c r="A3" s="197">
        <v>1</v>
      </c>
      <c r="B3" s="198" t="s">
        <v>363</v>
      </c>
      <c r="C3" s="199"/>
      <c r="D3" s="199"/>
      <c r="E3" s="199"/>
      <c r="F3" s="199"/>
      <c r="G3" s="199"/>
      <c r="H3" s="200"/>
      <c r="I3" s="201"/>
      <c r="J3" s="202"/>
      <c r="K3" s="187">
        <v>4</v>
      </c>
      <c r="L3" s="190"/>
      <c r="M3" s="188"/>
    </row>
    <row r="4" spans="1:13" s="2" customFormat="1" ht="15">
      <c r="A4" s="197">
        <v>2</v>
      </c>
      <c r="B4" s="198" t="str">
        <f>"STRUČNÝ PŘEHLED ZA "&amp;UPPER('3.1'!N1)</f>
        <v>STRUČNÝ PŘEHLED ZA II. ČTVRTLETÍ 2024</v>
      </c>
      <c r="C4" s="199"/>
      <c r="D4" s="203"/>
      <c r="E4" s="201"/>
      <c r="F4" s="201"/>
      <c r="G4" s="201"/>
      <c r="H4" s="200"/>
      <c r="I4" s="201"/>
      <c r="J4" s="202"/>
      <c r="K4" s="187">
        <v>6</v>
      </c>
      <c r="L4" s="190"/>
      <c r="M4" s="188"/>
    </row>
    <row r="5" spans="1:13" s="2" customFormat="1" ht="15">
      <c r="A5" s="204">
        <v>3</v>
      </c>
      <c r="B5" s="204" t="s">
        <v>364</v>
      </c>
      <c r="C5" s="199"/>
      <c r="D5" s="203"/>
      <c r="E5" s="201"/>
      <c r="F5" s="201"/>
      <c r="G5" s="201"/>
      <c r="H5" s="200"/>
      <c r="I5" s="201"/>
      <c r="J5" s="202"/>
      <c r="K5" s="187">
        <v>7</v>
      </c>
      <c r="L5" s="190"/>
      <c r="M5" s="188"/>
    </row>
    <row r="6" spans="1:13" s="2" customFormat="1" ht="15">
      <c r="A6" s="197" t="s">
        <v>325</v>
      </c>
      <c r="B6" s="198" t="s">
        <v>255</v>
      </c>
      <c r="C6" s="199"/>
      <c r="D6" s="199"/>
      <c r="E6" s="201"/>
      <c r="F6" s="201"/>
      <c r="G6" s="201"/>
      <c r="H6" s="199"/>
      <c r="I6" s="201"/>
      <c r="J6" s="199"/>
      <c r="K6" s="187">
        <v>7</v>
      </c>
      <c r="L6" s="190"/>
      <c r="M6" s="189"/>
    </row>
    <row r="7" spans="1:13" s="2" customFormat="1" ht="15">
      <c r="A7" s="197" t="s">
        <v>326</v>
      </c>
      <c r="B7" s="198" t="s">
        <v>256</v>
      </c>
      <c r="C7" s="199"/>
      <c r="D7" s="199"/>
      <c r="E7" s="201"/>
      <c r="F7" s="201"/>
      <c r="G7" s="201"/>
      <c r="H7" s="199"/>
      <c r="I7" s="201"/>
      <c r="J7" s="199"/>
      <c r="K7" s="187">
        <v>8</v>
      </c>
      <c r="L7" s="190"/>
      <c r="M7" s="189"/>
    </row>
    <row r="8" spans="1:13" s="2" customFormat="1" ht="15">
      <c r="A8" s="197" t="s">
        <v>327</v>
      </c>
      <c r="B8" s="198" t="s">
        <v>365</v>
      </c>
      <c r="C8" s="199"/>
      <c r="D8" s="199"/>
      <c r="E8" s="201"/>
      <c r="F8" s="201"/>
      <c r="G8" s="201"/>
      <c r="H8" s="199"/>
      <c r="I8" s="201"/>
      <c r="J8" s="199"/>
      <c r="K8" s="187">
        <v>9</v>
      </c>
      <c r="L8" s="190"/>
      <c r="M8" s="189"/>
    </row>
    <row r="9" spans="1:13" s="2" customFormat="1" ht="15">
      <c r="A9" s="197" t="s">
        <v>328</v>
      </c>
      <c r="B9" s="198" t="s">
        <v>283</v>
      </c>
      <c r="C9" s="199"/>
      <c r="D9" s="199"/>
      <c r="E9" s="201"/>
      <c r="F9" s="201"/>
      <c r="G9" s="201"/>
      <c r="H9" s="199"/>
      <c r="I9" s="201"/>
      <c r="J9" s="199"/>
      <c r="K9" s="187">
        <v>9</v>
      </c>
      <c r="L9" s="190"/>
      <c r="M9" s="189"/>
    </row>
    <row r="10" spans="1:13" s="2" customFormat="1" ht="15">
      <c r="A10" s="197" t="s">
        <v>329</v>
      </c>
      <c r="B10" s="198" t="s">
        <v>286</v>
      </c>
      <c r="C10" s="199"/>
      <c r="D10" s="199"/>
      <c r="E10" s="201"/>
      <c r="F10" s="201"/>
      <c r="G10" s="201"/>
      <c r="H10" s="199"/>
      <c r="I10" s="201"/>
      <c r="J10" s="199"/>
      <c r="K10" s="187">
        <v>10</v>
      </c>
      <c r="L10" s="190"/>
      <c r="M10" s="189"/>
    </row>
    <row r="11" spans="1:13" s="2" customFormat="1" ht="15">
      <c r="A11" s="197" t="s">
        <v>330</v>
      </c>
      <c r="B11" s="198" t="s">
        <v>258</v>
      </c>
      <c r="C11" s="199"/>
      <c r="D11" s="199"/>
      <c r="E11" s="201"/>
      <c r="F11" s="201"/>
      <c r="G11" s="201"/>
      <c r="H11" s="199"/>
      <c r="I11" s="201"/>
      <c r="J11" s="199"/>
      <c r="K11" s="187">
        <v>11</v>
      </c>
      <c r="L11" s="190"/>
      <c r="M11" s="189"/>
    </row>
    <row r="12" spans="1:13" s="2" customFormat="1" ht="15">
      <c r="A12" s="197" t="s">
        <v>331</v>
      </c>
      <c r="B12" s="198" t="s">
        <v>285</v>
      </c>
      <c r="C12" s="199"/>
      <c r="D12" s="199"/>
      <c r="E12" s="201"/>
      <c r="F12" s="201"/>
      <c r="G12" s="201"/>
      <c r="H12" s="199"/>
      <c r="I12" s="201"/>
      <c r="J12" s="199"/>
      <c r="K12" s="187">
        <v>12</v>
      </c>
      <c r="L12" s="190"/>
      <c r="M12" s="189"/>
    </row>
    <row r="13" spans="1:13" s="2" customFormat="1" ht="15">
      <c r="A13" s="197" t="s">
        <v>332</v>
      </c>
      <c r="B13" s="198" t="s">
        <v>284</v>
      </c>
      <c r="C13" s="199"/>
      <c r="D13" s="199"/>
      <c r="E13" s="201"/>
      <c r="F13" s="201"/>
      <c r="G13" s="201"/>
      <c r="H13" s="199"/>
      <c r="I13" s="201"/>
      <c r="J13" s="199"/>
      <c r="K13" s="187">
        <v>13</v>
      </c>
      <c r="L13" s="190"/>
      <c r="M13" s="189"/>
    </row>
    <row r="14" spans="1:13" s="2" customFormat="1" ht="15">
      <c r="A14" s="197" t="s">
        <v>333</v>
      </c>
      <c r="B14" s="198" t="s">
        <v>259</v>
      </c>
      <c r="C14" s="199"/>
      <c r="D14" s="199"/>
      <c r="E14" s="201"/>
      <c r="F14" s="201"/>
      <c r="G14" s="201"/>
      <c r="H14" s="199"/>
      <c r="I14" s="201"/>
      <c r="J14" s="199"/>
      <c r="K14" s="187">
        <v>14</v>
      </c>
      <c r="L14" s="190"/>
      <c r="M14" s="189"/>
    </row>
    <row r="15" spans="1:13" s="2" customFormat="1" ht="15">
      <c r="A15" s="197" t="s">
        <v>334</v>
      </c>
      <c r="B15" s="198" t="s">
        <v>366</v>
      </c>
      <c r="C15" s="199"/>
      <c r="D15" s="199"/>
      <c r="E15" s="201"/>
      <c r="F15" s="201"/>
      <c r="G15" s="201"/>
      <c r="H15" s="199"/>
      <c r="I15" s="201"/>
      <c r="J15" s="199"/>
      <c r="K15" s="187">
        <v>15</v>
      </c>
      <c r="L15" s="190"/>
      <c r="M15" s="189"/>
    </row>
    <row r="16" spans="1:13" s="2" customFormat="1" ht="15">
      <c r="A16" s="204" t="s">
        <v>335</v>
      </c>
      <c r="B16" s="204" t="s">
        <v>367</v>
      </c>
      <c r="C16" s="199"/>
      <c r="D16" s="199"/>
      <c r="E16" s="201"/>
      <c r="F16" s="201"/>
      <c r="G16" s="201"/>
      <c r="H16" s="199"/>
      <c r="I16" s="201"/>
      <c r="J16" s="199"/>
      <c r="K16" s="187">
        <v>16</v>
      </c>
      <c r="L16" s="190"/>
      <c r="M16" s="189"/>
    </row>
    <row r="17" spans="1:13" s="2" customFormat="1" ht="15">
      <c r="A17" s="197" t="s">
        <v>336</v>
      </c>
      <c r="B17" s="198" t="str">
        <f>"Výroba elektřiny v krajích ČR podle technologie elektráren za "&amp;LEFT('3.1'!N1,SEARCH(" ",'3.1'!N1)-1)&amp;" čtvrtletí"</f>
        <v>Výroba elektřiny v krajích ČR podle technologie elektráren za II. čtvrtletí</v>
      </c>
      <c r="C17" s="199"/>
      <c r="D17" s="199"/>
      <c r="E17" s="201"/>
      <c r="F17" s="201"/>
      <c r="G17" s="201"/>
      <c r="H17" s="199"/>
      <c r="I17" s="201"/>
      <c r="J17" s="199"/>
      <c r="K17" s="187">
        <v>16</v>
      </c>
      <c r="L17" s="190"/>
      <c r="M17" s="189"/>
    </row>
    <row r="18" spans="1:13" s="2" customFormat="1" ht="15">
      <c r="A18" s="197" t="s">
        <v>337</v>
      </c>
      <c r="B18" s="198" t="str">
        <f>"Spotřeba elektřiny netto v krajích ČR podle kategorie spotřeb za "&amp;LEFT('3.1'!N1,SEARCH(" ",'3.1'!N1)-1)&amp;" čtvrtletí"</f>
        <v>Spotřeba elektřiny netto v krajích ČR podle kategorie spotřeb za II. čtvrtletí</v>
      </c>
      <c r="C18" s="199"/>
      <c r="D18" s="199"/>
      <c r="E18" s="201"/>
      <c r="F18" s="201"/>
      <c r="G18" s="201"/>
      <c r="H18" s="199"/>
      <c r="I18" s="201"/>
      <c r="J18" s="199"/>
      <c r="K18" s="187">
        <v>16</v>
      </c>
      <c r="L18" s="190"/>
      <c r="M18" s="189"/>
    </row>
    <row r="19" spans="1:13" s="2" customFormat="1" ht="15">
      <c r="A19" s="197" t="s">
        <v>338</v>
      </c>
      <c r="B19" s="198" t="str">
        <f>"Spotřeba elektřiny v krajích ČR podle sektorů národního hospodářství za "&amp;LEFT('3.1'!N1,SEARCH(" ",'3.1'!N1)-1)&amp;" čtvrtletí"</f>
        <v>Spotřeba elektřiny v krajích ČR podle sektorů národního hospodářství za II. čtvrtletí</v>
      </c>
      <c r="C19" s="199"/>
      <c r="D19" s="199"/>
      <c r="E19" s="201"/>
      <c r="F19" s="201"/>
      <c r="G19" s="201"/>
      <c r="H19" s="199"/>
      <c r="I19" s="201"/>
      <c r="J19" s="199"/>
      <c r="K19" s="187">
        <v>17</v>
      </c>
      <c r="L19" s="190"/>
      <c r="M19" s="189"/>
    </row>
    <row r="20" spans="1:13" s="2" customFormat="1" ht="15">
      <c r="A20" s="197" t="s">
        <v>339</v>
      </c>
      <c r="B20" s="198" t="s">
        <v>167</v>
      </c>
      <c r="C20" s="199"/>
      <c r="D20" s="199"/>
      <c r="E20" s="201"/>
      <c r="F20" s="201"/>
      <c r="G20" s="201"/>
      <c r="H20" s="199"/>
      <c r="I20" s="201"/>
      <c r="J20" s="199"/>
      <c r="K20" s="187">
        <v>18</v>
      </c>
      <c r="L20" s="190"/>
      <c r="M20" s="189"/>
    </row>
    <row r="21" spans="1:13" s="2" customFormat="1" ht="15">
      <c r="A21" s="197" t="s">
        <v>340</v>
      </c>
      <c r="B21" s="198" t="s">
        <v>232</v>
      </c>
      <c r="C21" s="199"/>
      <c r="D21" s="199"/>
      <c r="E21" s="201"/>
      <c r="F21" s="201"/>
      <c r="G21" s="201"/>
      <c r="H21" s="199"/>
      <c r="I21" s="201"/>
      <c r="J21" s="199"/>
      <c r="K21" s="187">
        <v>19</v>
      </c>
      <c r="L21" s="190"/>
      <c r="M21" s="189"/>
    </row>
    <row r="22" spans="1:13" s="2" customFormat="1" ht="15">
      <c r="A22" s="197" t="s">
        <v>341</v>
      </c>
      <c r="B22" s="198" t="s">
        <v>368</v>
      </c>
      <c r="C22" s="199"/>
      <c r="D22" s="199"/>
      <c r="E22" s="201"/>
      <c r="F22" s="201"/>
      <c r="G22" s="201"/>
      <c r="H22" s="199"/>
      <c r="I22" s="201"/>
      <c r="J22" s="199"/>
      <c r="K22" s="187">
        <v>20</v>
      </c>
      <c r="L22" s="190"/>
      <c r="M22" s="189"/>
    </row>
    <row r="23" spans="1:13" s="2" customFormat="1" ht="15">
      <c r="A23" s="197" t="s">
        <v>342</v>
      </c>
      <c r="B23" s="198" t="s">
        <v>247</v>
      </c>
      <c r="C23" s="199"/>
      <c r="D23" s="199"/>
      <c r="E23" s="201"/>
      <c r="F23" s="201"/>
      <c r="G23" s="201"/>
      <c r="H23" s="199"/>
      <c r="I23" s="201"/>
      <c r="J23" s="199"/>
      <c r="K23" s="187">
        <v>20</v>
      </c>
      <c r="L23" s="190"/>
      <c r="M23" s="189"/>
    </row>
    <row r="24" spans="1:13" s="2" customFormat="1" ht="15">
      <c r="A24" s="197" t="s">
        <v>343</v>
      </c>
      <c r="B24" s="198" t="s">
        <v>210</v>
      </c>
      <c r="C24" s="199"/>
      <c r="D24" s="199"/>
      <c r="E24" s="201"/>
      <c r="F24" s="201"/>
      <c r="G24" s="201"/>
      <c r="H24" s="199"/>
      <c r="I24" s="201"/>
      <c r="J24" s="199"/>
      <c r="K24" s="187">
        <v>21</v>
      </c>
      <c r="L24" s="190"/>
      <c r="M24" s="189"/>
    </row>
    <row r="25" spans="1:13" s="2" customFormat="1" ht="15">
      <c r="A25" s="204" t="s">
        <v>344</v>
      </c>
      <c r="B25" s="204" t="s">
        <v>211</v>
      </c>
      <c r="C25" s="199"/>
      <c r="D25" s="199"/>
      <c r="E25" s="201"/>
      <c r="F25" s="201"/>
      <c r="G25" s="201"/>
      <c r="H25" s="199"/>
      <c r="I25" s="201"/>
      <c r="J25" s="199"/>
      <c r="K25" s="187">
        <v>22</v>
      </c>
      <c r="L25" s="190"/>
      <c r="M25" s="189"/>
    </row>
    <row r="26" spans="1:13" s="2" customFormat="1" ht="15">
      <c r="A26" s="204" t="s">
        <v>345</v>
      </c>
      <c r="B26" s="198" t="s">
        <v>212</v>
      </c>
      <c r="C26" s="199"/>
      <c r="D26" s="199"/>
      <c r="E26" s="201"/>
      <c r="F26" s="201"/>
      <c r="G26" s="201"/>
      <c r="H26" s="199"/>
      <c r="I26" s="201"/>
      <c r="J26" s="199"/>
      <c r="K26" s="187">
        <v>23</v>
      </c>
      <c r="L26" s="190"/>
      <c r="M26" s="189"/>
    </row>
    <row r="27" spans="1:13" s="2" customFormat="1" ht="15">
      <c r="A27" s="204" t="s">
        <v>346</v>
      </c>
      <c r="B27" s="198" t="s">
        <v>248</v>
      </c>
      <c r="C27" s="199"/>
      <c r="D27" s="199"/>
      <c r="E27" s="201"/>
      <c r="F27" s="201"/>
      <c r="G27" s="201"/>
      <c r="H27" s="199"/>
      <c r="I27" s="201"/>
      <c r="J27" s="199"/>
      <c r="K27" s="187">
        <v>24</v>
      </c>
      <c r="L27" s="190"/>
      <c r="M27" s="189"/>
    </row>
    <row r="28" spans="1:13" s="2" customFormat="1" ht="15">
      <c r="A28" s="204" t="s">
        <v>347</v>
      </c>
      <c r="B28" s="198" t="s">
        <v>213</v>
      </c>
      <c r="C28" s="199"/>
      <c r="D28" s="199"/>
      <c r="E28" s="201"/>
      <c r="F28" s="201"/>
      <c r="G28" s="201"/>
      <c r="H28" s="199"/>
      <c r="I28" s="201"/>
      <c r="J28" s="199"/>
      <c r="K28" s="187">
        <v>25</v>
      </c>
      <c r="L28" s="190"/>
      <c r="M28" s="189"/>
    </row>
    <row r="29" spans="1:13" s="2" customFormat="1" ht="15">
      <c r="A29" s="204" t="s">
        <v>348</v>
      </c>
      <c r="B29" s="198" t="s">
        <v>214</v>
      </c>
      <c r="C29" s="199"/>
      <c r="D29" s="199"/>
      <c r="E29" s="201"/>
      <c r="F29" s="201"/>
      <c r="G29" s="201"/>
      <c r="H29" s="199"/>
      <c r="I29" s="201"/>
      <c r="J29" s="199"/>
      <c r="K29" s="187">
        <v>26</v>
      </c>
      <c r="L29" s="190"/>
      <c r="M29" s="189"/>
    </row>
    <row r="30" spans="1:13" s="2" customFormat="1" ht="15">
      <c r="A30" s="204" t="s">
        <v>349</v>
      </c>
      <c r="B30" s="198" t="s">
        <v>215</v>
      </c>
      <c r="C30" s="199"/>
      <c r="D30" s="199"/>
      <c r="E30" s="201"/>
      <c r="F30" s="201"/>
      <c r="G30" s="201"/>
      <c r="H30" s="199"/>
      <c r="I30" s="201"/>
      <c r="J30" s="199"/>
      <c r="K30" s="187">
        <v>27</v>
      </c>
      <c r="L30" s="190"/>
      <c r="M30" s="189"/>
    </row>
    <row r="31" spans="1:13" s="2" customFormat="1" ht="15">
      <c r="A31" s="204" t="s">
        <v>350</v>
      </c>
      <c r="B31" s="198" t="s">
        <v>216</v>
      </c>
      <c r="C31" s="199"/>
      <c r="D31" s="199"/>
      <c r="E31" s="201"/>
      <c r="F31" s="201"/>
      <c r="G31" s="201"/>
      <c r="H31" s="199"/>
      <c r="I31" s="201"/>
      <c r="J31" s="199"/>
      <c r="K31" s="187">
        <v>28</v>
      </c>
      <c r="L31" s="190"/>
      <c r="M31" s="189"/>
    </row>
    <row r="32" spans="1:13" s="2" customFormat="1" ht="15">
      <c r="A32" s="204" t="s">
        <v>351</v>
      </c>
      <c r="B32" s="198" t="s">
        <v>217</v>
      </c>
      <c r="C32" s="199"/>
      <c r="D32" s="199"/>
      <c r="E32" s="201"/>
      <c r="F32" s="201"/>
      <c r="G32" s="201"/>
      <c r="H32" s="199"/>
      <c r="I32" s="201"/>
      <c r="J32" s="199"/>
      <c r="K32" s="187">
        <v>29</v>
      </c>
      <c r="L32" s="190"/>
      <c r="M32" s="189"/>
    </row>
    <row r="33" spans="1:13" s="2" customFormat="1" ht="15">
      <c r="A33" s="204" t="s">
        <v>352</v>
      </c>
      <c r="B33" s="198" t="s">
        <v>218</v>
      </c>
      <c r="C33" s="199"/>
      <c r="D33" s="205"/>
      <c r="E33" s="201"/>
      <c r="F33" s="201"/>
      <c r="G33" s="201"/>
      <c r="H33" s="199"/>
      <c r="I33" s="201"/>
      <c r="J33" s="199"/>
      <c r="K33" s="187">
        <v>30</v>
      </c>
      <c r="L33" s="190"/>
      <c r="M33" s="189"/>
    </row>
    <row r="34" spans="1:13" s="2" customFormat="1" ht="15">
      <c r="A34" s="204" t="s">
        <v>353</v>
      </c>
      <c r="B34" s="198" t="s">
        <v>219</v>
      </c>
      <c r="C34" s="199"/>
      <c r="D34" s="199"/>
      <c r="E34" s="201"/>
      <c r="F34" s="201"/>
      <c r="G34" s="201"/>
      <c r="H34" s="199"/>
      <c r="I34" s="201"/>
      <c r="J34" s="199"/>
      <c r="K34" s="187">
        <v>31</v>
      </c>
      <c r="L34" s="190"/>
      <c r="M34" s="189"/>
    </row>
    <row r="35" spans="1:13" s="2" customFormat="1" ht="15">
      <c r="A35" s="204" t="s">
        <v>354</v>
      </c>
      <c r="B35" s="206" t="s">
        <v>220</v>
      </c>
      <c r="C35" s="199"/>
      <c r="D35" s="199"/>
      <c r="E35" s="201"/>
      <c r="F35" s="201"/>
      <c r="G35" s="201"/>
      <c r="H35" s="199"/>
      <c r="I35" s="201"/>
      <c r="J35" s="199"/>
      <c r="K35" s="187">
        <v>32</v>
      </c>
      <c r="L35" s="190"/>
      <c r="M35" s="189"/>
    </row>
    <row r="36" spans="1:13" s="2" customFormat="1" ht="15">
      <c r="A36" s="204" t="s">
        <v>355</v>
      </c>
      <c r="B36" s="204" t="s">
        <v>221</v>
      </c>
      <c r="C36" s="199"/>
      <c r="D36" s="199"/>
      <c r="E36" s="201"/>
      <c r="F36" s="201"/>
      <c r="G36" s="201"/>
      <c r="H36" s="199"/>
      <c r="I36" s="201"/>
      <c r="J36" s="199"/>
      <c r="K36" s="187">
        <v>33</v>
      </c>
      <c r="L36" s="190"/>
      <c r="M36" s="189"/>
    </row>
    <row r="37" spans="1:13" s="2" customFormat="1" ht="15">
      <c r="A37" s="204" t="s">
        <v>356</v>
      </c>
      <c r="B37" s="198" t="s">
        <v>369</v>
      </c>
      <c r="C37" s="199"/>
      <c r="D37" s="199"/>
      <c r="E37" s="201"/>
      <c r="F37" s="201"/>
      <c r="G37" s="201"/>
      <c r="H37" s="199"/>
      <c r="I37" s="201"/>
      <c r="J37" s="199"/>
      <c r="K37" s="187">
        <v>34</v>
      </c>
      <c r="L37" s="190"/>
      <c r="M37" s="189"/>
    </row>
    <row r="38" spans="1:13" s="2" customFormat="1" ht="15">
      <c r="A38" s="204" t="s">
        <v>357</v>
      </c>
      <c r="B38" s="198" t="s">
        <v>370</v>
      </c>
      <c r="C38" s="199"/>
      <c r="D38" s="199"/>
      <c r="E38" s="201"/>
      <c r="F38" s="201"/>
      <c r="G38" s="201"/>
      <c r="H38" s="199"/>
      <c r="I38" s="201"/>
      <c r="J38" s="199"/>
      <c r="K38" s="187">
        <v>35</v>
      </c>
      <c r="L38" s="190"/>
      <c r="M38" s="189"/>
    </row>
    <row r="39" spans="1:13" s="2" customFormat="1" ht="15">
      <c r="A39" s="204" t="s">
        <v>358</v>
      </c>
      <c r="B39" s="198" t="s">
        <v>292</v>
      </c>
      <c r="C39" s="199"/>
      <c r="D39" s="199"/>
      <c r="E39" s="201"/>
      <c r="F39" s="201"/>
      <c r="G39" s="201"/>
      <c r="H39" s="199"/>
      <c r="I39" s="201"/>
      <c r="J39" s="199"/>
      <c r="K39" s="187">
        <v>35</v>
      </c>
      <c r="L39" s="190"/>
      <c r="M39" s="189"/>
    </row>
    <row r="40" spans="1:13" s="2" customFormat="1" ht="15">
      <c r="A40" s="204" t="s">
        <v>359</v>
      </c>
      <c r="B40" s="437" t="str">
        <f>"Denní maxima a minima zatížení brutto ES ČR za "&amp;'3.1'!N1</f>
        <v>Denní maxima a minima zatížení brutto ES ČR za II. čtvrtletí 2024</v>
      </c>
      <c r="C40" s="199"/>
      <c r="D40" s="199"/>
      <c r="E40" s="201"/>
      <c r="F40" s="201"/>
      <c r="G40" s="201"/>
      <c r="H40" s="199"/>
      <c r="I40" s="201"/>
      <c r="J40" s="199"/>
      <c r="K40" s="187">
        <v>36</v>
      </c>
      <c r="L40" s="190"/>
      <c r="M40" s="189"/>
    </row>
    <row r="41" spans="1:13" s="2" customFormat="1" ht="15">
      <c r="A41" s="204" t="s">
        <v>360</v>
      </c>
      <c r="B41" s="198" t="str">
        <f>"Maxima zatížení ES ČR za "&amp;'3.1'!N1</f>
        <v>Maxima zatížení ES ČR za II. čtvrtletí 2024</v>
      </c>
      <c r="C41" s="199"/>
      <c r="D41" s="199"/>
      <c r="E41" s="201"/>
      <c r="F41" s="201"/>
      <c r="G41" s="201"/>
      <c r="H41" s="199"/>
      <c r="I41" s="201"/>
      <c r="J41" s="199"/>
      <c r="K41" s="187">
        <v>37</v>
      </c>
      <c r="L41" s="190"/>
      <c r="M41" s="189"/>
    </row>
    <row r="42" spans="1:13" s="2" customFormat="1" ht="15">
      <c r="A42" s="204" t="s">
        <v>361</v>
      </c>
      <c r="B42" s="198" t="str">
        <f>"Minima zatížení ES ČR za "&amp;'3.1'!N1</f>
        <v>Minima zatížení ES ČR za II. čtvrtletí 2024</v>
      </c>
      <c r="C42" s="199"/>
      <c r="D42" s="199"/>
      <c r="E42" s="201"/>
      <c r="F42" s="201"/>
      <c r="G42" s="201"/>
      <c r="H42" s="199"/>
      <c r="I42" s="201"/>
      <c r="J42" s="199"/>
      <c r="K42" s="187">
        <v>38</v>
      </c>
      <c r="L42" s="190"/>
      <c r="M42" s="189"/>
    </row>
    <row r="43" spans="1:13" s="2" customFormat="1" ht="15">
      <c r="A43" s="204" t="s">
        <v>362</v>
      </c>
      <c r="B43" s="198" t="s">
        <v>371</v>
      </c>
      <c r="C43" s="199"/>
      <c r="D43" s="199"/>
      <c r="E43" s="201"/>
      <c r="F43" s="201"/>
      <c r="G43" s="201"/>
      <c r="H43" s="199"/>
      <c r="I43" s="201"/>
      <c r="J43" s="199"/>
      <c r="K43" s="187">
        <v>39</v>
      </c>
      <c r="L43" s="190"/>
      <c r="M43" s="189"/>
    </row>
    <row r="44" spans="1:13" ht="15">
      <c r="A44" s="204"/>
      <c r="B44" s="204"/>
      <c r="C44" s="199"/>
      <c r="D44" s="199"/>
      <c r="E44" s="201"/>
      <c r="F44" s="201"/>
      <c r="G44" s="201"/>
      <c r="H44" s="199"/>
      <c r="I44" s="201"/>
      <c r="J44" s="199"/>
      <c r="K44" s="187"/>
    </row>
    <row r="45" spans="1:13" ht="15">
      <c r="A45" s="204"/>
      <c r="B45" s="198"/>
      <c r="C45" s="199"/>
      <c r="D45" s="199"/>
      <c r="E45" s="201"/>
      <c r="F45" s="201"/>
      <c r="G45" s="201"/>
      <c r="H45" s="199"/>
      <c r="I45" s="201"/>
      <c r="J45" s="199"/>
      <c r="K45" s="187"/>
    </row>
    <row r="46" spans="1:13" ht="15">
      <c r="A46" s="204"/>
      <c r="B46" s="198"/>
      <c r="C46" s="199"/>
      <c r="D46" s="199"/>
      <c r="E46" s="201"/>
      <c r="F46" s="201"/>
      <c r="G46" s="201"/>
      <c r="H46" s="199"/>
      <c r="I46" s="201"/>
      <c r="J46" s="199"/>
      <c r="K46" s="187"/>
    </row>
    <row r="47" spans="1:13" ht="15">
      <c r="A47" s="204"/>
      <c r="B47" s="198"/>
      <c r="C47" s="199"/>
      <c r="D47" s="199"/>
      <c r="E47" s="201"/>
      <c r="F47" s="201"/>
      <c r="G47" s="201"/>
      <c r="H47" s="199"/>
      <c r="I47" s="201"/>
      <c r="J47" s="199"/>
      <c r="K47" s="187"/>
    </row>
    <row r="48" spans="1:13" ht="15">
      <c r="A48" s="204"/>
      <c r="B48" s="198"/>
      <c r="C48" s="199"/>
      <c r="D48" s="199"/>
      <c r="E48" s="201"/>
      <c r="F48" s="201"/>
      <c r="G48" s="201"/>
      <c r="H48" s="199"/>
      <c r="I48" s="201"/>
      <c r="J48" s="199"/>
      <c r="K48" s="187"/>
    </row>
    <row r="49" spans="1:11" ht="15">
      <c r="A49" s="204"/>
      <c r="B49" s="198"/>
      <c r="C49" s="199"/>
      <c r="D49" s="199"/>
      <c r="E49" s="201"/>
      <c r="F49" s="201"/>
      <c r="G49" s="201"/>
      <c r="H49" s="199"/>
      <c r="I49" s="201"/>
      <c r="J49" s="199"/>
      <c r="K49" s="187"/>
    </row>
    <row r="50" spans="1:11" ht="15">
      <c r="A50" s="204"/>
      <c r="B50" s="198"/>
      <c r="C50" s="199"/>
      <c r="D50" s="199"/>
      <c r="E50" s="201"/>
      <c r="F50" s="201"/>
      <c r="G50" s="201"/>
      <c r="H50" s="199"/>
      <c r="I50" s="201"/>
      <c r="J50" s="199"/>
      <c r="K50" s="187"/>
    </row>
    <row r="51" spans="1:11" ht="15">
      <c r="A51" s="204"/>
      <c r="B51" s="198"/>
      <c r="C51" s="199"/>
      <c r="D51" s="199"/>
      <c r="E51" s="201"/>
      <c r="F51" s="201"/>
      <c r="G51" s="201"/>
      <c r="H51" s="199"/>
      <c r="I51" s="201"/>
      <c r="J51" s="199"/>
      <c r="K51" s="187"/>
    </row>
    <row r="52" spans="1:11" ht="15">
      <c r="A52" s="204"/>
      <c r="B52" s="204"/>
      <c r="C52" s="199"/>
      <c r="D52" s="199"/>
      <c r="E52" s="201"/>
      <c r="F52" s="201"/>
      <c r="G52" s="201"/>
      <c r="H52" s="199"/>
      <c r="I52" s="201"/>
      <c r="J52" s="199"/>
      <c r="K52" s="187"/>
    </row>
    <row r="53" spans="1:11" ht="12.75">
      <c r="A53" s="119"/>
      <c r="B53" s="119"/>
      <c r="C53" s="119"/>
      <c r="D53" s="119"/>
      <c r="E53" s="119"/>
      <c r="F53" s="119"/>
      <c r="G53" s="119"/>
      <c r="H53" s="207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391</v>
      </c>
      <c r="M1" s="348" t="str">
        <f>'3.1'!N1</f>
        <v>II.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87">
        <f>F8</f>
        <v>3061.2312990000009</v>
      </c>
      <c r="C7" s="574"/>
      <c r="D7" s="574"/>
      <c r="E7" s="574"/>
      <c r="F7" s="574"/>
      <c r="G7" s="589"/>
      <c r="H7" s="587">
        <f>SUM(H8,J8,L8)</f>
        <v>3188767.3667096896</v>
      </c>
      <c r="I7" s="574"/>
      <c r="J7" s="574"/>
      <c r="K7" s="574"/>
      <c r="L7" s="574"/>
      <c r="M7" s="574"/>
      <c r="N7" s="73"/>
    </row>
    <row r="8" spans="1:24">
      <c r="A8" s="593"/>
      <c r="B8" s="358">
        <f>SUM(B9:B16)</f>
        <v>3057.5569250000012</v>
      </c>
      <c r="C8" s="353">
        <v>0.13718645190322937</v>
      </c>
      <c r="D8" s="318">
        <f>SUM(D9:D16)</f>
        <v>3061.5612050000013</v>
      </c>
      <c r="E8" s="353">
        <v>0.13691862621914769</v>
      </c>
      <c r="F8" s="318">
        <f>SUM(F9:F16)</f>
        <v>3061.2312990000009</v>
      </c>
      <c r="G8" s="359">
        <v>0.13682241792185809</v>
      </c>
      <c r="H8" s="318">
        <f>SUM(H9:H16)</f>
        <v>1024063.4208137739</v>
      </c>
      <c r="I8" s="353">
        <v>0.18909920803641747</v>
      </c>
      <c r="J8" s="318">
        <f>SUM(J9:J16)</f>
        <v>926406.71505241992</v>
      </c>
      <c r="K8" s="353">
        <v>0.17690935066671715</v>
      </c>
      <c r="L8" s="318">
        <f>SUM(L9:L16)</f>
        <v>1238297.2308434956</v>
      </c>
      <c r="M8" s="353">
        <v>0.23603658182640108</v>
      </c>
      <c r="N8" s="10"/>
    </row>
    <row r="9" spans="1:24">
      <c r="A9" s="56" t="s">
        <v>7</v>
      </c>
      <c r="B9" s="247">
        <v>2250</v>
      </c>
      <c r="C9" s="352">
        <v>0.52447552447552448</v>
      </c>
      <c r="D9" s="23">
        <v>2250</v>
      </c>
      <c r="E9" s="352">
        <v>0.52447552447552448</v>
      </c>
      <c r="F9" s="23">
        <v>2250</v>
      </c>
      <c r="G9" s="360">
        <v>0.52447552447552448</v>
      </c>
      <c r="H9" s="23">
        <v>903144.91</v>
      </c>
      <c r="I9" s="352">
        <v>0.395740446927763</v>
      </c>
      <c r="J9" s="23">
        <v>813028.65</v>
      </c>
      <c r="K9" s="352">
        <v>0.37567574546065924</v>
      </c>
      <c r="L9" s="23">
        <v>1134197.5900000001</v>
      </c>
      <c r="M9" s="352">
        <v>0.51901301745254769</v>
      </c>
      <c r="X9" s="70"/>
    </row>
    <row r="10" spans="1:24">
      <c r="A10" s="56" t="s">
        <v>20</v>
      </c>
      <c r="B10" s="247">
        <v>215.44069999999999</v>
      </c>
      <c r="C10" s="352">
        <v>2.2823042248254731E-2</v>
      </c>
      <c r="D10" s="23">
        <v>215.44069999999999</v>
      </c>
      <c r="E10" s="352">
        <v>2.2823042248254731E-2</v>
      </c>
      <c r="F10" s="23">
        <v>215.44069999999999</v>
      </c>
      <c r="G10" s="360">
        <v>2.2823042248254731E-2</v>
      </c>
      <c r="H10" s="23">
        <v>31234.742000000002</v>
      </c>
      <c r="I10" s="352">
        <v>1.5533025730535138E-2</v>
      </c>
      <c r="J10" s="23">
        <v>26086.313999999998</v>
      </c>
      <c r="K10" s="352">
        <v>1.3229915602000217E-2</v>
      </c>
      <c r="L10" s="23">
        <v>17047.671999999999</v>
      </c>
      <c r="M10" s="352">
        <v>8.9800366662351888E-3</v>
      </c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X11" s="70"/>
    </row>
    <row r="12" spans="1:24">
      <c r="A12" s="56" t="s">
        <v>22</v>
      </c>
      <c r="B12" s="247">
        <v>57.76400000000001</v>
      </c>
      <c r="C12" s="352">
        <v>5.2535636392169432E-2</v>
      </c>
      <c r="D12" s="23">
        <v>57.754000000000019</v>
      </c>
      <c r="E12" s="352">
        <v>5.2293259392616677E-2</v>
      </c>
      <c r="F12" s="23">
        <v>55.969000000000015</v>
      </c>
      <c r="G12" s="360">
        <v>5.0582229075391685E-2</v>
      </c>
      <c r="H12" s="23">
        <v>24153.571</v>
      </c>
      <c r="I12" s="352">
        <v>7.8944291536870381E-2</v>
      </c>
      <c r="J12" s="23">
        <v>23445.798000000017</v>
      </c>
      <c r="K12" s="352">
        <v>8.1349270076924662E-2</v>
      </c>
      <c r="L12" s="23">
        <v>21058.019999999993</v>
      </c>
      <c r="M12" s="352">
        <v>7.9631151337993325E-2</v>
      </c>
      <c r="X12" s="70"/>
    </row>
    <row r="13" spans="1:24">
      <c r="A13" s="56" t="s">
        <v>43</v>
      </c>
      <c r="B13" s="247">
        <v>176.22615000000008</v>
      </c>
      <c r="C13" s="352">
        <v>0.15781244551375612</v>
      </c>
      <c r="D13" s="23">
        <v>176.1311500000001</v>
      </c>
      <c r="E13" s="352">
        <v>0.15782135692434643</v>
      </c>
      <c r="F13" s="23">
        <v>175.73529000000008</v>
      </c>
      <c r="G13" s="360">
        <v>0.15853424084515322</v>
      </c>
      <c r="H13" s="23">
        <v>23672.818062213755</v>
      </c>
      <c r="I13" s="352">
        <v>0.14679861739147743</v>
      </c>
      <c r="J13" s="23">
        <v>18825.857203043153</v>
      </c>
      <c r="K13" s="352">
        <v>0.13914549313241914</v>
      </c>
      <c r="L13" s="23">
        <v>18895.618902700102</v>
      </c>
      <c r="M13" s="352">
        <v>0.10926464889334862</v>
      </c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0.01</v>
      </c>
      <c r="C15" s="352">
        <v>2.9350060089111762E-5</v>
      </c>
      <c r="D15" s="23">
        <v>0.01</v>
      </c>
      <c r="E15" s="74">
        <v>2.9349198688366693E-5</v>
      </c>
      <c r="F15" s="23">
        <v>0.01</v>
      </c>
      <c r="G15" s="361">
        <v>2.9348078942986663E-5</v>
      </c>
      <c r="H15" s="23">
        <v>0</v>
      </c>
      <c r="I15" s="352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358.11607500000082</v>
      </c>
      <c r="C16" s="353">
        <v>0.10331747165795854</v>
      </c>
      <c r="D16" s="242">
        <v>362.22535500000083</v>
      </c>
      <c r="E16" s="354">
        <v>0.10247512222113739</v>
      </c>
      <c r="F16" s="242">
        <v>364.07630900000066</v>
      </c>
      <c r="G16" s="362">
        <v>0.10245546211132463</v>
      </c>
      <c r="H16" s="242">
        <v>41857.379751560147</v>
      </c>
      <c r="I16" s="353">
        <v>0.10590890689534327</v>
      </c>
      <c r="J16" s="242">
        <v>45020.095849376652</v>
      </c>
      <c r="K16" s="354">
        <v>0.10202493024237527</v>
      </c>
      <c r="L16" s="242">
        <v>47098.329940795338</v>
      </c>
      <c r="M16" s="354">
        <v>0.10145990984944035</v>
      </c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2.2106504451198879E-2</v>
      </c>
      <c r="J19" s="87" t="str">
        <f>A9</f>
        <v>JE</v>
      </c>
      <c r="K19" s="76">
        <f t="shared" ref="K19:K26" si="0">H9+J9+L9</f>
        <v>2850371.1500000004</v>
      </c>
      <c r="L19" s="87" t="str">
        <f>A9</f>
        <v>JE</v>
      </c>
      <c r="M19" s="85">
        <f>K19/'6.1, 6.2'!B5</f>
        <v>0.4298140211011145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4.8032914838561078E-2</v>
      </c>
      <c r="J20" s="87" t="str">
        <f t="shared" ref="J20:J26" si="1">A10</f>
        <v>PE</v>
      </c>
      <c r="K20" s="76">
        <f t="shared" si="0"/>
        <v>74368.728000000003</v>
      </c>
      <c r="L20" s="87" t="str">
        <f t="shared" ref="L20:L26" si="2">A10</f>
        <v>PE</v>
      </c>
      <c r="M20" s="85">
        <f>K20/'6.1, 6.2'!C5</f>
        <v>1.2645540530879901E-2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6.9003158134044867E-2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649977.21567070612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7.2912786304241542E-2</v>
      </c>
      <c r="J22" s="87" t="str">
        <f t="shared" si="1"/>
        <v>PSE</v>
      </c>
      <c r="K22" s="76">
        <f t="shared" si="0"/>
        <v>68657.38900000001</v>
      </c>
      <c r="L22" s="87" t="str">
        <f t="shared" si="2"/>
        <v>PSE</v>
      </c>
      <c r="M22" s="85">
        <f>K22/'6.1, 6.2'!E5</f>
        <v>7.9963119178350597E-2</v>
      </c>
      <c r="N22" s="78"/>
      <c r="O22" s="68"/>
    </row>
    <row r="23" spans="1:15">
      <c r="A23" s="573"/>
      <c r="B23" s="318">
        <f>SUM(B24:B27)</f>
        <v>225334.63748251594</v>
      </c>
      <c r="C23" s="363">
        <v>5.4763785230729584E-2</v>
      </c>
      <c r="D23" s="318">
        <f>SUM(D24:D27)</f>
        <v>215218.61034469475</v>
      </c>
      <c r="E23" s="363">
        <v>5.4019346205496852E-2</v>
      </c>
      <c r="F23" s="318">
        <f>SUM(F24:F27)</f>
        <v>209423.96784349545</v>
      </c>
      <c r="G23" s="363">
        <v>5.3030702208804348E-2</v>
      </c>
      <c r="H23" s="68"/>
      <c r="I23" s="68"/>
      <c r="J23" s="87" t="str">
        <f t="shared" si="1"/>
        <v>VE</v>
      </c>
      <c r="K23" s="76">
        <f t="shared" si="0"/>
        <v>61394.294167957014</v>
      </c>
      <c r="L23" s="87" t="str">
        <f t="shared" si="2"/>
        <v>VE</v>
      </c>
      <c r="M23" s="85">
        <f>K23/'6.1, 6.2'!F5</f>
        <v>0.13076774178483669</v>
      </c>
      <c r="N23" s="78"/>
      <c r="O23" s="68"/>
    </row>
    <row r="24" spans="1:15">
      <c r="A24" s="18" t="s">
        <v>8</v>
      </c>
      <c r="B24" s="23">
        <v>12454.611000000001</v>
      </c>
      <c r="C24" s="352">
        <v>2.0945417555736041E-2</v>
      </c>
      <c r="D24" s="23">
        <v>14703.291999999999</v>
      </c>
      <c r="E24" s="352">
        <v>2.3595025155708063E-2</v>
      </c>
      <c r="F24" s="23">
        <v>14929.126</v>
      </c>
      <c r="G24" s="352">
        <v>2.1760808197495613E-2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>
      <c r="A25" s="18" t="s">
        <v>9</v>
      </c>
      <c r="B25" s="23">
        <v>87470.815000000002</v>
      </c>
      <c r="C25" s="352">
        <v>4.8185019199849063E-2</v>
      </c>
      <c r="D25" s="23">
        <v>86711.101999999999</v>
      </c>
      <c r="E25" s="352">
        <v>4.7991170108849505E-2</v>
      </c>
      <c r="F25" s="23">
        <v>85747.64</v>
      </c>
      <c r="G25" s="352">
        <v>4.7920756596924692E-2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>
      <c r="A26" s="18" t="s">
        <v>132</v>
      </c>
      <c r="B26" s="23">
        <v>39330.287899214629</v>
      </c>
      <c r="C26" s="352">
        <v>6.8897435125353138E-2</v>
      </c>
      <c r="D26" s="23">
        <v>35699.151698477232</v>
      </c>
      <c r="E26" s="352">
        <v>6.6008747969129478E-2</v>
      </c>
      <c r="F26" s="23">
        <v>38523.80353281377</v>
      </c>
      <c r="G26" s="352">
        <v>7.4439801940322722E-2</v>
      </c>
      <c r="H26" s="68"/>
      <c r="I26" s="68"/>
      <c r="J26" s="87" t="str">
        <f t="shared" si="1"/>
        <v>FVE</v>
      </c>
      <c r="K26" s="76">
        <f t="shared" si="0"/>
        <v>133975.80554173214</v>
      </c>
      <c r="L26" s="87" t="str">
        <f t="shared" si="2"/>
        <v>FVE</v>
      </c>
      <c r="M26" s="85">
        <f>K26/'6.1, 6.2'!I5</f>
        <v>0.10300344088770746</v>
      </c>
    </row>
    <row r="27" spans="1:15">
      <c r="A27" s="429" t="s">
        <v>130</v>
      </c>
      <c r="B27" s="23">
        <v>86078.923583301308</v>
      </c>
      <c r="C27" s="353">
        <v>7.5915455536402748E-2</v>
      </c>
      <c r="D27" s="23">
        <v>78105.064646217506</v>
      </c>
      <c r="E27" s="353">
        <v>7.7078986315624307E-2</v>
      </c>
      <c r="F27" s="242">
        <v>70223.398310681689</v>
      </c>
      <c r="G27" s="353">
        <v>7.3442159470129442E-2</v>
      </c>
      <c r="H27" s="68"/>
      <c r="I27" s="68"/>
      <c r="J27" s="68"/>
      <c r="K27" s="68"/>
      <c r="L27" s="68"/>
      <c r="M27" s="68"/>
    </row>
    <row r="28" spans="1:15" ht="12" customHeight="1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  <c r="N28" s="7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0.52447552447552448</v>
      </c>
      <c r="J31" s="87" t="str">
        <f t="shared" ref="J31:J38" si="5">A9</f>
        <v>JE</v>
      </c>
      <c r="K31" s="70">
        <f t="shared" ref="K31:K38" si="6">H9</f>
        <v>903144.91</v>
      </c>
      <c r="L31" s="70">
        <f t="shared" ref="L31:L38" si="7">J9</f>
        <v>813028.65</v>
      </c>
      <c r="M31" s="70">
        <f t="shared" ref="M31:M38" si="8">L9</f>
        <v>1134197.5900000001</v>
      </c>
    </row>
    <row r="32" spans="1:15">
      <c r="H32" s="87" t="str">
        <f t="shared" si="3"/>
        <v>PE</v>
      </c>
      <c r="I32" s="88">
        <f t="shared" si="4"/>
        <v>2.2823042248254731E-2</v>
      </c>
      <c r="J32" s="87" t="str">
        <f t="shared" si="5"/>
        <v>PE</v>
      </c>
      <c r="K32" s="70">
        <f t="shared" si="6"/>
        <v>31234.742000000002</v>
      </c>
      <c r="L32" s="70">
        <f t="shared" si="7"/>
        <v>26086.313999999998</v>
      </c>
      <c r="M32" s="70">
        <f t="shared" si="8"/>
        <v>17047.671999999999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5.0582229075391685E-2</v>
      </c>
      <c r="J34" s="87" t="str">
        <f t="shared" si="5"/>
        <v>PSE</v>
      </c>
      <c r="K34" s="70">
        <f t="shared" si="6"/>
        <v>24153.571</v>
      </c>
      <c r="L34" s="70">
        <f t="shared" si="7"/>
        <v>23445.798000000017</v>
      </c>
      <c r="M34" s="70">
        <f t="shared" si="8"/>
        <v>21058.019999999993</v>
      </c>
    </row>
    <row r="35" spans="8:13" ht="13.5" customHeight="1">
      <c r="H35" s="87" t="str">
        <f t="shared" si="3"/>
        <v>VE</v>
      </c>
      <c r="I35" s="88">
        <f t="shared" si="4"/>
        <v>0.15853424084515322</v>
      </c>
      <c r="J35" s="87" t="str">
        <f t="shared" si="5"/>
        <v>VE</v>
      </c>
      <c r="K35" s="70">
        <f t="shared" si="6"/>
        <v>23672.818062213755</v>
      </c>
      <c r="L35" s="70">
        <f t="shared" si="7"/>
        <v>18825.857203043153</v>
      </c>
      <c r="M35" s="70">
        <f t="shared" si="8"/>
        <v>18895.618902700102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2.9348078942986663E-5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FVE</v>
      </c>
      <c r="I38" s="88">
        <f t="shared" si="4"/>
        <v>0.10245546211132463</v>
      </c>
      <c r="J38" s="87" t="str">
        <f t="shared" si="5"/>
        <v>FVE</v>
      </c>
      <c r="K38" s="70">
        <f t="shared" si="6"/>
        <v>41857.379751560147</v>
      </c>
      <c r="L38" s="70">
        <f t="shared" si="7"/>
        <v>45020.095849376652</v>
      </c>
      <c r="M38" s="70">
        <f t="shared" si="8"/>
        <v>47098.329940795338</v>
      </c>
    </row>
    <row r="39" spans="8:13" ht="12.75" customHeight="1"/>
  </sheetData>
  <mergeCells count="21">
    <mergeCell ref="A28:E29"/>
    <mergeCell ref="H5:I5"/>
    <mergeCell ref="J5:K5"/>
    <mergeCell ref="L5:M5"/>
    <mergeCell ref="A7:A8"/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392</v>
      </c>
      <c r="M1" s="348" t="str">
        <f>'3.1'!N1</f>
        <v>II. čtvrtletí 2024</v>
      </c>
      <c r="N1" s="7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79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80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81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1"/>
    </row>
    <row r="7" spans="1:21">
      <c r="A7" s="592" t="s">
        <v>53</v>
      </c>
      <c r="B7" s="587">
        <f>F8</f>
        <v>1116.4856380999968</v>
      </c>
      <c r="C7" s="574"/>
      <c r="D7" s="574"/>
      <c r="E7" s="574"/>
      <c r="F7" s="574"/>
      <c r="G7" s="589"/>
      <c r="H7" s="587">
        <f>SUM(H8,J8,L8)</f>
        <v>418162.18617916352</v>
      </c>
      <c r="I7" s="574"/>
      <c r="J7" s="574"/>
      <c r="K7" s="574"/>
      <c r="L7" s="574"/>
      <c r="M7" s="574"/>
      <c r="N7" s="82"/>
    </row>
    <row r="8" spans="1:21">
      <c r="A8" s="593"/>
      <c r="B8" s="358">
        <f>SUM(B9:B16)</f>
        <v>1105.444153099997</v>
      </c>
      <c r="C8" s="353">
        <v>4.9599063847669433E-2</v>
      </c>
      <c r="D8" s="318">
        <f>SUM(D9:D16)</f>
        <v>1110.3865229999967</v>
      </c>
      <c r="E8" s="353">
        <v>4.965851966412526E-2</v>
      </c>
      <c r="F8" s="318">
        <f>SUM(F9:F16)</f>
        <v>1116.4856380999968</v>
      </c>
      <c r="G8" s="359">
        <v>4.9901575431353942E-2</v>
      </c>
      <c r="H8" s="318">
        <f>SUM(H9:H16)</f>
        <v>128679.25230646934</v>
      </c>
      <c r="I8" s="353">
        <v>2.3761364977312949E-2</v>
      </c>
      <c r="J8" s="318">
        <f>SUM(J9:J16)</f>
        <v>144053.86041950801</v>
      </c>
      <c r="K8" s="353">
        <v>2.7508948816726841E-2</v>
      </c>
      <c r="L8" s="318">
        <f>SUM(L9:L16)</f>
        <v>145429.0734531862</v>
      </c>
      <c r="M8" s="353">
        <v>2.7720793151324669E-2</v>
      </c>
      <c r="N8" s="83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226.29999999999998</v>
      </c>
      <c r="C10" s="352">
        <v>2.3973438912796168E-2</v>
      </c>
      <c r="D10" s="23">
        <v>226.29999999999998</v>
      </c>
      <c r="E10" s="352">
        <v>2.3973438912796168E-2</v>
      </c>
      <c r="F10" s="23">
        <v>226.29999999999998</v>
      </c>
      <c r="G10" s="360">
        <v>2.3973438912796168E-2</v>
      </c>
      <c r="H10" s="23">
        <v>18993.423999999999</v>
      </c>
      <c r="I10" s="352">
        <v>9.4454227828410942E-3</v>
      </c>
      <c r="J10" s="23">
        <v>27227.721000000001</v>
      </c>
      <c r="K10" s="352">
        <v>1.3808790726999951E-2</v>
      </c>
      <c r="L10" s="23">
        <v>25887.010999999999</v>
      </c>
      <c r="M10" s="352">
        <v>1.3636249451493063E-2</v>
      </c>
      <c r="N10" s="76"/>
      <c r="O10" s="85"/>
    </row>
    <row r="11" spans="1:21">
      <c r="A11" s="56" t="s">
        <v>21</v>
      </c>
      <c r="B11" s="247">
        <v>118.5</v>
      </c>
      <c r="C11" s="352">
        <v>8.6915065277981512E-2</v>
      </c>
      <c r="D11" s="23">
        <v>118.5</v>
      </c>
      <c r="E11" s="352">
        <v>8.6915065277981512E-2</v>
      </c>
      <c r="F11" s="23">
        <v>118.5</v>
      </c>
      <c r="G11" s="360">
        <v>8.6915065277981512E-2</v>
      </c>
      <c r="H11" s="23">
        <v>22.501999999999999</v>
      </c>
      <c r="I11" s="352">
        <v>1.9751184926266425E-4</v>
      </c>
      <c r="J11" s="23">
        <v>15.1</v>
      </c>
      <c r="K11" s="352">
        <v>1.4911413857799028E-4</v>
      </c>
      <c r="L11" s="23">
        <v>8.3350000000000009</v>
      </c>
      <c r="M11" s="352">
        <v>5.8787179232094157E-5</v>
      </c>
      <c r="N11" s="76"/>
      <c r="O11" s="85"/>
    </row>
    <row r="12" spans="1:21">
      <c r="A12" s="56" t="s">
        <v>22</v>
      </c>
      <c r="B12" s="247">
        <v>87.79999999999994</v>
      </c>
      <c r="C12" s="352">
        <v>7.9853003172087669E-2</v>
      </c>
      <c r="D12" s="23">
        <v>87.69999999999996</v>
      </c>
      <c r="E12" s="352">
        <v>7.94078132896852E-2</v>
      </c>
      <c r="F12" s="23">
        <v>88.945999999999955</v>
      </c>
      <c r="G12" s="360">
        <v>8.0385337371398191E-2</v>
      </c>
      <c r="H12" s="23">
        <v>26738.878000000001</v>
      </c>
      <c r="I12" s="352">
        <v>8.7394190291812737E-2</v>
      </c>
      <c r="J12" s="23">
        <v>26853.817999999992</v>
      </c>
      <c r="K12" s="352">
        <v>9.3173987640709804E-2</v>
      </c>
      <c r="L12" s="23">
        <v>23415.008999999998</v>
      </c>
      <c r="M12" s="352">
        <v>8.8544133078963555E-2</v>
      </c>
      <c r="N12" s="76"/>
      <c r="O12" s="85"/>
    </row>
    <row r="13" spans="1:21">
      <c r="A13" s="56" t="s">
        <v>43</v>
      </c>
      <c r="B13" s="247">
        <v>35.299199999999992</v>
      </c>
      <c r="C13" s="352">
        <v>3.1610819828267127E-2</v>
      </c>
      <c r="D13" s="23">
        <v>35.299199999999992</v>
      </c>
      <c r="E13" s="352">
        <v>3.1629655755633715E-2</v>
      </c>
      <c r="F13" s="23">
        <v>35.298700000000004</v>
      </c>
      <c r="G13" s="360">
        <v>3.1843647381927721E-2</v>
      </c>
      <c r="H13" s="23">
        <v>6076.6036606606604</v>
      </c>
      <c r="I13" s="352">
        <v>3.7681910682397096E-2</v>
      </c>
      <c r="J13" s="23">
        <v>6359.0356246246265</v>
      </c>
      <c r="K13" s="352">
        <v>4.7000842420709739E-2</v>
      </c>
      <c r="L13" s="23">
        <v>6172.1751295715776</v>
      </c>
      <c r="M13" s="352">
        <v>3.5690841983721848E-2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8.4453049999999994</v>
      </c>
      <c r="C15" s="352">
        <v>2.4787020922087597E-2</v>
      </c>
      <c r="D15" s="23">
        <v>8.4453049999999994</v>
      </c>
      <c r="E15" s="74">
        <v>2.4786293442885663E-2</v>
      </c>
      <c r="F15" s="23">
        <v>8.4453049999999994</v>
      </c>
      <c r="G15" s="361">
        <v>2.4785347783759997E-2</v>
      </c>
      <c r="H15" s="23">
        <v>1472.8150000000003</v>
      </c>
      <c r="I15" s="352">
        <v>2.4245789246984537E-2</v>
      </c>
      <c r="J15" s="23">
        <v>1028.8328740327106</v>
      </c>
      <c r="K15" s="74">
        <v>2.3005567450196478E-2</v>
      </c>
      <c r="L15" s="23">
        <v>629.27978002970019</v>
      </c>
      <c r="M15" s="74">
        <v>1.9705126456996593E-2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629.09964809999713</v>
      </c>
      <c r="C16" s="353">
        <v>0.1814969770977273</v>
      </c>
      <c r="D16" s="242">
        <v>634.14201799999682</v>
      </c>
      <c r="E16" s="354">
        <v>0.17940152422545966</v>
      </c>
      <c r="F16" s="242">
        <v>638.99563309999678</v>
      </c>
      <c r="G16" s="362">
        <v>0.1798210739287035</v>
      </c>
      <c r="H16" s="242">
        <v>75375.029645808667</v>
      </c>
      <c r="I16" s="353">
        <v>0.19071635741112397</v>
      </c>
      <c r="J16" s="242">
        <v>82569.352920850666</v>
      </c>
      <c r="K16" s="354">
        <v>0.18711938108911189</v>
      </c>
      <c r="L16" s="242">
        <v>89317.263543584937</v>
      </c>
      <c r="M16" s="354">
        <v>0.19240855288334677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20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7.6447237359837147E-2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0.10680442758277223</v>
      </c>
      <c r="J20" s="87" t="str">
        <f t="shared" ref="J20:J26" si="1">A10</f>
        <v>PE</v>
      </c>
      <c r="K20" s="76">
        <f t="shared" si="0"/>
        <v>72108.156000000003</v>
      </c>
      <c r="L20" s="87" t="str">
        <f t="shared" ref="L20:L26" si="2">A10</f>
        <v>PE</v>
      </c>
      <c r="M20" s="85">
        <f>K20/'6.1, 6.2'!C5</f>
        <v>1.2261156454161898E-2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9.5561067769038138E-2</v>
      </c>
      <c r="J21" s="87" t="str">
        <f t="shared" si="1"/>
        <v>PPE</v>
      </c>
      <c r="K21" s="76">
        <f t="shared" si="0"/>
        <v>45.936999999999998</v>
      </c>
      <c r="L21" s="87" t="str">
        <f t="shared" si="2"/>
        <v>PPE</v>
      </c>
      <c r="M21" s="85">
        <f>K21/'6.1, 6.2'!D5</f>
        <v>1.2868420155988267E-4</v>
      </c>
      <c r="N21" s="78"/>
      <c r="O21" s="68"/>
      <c r="P21" s="89"/>
      <c r="Q21" s="71"/>
      <c r="R21" s="23"/>
      <c r="S21" s="23"/>
      <c r="T21" s="23"/>
    </row>
    <row r="22" spans="1:20">
      <c r="A22" s="572" t="s">
        <v>53</v>
      </c>
      <c r="B22" s="574">
        <f>SUM(B23,D23,F23)</f>
        <v>1208650.0751766113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0.10198729064489449</v>
      </c>
      <c r="J22" s="87" t="str">
        <f t="shared" si="1"/>
        <v>PSE</v>
      </c>
      <c r="K22" s="76">
        <f t="shared" si="0"/>
        <v>77007.704999999987</v>
      </c>
      <c r="L22" s="87" t="str">
        <f t="shared" si="2"/>
        <v>PSE</v>
      </c>
      <c r="M22" s="85">
        <f>K22/'6.1, 6.2'!E5</f>
        <v>8.9688471732682171E-2</v>
      </c>
      <c r="N22" s="78"/>
      <c r="O22" s="68"/>
      <c r="P22" s="89"/>
      <c r="Q22" s="71"/>
      <c r="R22" s="23"/>
      <c r="S22" s="23"/>
      <c r="T22" s="23"/>
    </row>
    <row r="23" spans="1:20">
      <c r="A23" s="573"/>
      <c r="B23" s="318">
        <f>SUM(B24:B27)</f>
        <v>411984.47068653436</v>
      </c>
      <c r="C23" s="363">
        <v>0.10012588088160117</v>
      </c>
      <c r="D23" s="318">
        <f>SUM(D24:D27)</f>
        <v>396590.8800368908</v>
      </c>
      <c r="E23" s="363">
        <v>9.9543343469895129E-2</v>
      </c>
      <c r="F23" s="318">
        <f>SUM(F24:F27)</f>
        <v>400074.72445318615</v>
      </c>
      <c r="G23" s="363">
        <v>0.1013076191431989</v>
      </c>
      <c r="H23" s="68"/>
      <c r="I23" s="68"/>
      <c r="J23" s="87" t="str">
        <f t="shared" si="1"/>
        <v>VE</v>
      </c>
      <c r="K23" s="76">
        <f t="shared" si="0"/>
        <v>18607.814414856864</v>
      </c>
      <c r="L23" s="87" t="str">
        <f t="shared" si="2"/>
        <v>VE</v>
      </c>
      <c r="M23" s="85">
        <f>K23/'6.1, 6.2'!F5</f>
        <v>3.9634006768208052E-2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47335.317000000003</v>
      </c>
      <c r="C24" s="352">
        <v>7.9605696211477867E-2</v>
      </c>
      <c r="D24" s="23">
        <v>42237.334999999999</v>
      </c>
      <c r="E24" s="352">
        <v>6.7780125827268389E-2</v>
      </c>
      <c r="F24" s="23">
        <v>55969.900999999998</v>
      </c>
      <c r="G24" s="352">
        <v>8.1582155612714216E-2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195177.16500000001</v>
      </c>
      <c r="C25" s="352">
        <v>0.10751718093511657</v>
      </c>
      <c r="D25" s="23">
        <v>189291.122</v>
      </c>
      <c r="E25" s="352">
        <v>0.10476515955242946</v>
      </c>
      <c r="F25" s="23">
        <v>193502.62400000001</v>
      </c>
      <c r="G25" s="352">
        <v>0.10814049396076952</v>
      </c>
      <c r="H25" s="68"/>
      <c r="I25" s="68"/>
      <c r="J25" s="87" t="str">
        <f t="shared" si="1"/>
        <v>VTE</v>
      </c>
      <c r="K25" s="76">
        <f t="shared" si="0"/>
        <v>3130.9276540624114</v>
      </c>
      <c r="L25" s="87" t="str">
        <f t="shared" si="2"/>
        <v>VTE</v>
      </c>
      <c r="M25" s="85">
        <f>K25/'6.1, 6.2'!H5</f>
        <v>2.2786780891730109E-2</v>
      </c>
      <c r="N25" s="78"/>
      <c r="O25" s="86"/>
    </row>
    <row r="26" spans="1:20">
      <c r="A26" s="18" t="s">
        <v>132</v>
      </c>
      <c r="B26" s="23">
        <v>48959.06926447367</v>
      </c>
      <c r="C26" s="352">
        <v>8.5764800580422462E-2</v>
      </c>
      <c r="D26" s="23">
        <v>56230.581439019799</v>
      </c>
      <c r="E26" s="352">
        <v>0.10397194616039555</v>
      </c>
      <c r="F26" s="23">
        <v>52067.92207467914</v>
      </c>
      <c r="G26" s="352">
        <v>0.1006111923341588</v>
      </c>
      <c r="H26" s="68"/>
      <c r="I26" s="68"/>
      <c r="J26" s="87" t="str">
        <f t="shared" si="1"/>
        <v>FVE</v>
      </c>
      <c r="K26" s="76">
        <f t="shared" si="0"/>
        <v>247261.64611024427</v>
      </c>
      <c r="L26" s="87" t="str">
        <f t="shared" si="2"/>
        <v>FVE</v>
      </c>
      <c r="M26" s="85">
        <f>K26/'6.1, 6.2'!I5</f>
        <v>0.19009999787596354</v>
      </c>
      <c r="N26" s="78"/>
      <c r="O26" s="86"/>
    </row>
    <row r="27" spans="1:20">
      <c r="A27" s="429" t="s">
        <v>130</v>
      </c>
      <c r="B27" s="242">
        <v>120512.91942206066</v>
      </c>
      <c r="C27" s="353">
        <v>0.10628377766706104</v>
      </c>
      <c r="D27" s="242">
        <v>108831.84159787098</v>
      </c>
      <c r="E27" s="353">
        <v>0.10740210083972752</v>
      </c>
      <c r="F27" s="242">
        <v>98534.277378506988</v>
      </c>
      <c r="G27" s="353">
        <v>0.10305069658535057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2.3973438912796168E-2</v>
      </c>
      <c r="J32" s="87" t="str">
        <f t="shared" si="5"/>
        <v>PE</v>
      </c>
      <c r="K32" s="70">
        <f t="shared" si="6"/>
        <v>18993.423999999999</v>
      </c>
      <c r="L32" s="70">
        <f t="shared" si="7"/>
        <v>27227.721000000001</v>
      </c>
      <c r="M32" s="70">
        <f t="shared" si="8"/>
        <v>25887.010999999999</v>
      </c>
    </row>
    <row r="33" spans="8:13">
      <c r="H33" s="87" t="str">
        <f t="shared" si="3"/>
        <v>PPE</v>
      </c>
      <c r="I33" s="88">
        <f t="shared" si="4"/>
        <v>8.6915065277981512E-2</v>
      </c>
      <c r="J33" s="87" t="str">
        <f t="shared" si="5"/>
        <v>PPE</v>
      </c>
      <c r="K33" s="70">
        <f t="shared" si="6"/>
        <v>22.501999999999999</v>
      </c>
      <c r="L33" s="70">
        <f t="shared" si="7"/>
        <v>15.1</v>
      </c>
      <c r="M33" s="70">
        <f t="shared" si="8"/>
        <v>8.3350000000000009</v>
      </c>
    </row>
    <row r="34" spans="8:13" ht="13.5" customHeight="1">
      <c r="H34" s="87" t="str">
        <f t="shared" si="3"/>
        <v>PSE</v>
      </c>
      <c r="I34" s="88">
        <f t="shared" si="4"/>
        <v>8.0385337371398191E-2</v>
      </c>
      <c r="J34" s="87" t="str">
        <f t="shared" si="5"/>
        <v>PSE</v>
      </c>
      <c r="K34" s="70">
        <f t="shared" si="6"/>
        <v>26738.878000000001</v>
      </c>
      <c r="L34" s="70">
        <f t="shared" si="7"/>
        <v>26853.817999999992</v>
      </c>
      <c r="M34" s="70">
        <f t="shared" si="8"/>
        <v>23415.008999999998</v>
      </c>
    </row>
    <row r="35" spans="8:13" ht="12.75" customHeight="1">
      <c r="H35" s="87" t="str">
        <f t="shared" si="3"/>
        <v>VE</v>
      </c>
      <c r="I35" s="88">
        <f t="shared" si="4"/>
        <v>3.1843647381927721E-2</v>
      </c>
      <c r="J35" s="87" t="str">
        <f t="shared" si="5"/>
        <v>VE</v>
      </c>
      <c r="K35" s="70">
        <f t="shared" si="6"/>
        <v>6076.6036606606604</v>
      </c>
      <c r="L35" s="70">
        <f t="shared" si="7"/>
        <v>6359.0356246246265</v>
      </c>
      <c r="M35" s="70">
        <f t="shared" si="8"/>
        <v>6172.1751295715776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2.4785347783759997E-2</v>
      </c>
      <c r="J37" s="87" t="str">
        <f t="shared" si="5"/>
        <v>VTE</v>
      </c>
      <c r="K37" s="70">
        <f t="shared" si="6"/>
        <v>1472.8150000000003</v>
      </c>
      <c r="L37" s="70">
        <f t="shared" si="7"/>
        <v>1028.8328740327106</v>
      </c>
      <c r="M37" s="70">
        <f t="shared" si="8"/>
        <v>629.27978002970019</v>
      </c>
    </row>
    <row r="38" spans="8:13" ht="12.75" customHeight="1">
      <c r="H38" s="87" t="str">
        <f t="shared" si="3"/>
        <v>FVE</v>
      </c>
      <c r="I38" s="88">
        <f t="shared" si="4"/>
        <v>0.1798210739287035</v>
      </c>
      <c r="J38" s="87" t="str">
        <f t="shared" si="5"/>
        <v>FVE</v>
      </c>
      <c r="K38" s="70">
        <f t="shared" si="6"/>
        <v>75375.029645808667</v>
      </c>
      <c r="L38" s="70">
        <f t="shared" si="7"/>
        <v>82569.352920850666</v>
      </c>
      <c r="M38" s="70">
        <f t="shared" si="8"/>
        <v>89317.263543584937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394</v>
      </c>
      <c r="M1" s="348" t="str">
        <f>'3.1'!N1</f>
        <v>II.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87">
        <f>F8</f>
        <v>1077.4543860000003</v>
      </c>
      <c r="C7" s="574"/>
      <c r="D7" s="574"/>
      <c r="E7" s="574"/>
      <c r="F7" s="574"/>
      <c r="G7" s="589"/>
      <c r="H7" s="587">
        <f>SUM(H8,J8,L8)</f>
        <v>327833.22827653022</v>
      </c>
      <c r="I7" s="574"/>
      <c r="J7" s="574"/>
      <c r="K7" s="574"/>
      <c r="L7" s="574"/>
      <c r="M7" s="574"/>
      <c r="N7" s="73"/>
    </row>
    <row r="8" spans="1:24">
      <c r="A8" s="593"/>
      <c r="B8" s="358">
        <f>SUM(B9:B16)</f>
        <v>1075.6354220000003</v>
      </c>
      <c r="C8" s="353">
        <v>4.8261605819689787E-2</v>
      </c>
      <c r="D8" s="318">
        <f>SUM(D9:D16)</f>
        <v>1077.4709020000003</v>
      </c>
      <c r="E8" s="353">
        <v>4.8186472787809541E-2</v>
      </c>
      <c r="F8" s="318">
        <f>SUM(F9:F16)</f>
        <v>1077.4543860000003</v>
      </c>
      <c r="G8" s="359">
        <v>4.815706488470442E-2</v>
      </c>
      <c r="H8" s="318">
        <f>SUM(H9:H16)</f>
        <v>131692.69191340811</v>
      </c>
      <c r="I8" s="353">
        <v>2.4317813954549995E-2</v>
      </c>
      <c r="J8" s="318">
        <f>SUM(J9:J16)</f>
        <v>119250.7120622379</v>
      </c>
      <c r="K8" s="353">
        <v>2.2772466665767238E-2</v>
      </c>
      <c r="L8" s="318">
        <f>SUM(L9:L16)</f>
        <v>76889.824300884226</v>
      </c>
      <c r="M8" s="353">
        <v>1.4656264144958773E-2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539.35199999999998</v>
      </c>
      <c r="C10" s="352">
        <v>5.7137084509476091E-2</v>
      </c>
      <c r="D10" s="23">
        <v>539.35199999999998</v>
      </c>
      <c r="E10" s="352">
        <v>5.7137084509476091E-2</v>
      </c>
      <c r="F10" s="23">
        <v>539.35199999999998</v>
      </c>
      <c r="G10" s="360">
        <v>5.7137084509476091E-2</v>
      </c>
      <c r="H10" s="23">
        <v>104886.44300000001</v>
      </c>
      <c r="I10" s="352">
        <v>5.2159989600788353E-2</v>
      </c>
      <c r="J10" s="23">
        <v>98389.315000000002</v>
      </c>
      <c r="K10" s="352">
        <v>4.9899051801209404E-2</v>
      </c>
      <c r="L10" s="23">
        <v>53028.645000000004</v>
      </c>
      <c r="M10" s="352">
        <v>2.7933384479755907E-2</v>
      </c>
      <c r="N10" s="76"/>
      <c r="O10" s="85"/>
      <c r="X10" s="70"/>
    </row>
    <row r="11" spans="1:24">
      <c r="A11" s="56" t="s">
        <v>21</v>
      </c>
      <c r="B11" s="247">
        <v>400</v>
      </c>
      <c r="C11" s="352">
        <v>0.29338418659234267</v>
      </c>
      <c r="D11" s="23">
        <v>400</v>
      </c>
      <c r="E11" s="352">
        <v>0.29338418659234267</v>
      </c>
      <c r="F11" s="23">
        <v>400</v>
      </c>
      <c r="G11" s="360">
        <v>0.29338418659234267</v>
      </c>
      <c r="H11" s="23">
        <v>4325.82</v>
      </c>
      <c r="I11" s="352">
        <v>3.7969989679913711E-2</v>
      </c>
      <c r="J11" s="23">
        <v>0</v>
      </c>
      <c r="K11" s="352">
        <v>0</v>
      </c>
      <c r="L11" s="23">
        <v>5901.04</v>
      </c>
      <c r="M11" s="352">
        <v>4.1620335469196981E-2</v>
      </c>
      <c r="N11" s="76"/>
      <c r="O11" s="85"/>
      <c r="X11" s="70"/>
    </row>
    <row r="12" spans="1:24">
      <c r="A12" s="56" t="s">
        <v>22</v>
      </c>
      <c r="B12" s="247">
        <v>23.135999999999999</v>
      </c>
      <c r="C12" s="352">
        <v>2.1041902977100475E-2</v>
      </c>
      <c r="D12" s="23">
        <v>23.135999999999999</v>
      </c>
      <c r="E12" s="352">
        <v>2.0948451177538855E-2</v>
      </c>
      <c r="F12" s="23">
        <v>23.135999999999999</v>
      </c>
      <c r="G12" s="360">
        <v>2.0909261410571239E-2</v>
      </c>
      <c r="H12" s="23">
        <v>5607.2339999999995</v>
      </c>
      <c r="I12" s="352">
        <v>1.8326860057730255E-2</v>
      </c>
      <c r="J12" s="23">
        <v>4516.5210000000006</v>
      </c>
      <c r="K12" s="352">
        <v>1.5670854395192758E-2</v>
      </c>
      <c r="L12" s="23">
        <v>3610.2050000000004</v>
      </c>
      <c r="M12" s="352">
        <v>1.3652032846211576E-2</v>
      </c>
      <c r="N12" s="76"/>
      <c r="O12" s="85"/>
      <c r="X12" s="70"/>
    </row>
    <row r="13" spans="1:24">
      <c r="A13" s="56" t="s">
        <v>43</v>
      </c>
      <c r="B13" s="247">
        <v>7.8329999999999975</v>
      </c>
      <c r="C13" s="352">
        <v>7.0145372052289106E-3</v>
      </c>
      <c r="D13" s="23">
        <v>7.8329999999999975</v>
      </c>
      <c r="E13" s="352">
        <v>7.0187169548850646E-3</v>
      </c>
      <c r="F13" s="23">
        <v>7.8329999999999975</v>
      </c>
      <c r="G13" s="360">
        <v>7.0663024401079848E-3</v>
      </c>
      <c r="H13" s="23">
        <v>1728.7260725773192</v>
      </c>
      <c r="I13" s="352">
        <v>1.0720083964486723E-2</v>
      </c>
      <c r="J13" s="23">
        <v>2129.5641207970111</v>
      </c>
      <c r="K13" s="352">
        <v>1.5740013671064468E-2</v>
      </c>
      <c r="L13" s="23">
        <v>2376.1478118854211</v>
      </c>
      <c r="M13" s="352">
        <v>1.374016684614968E-2</v>
      </c>
      <c r="N13" s="76"/>
      <c r="O13" s="85"/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67.594999999999999</v>
      </c>
      <c r="C15" s="352">
        <v>0.19839173117235095</v>
      </c>
      <c r="D15" s="23">
        <v>67.594999999999999</v>
      </c>
      <c r="E15" s="74">
        <v>0.19838590853401464</v>
      </c>
      <c r="F15" s="23">
        <v>67.594999999999999</v>
      </c>
      <c r="G15" s="361">
        <v>0.19837833961511833</v>
      </c>
      <c r="H15" s="23">
        <v>11433.009</v>
      </c>
      <c r="I15" s="352">
        <v>0.18821259063282039</v>
      </c>
      <c r="J15" s="23">
        <v>9913.4599999999991</v>
      </c>
      <c r="K15" s="74">
        <v>0.2216732945175833</v>
      </c>
      <c r="L15" s="23">
        <v>7271.6590000000006</v>
      </c>
      <c r="M15" s="74">
        <v>0.22770310550959477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37.719422000000385</v>
      </c>
      <c r="C16" s="353">
        <v>1.0882156891280597E-2</v>
      </c>
      <c r="D16" s="242">
        <v>39.554902000000347</v>
      </c>
      <c r="E16" s="354">
        <v>1.1190253141984326E-2</v>
      </c>
      <c r="F16" s="242">
        <v>39.538386000000308</v>
      </c>
      <c r="G16" s="362">
        <v>1.1126578435967259E-2</v>
      </c>
      <c r="H16" s="242">
        <v>3711.4598408307857</v>
      </c>
      <c r="I16" s="353">
        <v>9.390856691494219E-3</v>
      </c>
      <c r="J16" s="242">
        <v>4301.8519414408902</v>
      </c>
      <c r="K16" s="354">
        <v>9.7488940429390578E-3</v>
      </c>
      <c r="L16" s="242">
        <v>4702.1274889988035</v>
      </c>
      <c r="M16" s="354">
        <v>1.0129391673422417E-2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1.7964900680300665E-2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2.1895187290109031E-2</v>
      </c>
      <c r="J20" s="87" t="str">
        <f t="shared" ref="J20:J26" si="1">A10</f>
        <v>PE</v>
      </c>
      <c r="K20" s="76">
        <f t="shared" si="0"/>
        <v>256304.40300000005</v>
      </c>
      <c r="L20" s="87" t="str">
        <f t="shared" ref="L20:L26" si="2">A10</f>
        <v>PE</v>
      </c>
      <c r="M20" s="85">
        <f>K20/'6.1, 6.2'!C5</f>
        <v>4.3581594085883468E-2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3.0041309241902056E-2</v>
      </c>
      <c r="J21" s="87" t="str">
        <f t="shared" si="1"/>
        <v>PPE</v>
      </c>
      <c r="K21" s="76">
        <f t="shared" si="0"/>
        <v>10226.86</v>
      </c>
      <c r="L21" s="87" t="str">
        <f t="shared" si="2"/>
        <v>PPE</v>
      </c>
      <c r="M21" s="85">
        <f>K21/'6.1, 6.2'!D5</f>
        <v>2.8648699600859914E-2</v>
      </c>
      <c r="N21" s="78"/>
      <c r="O21" s="68"/>
    </row>
    <row r="22" spans="1:15">
      <c r="A22" s="572" t="s">
        <v>53</v>
      </c>
      <c r="B22" s="574">
        <f>SUM(B23,D23,F23)</f>
        <v>278373.32227653021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2.371735836765421E-2</v>
      </c>
      <c r="J22" s="87" t="str">
        <f t="shared" si="1"/>
        <v>PSE</v>
      </c>
      <c r="K22" s="76">
        <f t="shared" si="0"/>
        <v>13733.960000000001</v>
      </c>
      <c r="L22" s="87" t="str">
        <f t="shared" si="2"/>
        <v>PSE</v>
      </c>
      <c r="M22" s="85">
        <f>K22/'6.1, 6.2'!E5</f>
        <v>1.5995514776577069E-2</v>
      </c>
      <c r="N22" s="78"/>
      <c r="O22" s="68"/>
    </row>
    <row r="23" spans="1:15">
      <c r="A23" s="573"/>
      <c r="B23" s="318">
        <f>SUM(B24:B27)</f>
        <v>95574.483913408112</v>
      </c>
      <c r="C23" s="363">
        <v>2.3227767240080063E-2</v>
      </c>
      <c r="D23" s="318">
        <f>SUM(D24:D27)</f>
        <v>92693.380062237891</v>
      </c>
      <c r="E23" s="363">
        <v>2.3265812285099902E-2</v>
      </c>
      <c r="F23" s="318">
        <f>SUM(F24:F27)</f>
        <v>90105.458300884231</v>
      </c>
      <c r="G23" s="363">
        <v>2.2816661224339615E-2</v>
      </c>
      <c r="H23" s="68"/>
      <c r="I23" s="68"/>
      <c r="J23" s="87" t="str">
        <f t="shared" si="1"/>
        <v>VE</v>
      </c>
      <c r="K23" s="76">
        <f t="shared" si="0"/>
        <v>6234.4380052597517</v>
      </c>
      <c r="L23" s="87" t="str">
        <f t="shared" si="2"/>
        <v>VE</v>
      </c>
      <c r="M23" s="85">
        <f>K23/'6.1, 6.2'!F5</f>
        <v>1.3279139214713586E-2</v>
      </c>
      <c r="N23" s="78"/>
      <c r="O23" s="68"/>
    </row>
    <row r="24" spans="1:15">
      <c r="A24" s="18" t="s">
        <v>8</v>
      </c>
      <c r="B24" s="23">
        <v>9893.0750000000007</v>
      </c>
      <c r="C24" s="352">
        <v>1.663757999227863E-2</v>
      </c>
      <c r="D24" s="23">
        <v>11671.907999999999</v>
      </c>
      <c r="E24" s="352">
        <v>1.8730428728145385E-2</v>
      </c>
      <c r="F24" s="23">
        <v>12637.136</v>
      </c>
      <c r="G24" s="352">
        <v>1.841998605019925E-2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39593.101000000002</v>
      </c>
      <c r="C25" s="352">
        <v>2.1810638575467296E-2</v>
      </c>
      <c r="D25" s="23">
        <v>39889.237999999998</v>
      </c>
      <c r="E25" s="352">
        <v>2.2077117718679019E-2</v>
      </c>
      <c r="F25" s="23">
        <v>39003.211000000003</v>
      </c>
      <c r="G25" s="352">
        <v>2.1797257403579805E-2</v>
      </c>
      <c r="H25" s="68"/>
      <c r="I25" s="68"/>
      <c r="J25" s="87" t="str">
        <f t="shared" si="1"/>
        <v>VTE</v>
      </c>
      <c r="K25" s="76">
        <f t="shared" si="0"/>
        <v>28618.127999999997</v>
      </c>
      <c r="L25" s="87" t="str">
        <f t="shared" si="2"/>
        <v>VTE</v>
      </c>
      <c r="M25" s="85">
        <f>K25/'6.1, 6.2'!H5</f>
        <v>0.20828172488155716</v>
      </c>
      <c r="N25" s="78"/>
      <c r="O25" s="86"/>
    </row>
    <row r="26" spans="1:15">
      <c r="A26" s="18" t="s">
        <v>132</v>
      </c>
      <c r="B26" s="23">
        <v>17336.858030266449</v>
      </c>
      <c r="C26" s="352">
        <v>3.0370106989264931E-2</v>
      </c>
      <c r="D26" s="23">
        <v>16335.217566995563</v>
      </c>
      <c r="E26" s="352">
        <v>3.0204282401665606E-2</v>
      </c>
      <c r="F26" s="23">
        <v>15764.619541787646</v>
      </c>
      <c r="G26" s="352">
        <v>3.0462079253302125E-2</v>
      </c>
      <c r="H26" s="68"/>
      <c r="I26" s="68"/>
      <c r="J26" s="87" t="str">
        <f t="shared" si="1"/>
        <v>FVE</v>
      </c>
      <c r="K26" s="76">
        <f t="shared" si="0"/>
        <v>12715.439271270479</v>
      </c>
      <c r="L26" s="87" t="str">
        <f t="shared" si="2"/>
        <v>FVE</v>
      </c>
      <c r="M26" s="85">
        <f>K26/'6.1, 6.2'!I5</f>
        <v>9.7758994024601965E-3</v>
      </c>
      <c r="N26" s="78"/>
      <c r="O26" s="86"/>
    </row>
    <row r="27" spans="1:15">
      <c r="A27" s="429" t="s">
        <v>130</v>
      </c>
      <c r="B27" s="242">
        <v>28751.449883141653</v>
      </c>
      <c r="C27" s="353">
        <v>2.5356722927634013E-2</v>
      </c>
      <c r="D27" s="242">
        <v>24797.016495242337</v>
      </c>
      <c r="E27" s="353">
        <v>2.4471254249165474E-2</v>
      </c>
      <c r="F27" s="242">
        <v>22700.491759096578</v>
      </c>
      <c r="G27" s="353">
        <v>2.3740991976008319E-2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5.7137084509476091E-2</v>
      </c>
      <c r="J32" s="87" t="str">
        <f t="shared" si="5"/>
        <v>PE</v>
      </c>
      <c r="K32" s="70">
        <f t="shared" si="6"/>
        <v>104886.44300000001</v>
      </c>
      <c r="L32" s="70">
        <f t="shared" si="7"/>
        <v>98389.315000000002</v>
      </c>
      <c r="M32" s="70">
        <f t="shared" si="8"/>
        <v>53028.645000000004</v>
      </c>
    </row>
    <row r="33" spans="8:13" ht="12.75" customHeight="1">
      <c r="H33" s="87" t="str">
        <f t="shared" si="3"/>
        <v>PPE</v>
      </c>
      <c r="I33" s="88">
        <f t="shared" si="4"/>
        <v>0.29338418659234267</v>
      </c>
      <c r="J33" s="87" t="str">
        <f t="shared" si="5"/>
        <v>PPE</v>
      </c>
      <c r="K33" s="70">
        <f t="shared" si="6"/>
        <v>4325.82</v>
      </c>
      <c r="L33" s="70">
        <f t="shared" si="7"/>
        <v>0</v>
      </c>
      <c r="M33" s="70">
        <f t="shared" si="8"/>
        <v>5901.04</v>
      </c>
    </row>
    <row r="34" spans="8:13">
      <c r="H34" s="87" t="str">
        <f t="shared" si="3"/>
        <v>PSE</v>
      </c>
      <c r="I34" s="88">
        <f t="shared" si="4"/>
        <v>2.0909261410571239E-2</v>
      </c>
      <c r="J34" s="87" t="str">
        <f t="shared" si="5"/>
        <v>PSE</v>
      </c>
      <c r="K34" s="70">
        <f t="shared" si="6"/>
        <v>5607.2339999999995</v>
      </c>
      <c r="L34" s="70">
        <f t="shared" si="7"/>
        <v>4516.5210000000006</v>
      </c>
      <c r="M34" s="70">
        <f t="shared" si="8"/>
        <v>3610.2050000000004</v>
      </c>
    </row>
    <row r="35" spans="8:13" ht="13.5" customHeight="1">
      <c r="H35" s="87" t="str">
        <f t="shared" si="3"/>
        <v>VE</v>
      </c>
      <c r="I35" s="88">
        <f t="shared" si="4"/>
        <v>7.0663024401079848E-3</v>
      </c>
      <c r="J35" s="87" t="str">
        <f t="shared" si="5"/>
        <v>VE</v>
      </c>
      <c r="K35" s="70">
        <f t="shared" si="6"/>
        <v>1728.7260725773192</v>
      </c>
      <c r="L35" s="70">
        <f t="shared" si="7"/>
        <v>2129.5641207970111</v>
      </c>
      <c r="M35" s="70">
        <f t="shared" si="8"/>
        <v>2376.1478118854211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0.19837833961511833</v>
      </c>
      <c r="J37" s="87" t="str">
        <f t="shared" si="5"/>
        <v>VTE</v>
      </c>
      <c r="K37" s="70">
        <f t="shared" si="6"/>
        <v>11433.009</v>
      </c>
      <c r="L37" s="70">
        <f t="shared" si="7"/>
        <v>9913.4599999999991</v>
      </c>
      <c r="M37" s="70">
        <f t="shared" si="8"/>
        <v>7271.6590000000006</v>
      </c>
    </row>
    <row r="38" spans="8:13" ht="12.75" customHeight="1">
      <c r="H38" s="87" t="str">
        <f t="shared" si="3"/>
        <v>FVE</v>
      </c>
      <c r="I38" s="88">
        <f t="shared" si="4"/>
        <v>1.1126578435967259E-2</v>
      </c>
      <c r="J38" s="87" t="str">
        <f t="shared" si="5"/>
        <v>FVE</v>
      </c>
      <c r="K38" s="70">
        <f t="shared" si="6"/>
        <v>3711.4598408307857</v>
      </c>
      <c r="L38" s="70">
        <f t="shared" si="7"/>
        <v>4301.8519414408902</v>
      </c>
      <c r="M38" s="70">
        <f t="shared" si="8"/>
        <v>4702.1274889988035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393</v>
      </c>
      <c r="M1" s="348" t="str">
        <f>'3.1'!N1</f>
        <v>II.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87">
        <f>F8</f>
        <v>2835.4168521000001</v>
      </c>
      <c r="C7" s="574"/>
      <c r="D7" s="574"/>
      <c r="E7" s="574"/>
      <c r="F7" s="574"/>
      <c r="G7" s="589"/>
      <c r="H7" s="587">
        <f>SUM(H8,J8,L8)</f>
        <v>4117298.9097821205</v>
      </c>
      <c r="I7" s="574"/>
      <c r="J7" s="574"/>
      <c r="K7" s="574"/>
      <c r="L7" s="574"/>
      <c r="M7" s="574"/>
      <c r="N7" s="73"/>
    </row>
    <row r="8" spans="1:24">
      <c r="A8" s="593"/>
      <c r="B8" s="358">
        <f>SUM(B9:B16)</f>
        <v>2830.5903110000004</v>
      </c>
      <c r="C8" s="353">
        <v>0.12700291477246936</v>
      </c>
      <c r="D8" s="318">
        <f>SUM(D9:D16)</f>
        <v>2834.3513360000002</v>
      </c>
      <c r="E8" s="353">
        <v>0.12675738460290745</v>
      </c>
      <c r="F8" s="318">
        <f>SUM(F9:F16)</f>
        <v>2835.4168521000001</v>
      </c>
      <c r="G8" s="359">
        <v>0.12672959068706599</v>
      </c>
      <c r="H8" s="318">
        <f>SUM(H9:H16)</f>
        <v>1491044.1192357778</v>
      </c>
      <c r="I8" s="353">
        <v>0.27532988325155383</v>
      </c>
      <c r="J8" s="318">
        <f>SUM(J9:J16)</f>
        <v>1465008.9174235682</v>
      </c>
      <c r="K8" s="353">
        <v>0.27976241114324019</v>
      </c>
      <c r="L8" s="318">
        <f>SUM(L9:L16)</f>
        <v>1161245.8731227745</v>
      </c>
      <c r="M8" s="353">
        <v>0.22134952717709544</v>
      </c>
      <c r="N8" s="10"/>
    </row>
    <row r="9" spans="1:24">
      <c r="A9" s="56" t="s">
        <v>7</v>
      </c>
      <c r="B9" s="247">
        <v>2040</v>
      </c>
      <c r="C9" s="352">
        <v>0.47552447552447552</v>
      </c>
      <c r="D9" s="23">
        <v>2040</v>
      </c>
      <c r="E9" s="352">
        <v>0.47552447552447552</v>
      </c>
      <c r="F9" s="23">
        <v>2040</v>
      </c>
      <c r="G9" s="360">
        <v>0.47552447552447552</v>
      </c>
      <c r="H9" s="23">
        <v>1379019.87</v>
      </c>
      <c r="I9" s="352">
        <v>0.604259553072237</v>
      </c>
      <c r="J9" s="23">
        <v>1351147.93</v>
      </c>
      <c r="K9" s="352">
        <v>0.62432425453934071</v>
      </c>
      <c r="L9" s="23">
        <v>1051099.4099999999</v>
      </c>
      <c r="M9" s="352">
        <v>0.48098698254745231</v>
      </c>
      <c r="N9" s="76"/>
      <c r="O9" s="85"/>
      <c r="X9" s="70"/>
    </row>
    <row r="10" spans="1:24">
      <c r="A10" s="56" t="s">
        <v>20</v>
      </c>
      <c r="B10" s="247">
        <v>14.759</v>
      </c>
      <c r="C10" s="352">
        <v>1.5635173880422389E-3</v>
      </c>
      <c r="D10" s="23">
        <v>14.759</v>
      </c>
      <c r="E10" s="352">
        <v>1.5635173880422389E-3</v>
      </c>
      <c r="F10" s="23">
        <v>14.759</v>
      </c>
      <c r="G10" s="360">
        <v>1.5635173880422389E-3</v>
      </c>
      <c r="H10" s="23">
        <v>5585.1629999999996</v>
      </c>
      <c r="I10" s="352">
        <v>2.777499509624021E-3</v>
      </c>
      <c r="J10" s="23">
        <v>4483.7089999999998</v>
      </c>
      <c r="K10" s="352">
        <v>2.2739545209004538E-3</v>
      </c>
      <c r="L10" s="23">
        <v>3766.5839999999998</v>
      </c>
      <c r="M10" s="352">
        <v>1.9840868844998192E-3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93.990400000000022</v>
      </c>
      <c r="C12" s="352">
        <v>8.5483094639473761E-2</v>
      </c>
      <c r="D12" s="23">
        <v>93.796400000000048</v>
      </c>
      <c r="E12" s="352">
        <v>8.4927788123656048E-2</v>
      </c>
      <c r="F12" s="23">
        <v>96.692400000000035</v>
      </c>
      <c r="G12" s="360">
        <v>8.7386180325705373E-2</v>
      </c>
      <c r="H12" s="23">
        <v>40591.962000000007</v>
      </c>
      <c r="I12" s="352">
        <v>0.13267204597537832</v>
      </c>
      <c r="J12" s="23">
        <v>39153.095000000001</v>
      </c>
      <c r="K12" s="352">
        <v>0.13584846630097583</v>
      </c>
      <c r="L12" s="23">
        <v>36751.374000000003</v>
      </c>
      <c r="M12" s="352">
        <v>0.13897575483702618</v>
      </c>
      <c r="N12" s="76"/>
      <c r="O12" s="85"/>
      <c r="X12" s="70"/>
    </row>
    <row r="13" spans="1:24">
      <c r="A13" s="56" t="s">
        <v>43</v>
      </c>
      <c r="B13" s="247">
        <v>17.142099999999996</v>
      </c>
      <c r="C13" s="352">
        <v>1.5350938111292546E-2</v>
      </c>
      <c r="D13" s="23">
        <v>17.171599999999994</v>
      </c>
      <c r="E13" s="352">
        <v>1.5386518583238142E-2</v>
      </c>
      <c r="F13" s="23">
        <v>17.027299999999986</v>
      </c>
      <c r="G13" s="360">
        <v>1.5360660224492612E-2</v>
      </c>
      <c r="H13" s="23">
        <v>6581.3647279190427</v>
      </c>
      <c r="I13" s="352">
        <v>4.0812008104336557E-2</v>
      </c>
      <c r="J13" s="23">
        <v>5012.0499093265953</v>
      </c>
      <c r="K13" s="352">
        <v>3.7045014668697904E-2</v>
      </c>
      <c r="L13" s="23">
        <v>4204.3868742386467</v>
      </c>
      <c r="M13" s="352">
        <v>2.4312030105552367E-2</v>
      </c>
      <c r="N13" s="76"/>
      <c r="O13" s="85"/>
      <c r="X13" s="70"/>
    </row>
    <row r="14" spans="1:24">
      <c r="A14" s="56" t="s">
        <v>44</v>
      </c>
      <c r="B14" s="247">
        <v>475</v>
      </c>
      <c r="C14" s="352">
        <v>0.40546308151941957</v>
      </c>
      <c r="D14" s="23">
        <v>475</v>
      </c>
      <c r="E14" s="352">
        <v>0.40546308151941957</v>
      </c>
      <c r="F14" s="23">
        <v>475</v>
      </c>
      <c r="G14" s="360">
        <v>0.40546308151941957</v>
      </c>
      <c r="H14" s="23">
        <v>36005.99</v>
      </c>
      <c r="I14" s="352">
        <v>0.42187926019843536</v>
      </c>
      <c r="J14" s="23">
        <v>40744.51</v>
      </c>
      <c r="K14" s="352">
        <v>0.45314369956192507</v>
      </c>
      <c r="L14" s="23">
        <v>40480.35</v>
      </c>
      <c r="M14" s="352">
        <v>0.46415718189311878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11.879999999999999</v>
      </c>
      <c r="C15" s="352">
        <v>3.4867871385864772E-2</v>
      </c>
      <c r="D15" s="23">
        <v>11.879999999999999</v>
      </c>
      <c r="E15" s="74">
        <v>3.4866848041779627E-2</v>
      </c>
      <c r="F15" s="23">
        <v>11.879999999999999</v>
      </c>
      <c r="G15" s="361">
        <v>3.4865517784268149E-2</v>
      </c>
      <c r="H15" s="23">
        <v>2367.8200000000002</v>
      </c>
      <c r="I15" s="352">
        <v>3.89795491591238E-2</v>
      </c>
      <c r="J15" s="23">
        <v>2153.5309999999999</v>
      </c>
      <c r="K15" s="74">
        <v>4.8154762476042244E-2</v>
      </c>
      <c r="L15" s="23">
        <v>1088.3899999999999</v>
      </c>
      <c r="M15" s="74">
        <v>3.4081601324482874E-2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177.81881099999993</v>
      </c>
      <c r="C16" s="353">
        <v>5.1301215578620246E-2</v>
      </c>
      <c r="D16" s="242">
        <v>181.74433599999995</v>
      </c>
      <c r="E16" s="354">
        <v>5.1416260036792318E-2</v>
      </c>
      <c r="F16" s="242">
        <v>180.05815209999997</v>
      </c>
      <c r="G16" s="362">
        <v>5.0670534512358617E-2</v>
      </c>
      <c r="H16" s="242">
        <v>20891.949507858517</v>
      </c>
      <c r="I16" s="353">
        <v>5.2861491770935055E-2</v>
      </c>
      <c r="J16" s="242">
        <v>22314.092514241827</v>
      </c>
      <c r="K16" s="354">
        <v>5.0568389276740122E-2</v>
      </c>
      <c r="L16" s="242">
        <v>23855.378248535682</v>
      </c>
      <c r="M16" s="354">
        <v>5.1389604038258575E-2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3.7354965283013256E-2</v>
      </c>
      <c r="J19" s="87" t="str">
        <f>A9</f>
        <v>JE</v>
      </c>
      <c r="K19" s="76">
        <f t="shared" ref="K19:K26" si="0">H9+J9+L9</f>
        <v>3781267.21</v>
      </c>
      <c r="L19" s="87" t="str">
        <f>A9</f>
        <v>JE</v>
      </c>
      <c r="M19" s="85">
        <f>K19/'6.1, 6.2'!B5</f>
        <v>0.57018597889888556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5.3120861155359793E-2</v>
      </c>
      <c r="J20" s="87" t="str">
        <f t="shared" ref="J20:J26" si="1">A10</f>
        <v>PE</v>
      </c>
      <c r="K20" s="76">
        <f t="shared" si="0"/>
        <v>13835.455999999998</v>
      </c>
      <c r="L20" s="87" t="str">
        <f t="shared" ref="L20:L26" si="2">A10</f>
        <v>PE</v>
      </c>
      <c r="M20" s="85">
        <f>K20/'6.1, 6.2'!C5</f>
        <v>2.3525589897302733E-3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5.7557226680108133E-2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607227.70414646645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4.7880085226831667E-2</v>
      </c>
      <c r="J22" s="87" t="str">
        <f t="shared" si="1"/>
        <v>PSE</v>
      </c>
      <c r="K22" s="76">
        <f t="shared" si="0"/>
        <v>116496.43100000001</v>
      </c>
      <c r="L22" s="87" t="str">
        <f t="shared" si="2"/>
        <v>PSE</v>
      </c>
      <c r="M22" s="85">
        <f>K22/'6.1, 6.2'!E5</f>
        <v>0.13567975904101884</v>
      </c>
      <c r="N22" s="78"/>
      <c r="O22" s="68"/>
    </row>
    <row r="23" spans="1:15">
      <c r="A23" s="573"/>
      <c r="B23" s="318">
        <f>SUM(B24:B27)</f>
        <v>212268.77309813458</v>
      </c>
      <c r="C23" s="363">
        <v>5.1588347140100396E-2</v>
      </c>
      <c r="D23" s="318">
        <f>SUM(D24:D27)</f>
        <v>204137.90792555746</v>
      </c>
      <c r="E23" s="363">
        <v>5.1238116927876352E-2</v>
      </c>
      <c r="F23" s="318">
        <f>SUM(F24:F27)</f>
        <v>190821.02312277438</v>
      </c>
      <c r="G23" s="363">
        <v>4.8320032117649118E-2</v>
      </c>
      <c r="H23" s="68"/>
      <c r="I23" s="68"/>
      <c r="J23" s="87" t="str">
        <f t="shared" si="1"/>
        <v>VE</v>
      </c>
      <c r="K23" s="76">
        <f t="shared" si="0"/>
        <v>15797.801511484286</v>
      </c>
      <c r="L23" s="87" t="str">
        <f t="shared" si="2"/>
        <v>VE</v>
      </c>
      <c r="M23" s="85">
        <f>K23/'6.1, 6.2'!F5</f>
        <v>3.3648775620260932E-2</v>
      </c>
      <c r="N23" s="78"/>
      <c r="O23" s="68"/>
    </row>
    <row r="24" spans="1:15">
      <c r="A24" s="18" t="s">
        <v>8</v>
      </c>
      <c r="B24" s="23">
        <v>22942.191000000003</v>
      </c>
      <c r="C24" s="352">
        <v>3.8582800389225277E-2</v>
      </c>
      <c r="D24" s="23">
        <v>24331.964</v>
      </c>
      <c r="E24" s="352">
        <v>3.9046582402619968E-2</v>
      </c>
      <c r="F24" s="23">
        <v>23843.352999999999</v>
      </c>
      <c r="G24" s="352">
        <v>3.4754253625977942E-2</v>
      </c>
      <c r="H24" s="68"/>
      <c r="I24" s="68"/>
      <c r="J24" s="87" t="str">
        <f t="shared" si="1"/>
        <v>PVE</v>
      </c>
      <c r="K24" s="76">
        <f t="shared" si="0"/>
        <v>117230.85</v>
      </c>
      <c r="L24" s="87" t="str">
        <f t="shared" si="2"/>
        <v>PVE</v>
      </c>
      <c r="M24" s="85">
        <f>K24/'6.1, 6.2'!G5</f>
        <v>0.44663715634238377</v>
      </c>
      <c r="N24" s="78"/>
      <c r="O24" s="86"/>
    </row>
    <row r="25" spans="1:15">
      <c r="A25" s="18" t="s">
        <v>9</v>
      </c>
      <c r="B25" s="23">
        <v>96819.273000000001</v>
      </c>
      <c r="C25" s="352">
        <v>5.3334801195352166E-2</v>
      </c>
      <c r="D25" s="23">
        <v>96861.085999999996</v>
      </c>
      <c r="E25" s="352">
        <v>5.3608785356619053E-2</v>
      </c>
      <c r="F25" s="23">
        <v>93782.56</v>
      </c>
      <c r="G25" s="352">
        <v>5.2411136105862337E-2</v>
      </c>
      <c r="H25" s="68"/>
      <c r="I25" s="68"/>
      <c r="J25" s="87" t="str">
        <f t="shared" si="1"/>
        <v>VTE</v>
      </c>
      <c r="K25" s="76">
        <f t="shared" si="0"/>
        <v>5609.741</v>
      </c>
      <c r="L25" s="87" t="str">
        <f t="shared" si="2"/>
        <v>VTE</v>
      </c>
      <c r="M25" s="85">
        <f>K25/'6.1, 6.2'!H5</f>
        <v>4.0827496879558001E-2</v>
      </c>
      <c r="N25" s="78"/>
      <c r="O25" s="86"/>
    </row>
    <row r="26" spans="1:15">
      <c r="A26" s="18" t="s">
        <v>132</v>
      </c>
      <c r="B26" s="23">
        <v>35373.79895717535</v>
      </c>
      <c r="C26" s="352">
        <v>6.1966594931483834E-2</v>
      </c>
      <c r="D26" s="23">
        <v>32144.743013940835</v>
      </c>
      <c r="E26" s="352">
        <v>5.943654510508059E-2</v>
      </c>
      <c r="F26" s="23">
        <v>27199.003310326498</v>
      </c>
      <c r="G26" s="352">
        <v>5.2556815104466498E-2</v>
      </c>
      <c r="H26" s="68"/>
      <c r="I26" s="68"/>
      <c r="J26" s="87" t="str">
        <f t="shared" si="1"/>
        <v>FVE</v>
      </c>
      <c r="K26" s="76">
        <f t="shared" si="0"/>
        <v>67061.420270636023</v>
      </c>
      <c r="L26" s="87" t="str">
        <f t="shared" si="2"/>
        <v>FVE</v>
      </c>
      <c r="M26" s="85">
        <f>K26/'6.1, 6.2'!I5</f>
        <v>5.1558242256961304E-2</v>
      </c>
      <c r="N26" s="78"/>
      <c r="O26" s="86"/>
    </row>
    <row r="27" spans="1:15">
      <c r="A27" s="429" t="s">
        <v>130</v>
      </c>
      <c r="B27" s="242">
        <v>57133.510140959224</v>
      </c>
      <c r="C27" s="353">
        <v>5.0387670618897165E-2</v>
      </c>
      <c r="D27" s="242">
        <v>50800.11491161662</v>
      </c>
      <c r="E27" s="353">
        <v>5.013274593447592E-2</v>
      </c>
      <c r="F27" s="242">
        <v>45996.106812447877</v>
      </c>
      <c r="G27" s="353">
        <v>4.8104385330082614E-2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0.47552447552447552</v>
      </c>
      <c r="J31" s="87" t="str">
        <f t="shared" ref="J31:J38" si="5">A9</f>
        <v>JE</v>
      </c>
      <c r="K31" s="70">
        <f t="shared" ref="K31:K38" si="6">H9</f>
        <v>1379019.87</v>
      </c>
      <c r="L31" s="70">
        <f t="shared" ref="L31:L38" si="7">J9</f>
        <v>1351147.93</v>
      </c>
      <c r="M31" s="70">
        <f t="shared" ref="M31:M38" si="8">L9</f>
        <v>1051099.4099999999</v>
      </c>
    </row>
    <row r="32" spans="1:15">
      <c r="H32" s="87" t="str">
        <f t="shared" si="3"/>
        <v>PE</v>
      </c>
      <c r="I32" s="88">
        <f t="shared" si="4"/>
        <v>1.5635173880422389E-3</v>
      </c>
      <c r="J32" s="87" t="str">
        <f t="shared" si="5"/>
        <v>PE</v>
      </c>
      <c r="K32" s="70">
        <f t="shared" si="6"/>
        <v>5585.1629999999996</v>
      </c>
      <c r="L32" s="70">
        <f t="shared" si="7"/>
        <v>4483.7089999999998</v>
      </c>
      <c r="M32" s="70">
        <f t="shared" si="8"/>
        <v>3766.5839999999998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8.7386180325705373E-2</v>
      </c>
      <c r="J34" s="87" t="str">
        <f t="shared" si="5"/>
        <v>PSE</v>
      </c>
      <c r="K34" s="70">
        <f t="shared" si="6"/>
        <v>40591.962000000007</v>
      </c>
      <c r="L34" s="70">
        <f t="shared" si="7"/>
        <v>39153.095000000001</v>
      </c>
      <c r="M34" s="70">
        <f t="shared" si="8"/>
        <v>36751.374000000003</v>
      </c>
    </row>
    <row r="35" spans="8:13" ht="13.5" customHeight="1">
      <c r="H35" s="87" t="str">
        <f t="shared" si="3"/>
        <v>VE</v>
      </c>
      <c r="I35" s="88">
        <f t="shared" si="4"/>
        <v>1.5360660224492612E-2</v>
      </c>
      <c r="J35" s="87" t="str">
        <f t="shared" si="5"/>
        <v>VE</v>
      </c>
      <c r="K35" s="70">
        <f t="shared" si="6"/>
        <v>6581.3647279190427</v>
      </c>
      <c r="L35" s="70">
        <f t="shared" si="7"/>
        <v>5012.0499093265953</v>
      </c>
      <c r="M35" s="70">
        <f t="shared" si="8"/>
        <v>4204.3868742386467</v>
      </c>
    </row>
    <row r="36" spans="8:13" ht="12.75" customHeight="1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36005.99</v>
      </c>
      <c r="L36" s="70">
        <f t="shared" si="7"/>
        <v>40744.51</v>
      </c>
      <c r="M36" s="70">
        <f t="shared" si="8"/>
        <v>40480.35</v>
      </c>
    </row>
    <row r="37" spans="8:13" ht="12.75" customHeight="1">
      <c r="H37" s="87" t="str">
        <f t="shared" si="3"/>
        <v>VTE</v>
      </c>
      <c r="I37" s="88">
        <f t="shared" si="4"/>
        <v>3.4865517784268149E-2</v>
      </c>
      <c r="J37" s="87" t="str">
        <f t="shared" si="5"/>
        <v>VTE</v>
      </c>
      <c r="K37" s="70">
        <f t="shared" si="6"/>
        <v>2367.8200000000002</v>
      </c>
      <c r="L37" s="70">
        <f t="shared" si="7"/>
        <v>2153.5309999999999</v>
      </c>
      <c r="M37" s="70">
        <f t="shared" si="8"/>
        <v>1088.3899999999999</v>
      </c>
    </row>
    <row r="38" spans="8:13" ht="12.75" customHeight="1">
      <c r="H38" s="87" t="str">
        <f t="shared" si="3"/>
        <v>FVE</v>
      </c>
      <c r="I38" s="88">
        <f t="shared" si="4"/>
        <v>5.0670534512358617E-2</v>
      </c>
      <c r="J38" s="87" t="str">
        <f t="shared" si="5"/>
        <v>FVE</v>
      </c>
      <c r="K38" s="70">
        <f t="shared" si="6"/>
        <v>20891.949507858517</v>
      </c>
      <c r="L38" s="70">
        <f t="shared" si="7"/>
        <v>22314.092514241827</v>
      </c>
      <c r="M38" s="70">
        <f t="shared" si="8"/>
        <v>23855.378248535682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395</v>
      </c>
      <c r="M1" s="348" t="str">
        <f>'3.1'!N1</f>
        <v>II. čtvrtletí 2024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2" t="s">
        <v>53</v>
      </c>
      <c r="B7" s="587">
        <f>F8</f>
        <v>463.79197199999038</v>
      </c>
      <c r="C7" s="574"/>
      <c r="D7" s="574"/>
      <c r="E7" s="574"/>
      <c r="F7" s="574"/>
      <c r="G7" s="589"/>
      <c r="H7" s="587">
        <f>SUM(H8,J8,L8)</f>
        <v>256431.99528162362</v>
      </c>
      <c r="I7" s="574"/>
      <c r="J7" s="574"/>
      <c r="K7" s="574"/>
      <c r="L7" s="574"/>
      <c r="M7" s="574"/>
      <c r="N7" s="73"/>
    </row>
    <row r="8" spans="1:21">
      <c r="A8" s="593"/>
      <c r="B8" s="358">
        <f>SUM(B9:B16)</f>
        <v>457.30979699999352</v>
      </c>
      <c r="C8" s="353">
        <v>2.0518574145930307E-2</v>
      </c>
      <c r="D8" s="318">
        <f>SUM(D9:D16)</f>
        <v>462.4175719999912</v>
      </c>
      <c r="E8" s="353">
        <v>2.0680161021909928E-2</v>
      </c>
      <c r="F8" s="318">
        <f>SUM(F9:F16)</f>
        <v>463.79197199999038</v>
      </c>
      <c r="G8" s="359">
        <v>2.0729285971469929E-2</v>
      </c>
      <c r="H8" s="318">
        <f>SUM(H9:H16)</f>
        <v>89746.920760069523</v>
      </c>
      <c r="I8" s="353">
        <v>1.6572285753503595E-2</v>
      </c>
      <c r="J8" s="318">
        <f>SUM(J9:J16)</f>
        <v>84918.986187601753</v>
      </c>
      <c r="K8" s="353">
        <v>1.6216379330620985E-2</v>
      </c>
      <c r="L8" s="318">
        <f>SUM(L9:L16)</f>
        <v>81766.088333952343</v>
      </c>
      <c r="M8" s="353">
        <v>1.5585747524053794E-2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182.64700000000002</v>
      </c>
      <c r="C10" s="352">
        <v>1.9348991149383484E-2</v>
      </c>
      <c r="D10" s="23">
        <v>182.64700000000002</v>
      </c>
      <c r="E10" s="352">
        <v>1.9348991149383484E-2</v>
      </c>
      <c r="F10" s="23">
        <v>182.64700000000002</v>
      </c>
      <c r="G10" s="360">
        <v>1.9348991149383484E-2</v>
      </c>
      <c r="H10" s="23">
        <v>28296.269999999997</v>
      </c>
      <c r="I10" s="352">
        <v>1.4071724683628552E-2</v>
      </c>
      <c r="J10" s="23">
        <v>28965.224999999999</v>
      </c>
      <c r="K10" s="352">
        <v>1.4689981963068709E-2</v>
      </c>
      <c r="L10" s="23">
        <v>29364.796000000002</v>
      </c>
      <c r="M10" s="352">
        <v>1.5468208490667608E-2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62.462800000000016</v>
      </c>
      <c r="C12" s="352">
        <v>5.6809136293137615E-2</v>
      </c>
      <c r="D12" s="23">
        <v>62.462800000000016</v>
      </c>
      <c r="E12" s="352">
        <v>5.6556834206966389E-2</v>
      </c>
      <c r="F12" s="23">
        <v>62.166800000000009</v>
      </c>
      <c r="G12" s="360">
        <v>5.6183517991817963E-2</v>
      </c>
      <c r="H12" s="23">
        <v>28711.423999999995</v>
      </c>
      <c r="I12" s="352">
        <v>9.3841321711588599E-2</v>
      </c>
      <c r="J12" s="23">
        <v>26279.786999999997</v>
      </c>
      <c r="K12" s="352">
        <v>9.1182287343218246E-2</v>
      </c>
      <c r="L12" s="23">
        <v>24227.649000000001</v>
      </c>
      <c r="M12" s="352">
        <v>9.1617140836735042E-2</v>
      </c>
      <c r="N12" s="76"/>
      <c r="O12" s="85"/>
    </row>
    <row r="13" spans="1:21">
      <c r="A13" s="56" t="s">
        <v>43</v>
      </c>
      <c r="B13" s="247">
        <v>30.729399999999973</v>
      </c>
      <c r="C13" s="352">
        <v>2.7518513927532386E-2</v>
      </c>
      <c r="D13" s="23">
        <v>30.596399999999967</v>
      </c>
      <c r="E13" s="352">
        <v>2.7415737449054668E-2</v>
      </c>
      <c r="F13" s="23">
        <v>30.521399999999971</v>
      </c>
      <c r="G13" s="360">
        <v>2.7533951652688841E-2</v>
      </c>
      <c r="H13" s="23">
        <v>11447.817188462614</v>
      </c>
      <c r="I13" s="352">
        <v>7.0989593676602972E-2</v>
      </c>
      <c r="J13" s="23">
        <v>5482.2957282608677</v>
      </c>
      <c r="K13" s="352">
        <v>4.0520691003823328E-2</v>
      </c>
      <c r="L13" s="23">
        <v>4063.9572944640772</v>
      </c>
      <c r="M13" s="352">
        <v>2.3499990616011421E-2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10.233499999999999</v>
      </c>
      <c r="C15" s="352">
        <v>3.0035383992192518E-2</v>
      </c>
      <c r="D15" s="23">
        <v>10.233499999999999</v>
      </c>
      <c r="E15" s="74">
        <v>3.003450247774005E-2</v>
      </c>
      <c r="F15" s="23">
        <v>10.233499999999999</v>
      </c>
      <c r="G15" s="361">
        <v>3.0033356586305401E-2</v>
      </c>
      <c r="H15" s="23">
        <v>2006.5383212905326</v>
      </c>
      <c r="I15" s="352">
        <v>3.3032054435898871E-2</v>
      </c>
      <c r="J15" s="23">
        <v>1493.0492157939707</v>
      </c>
      <c r="K15" s="74">
        <v>3.338583486915201E-2</v>
      </c>
      <c r="L15" s="23">
        <v>998.64211135522191</v>
      </c>
      <c r="M15" s="74">
        <v>3.1271255988247322E-2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171.23709699999355</v>
      </c>
      <c r="C16" s="353">
        <v>4.9402373004584874E-2</v>
      </c>
      <c r="D16" s="242">
        <v>176.47787199999118</v>
      </c>
      <c r="E16" s="354">
        <v>4.992635455495735E-2</v>
      </c>
      <c r="F16" s="242">
        <v>178.2232719999904</v>
      </c>
      <c r="G16" s="362">
        <v>5.015417713364944E-2</v>
      </c>
      <c r="H16" s="242">
        <v>19284.871250316384</v>
      </c>
      <c r="I16" s="353">
        <v>4.8795209969212473E-2</v>
      </c>
      <c r="J16" s="242">
        <v>22698.629243546908</v>
      </c>
      <c r="K16" s="354">
        <v>5.1439829735557469E-2</v>
      </c>
      <c r="L16" s="242">
        <v>23111.04392813304</v>
      </c>
      <c r="M16" s="354">
        <v>4.9786148180251961E-2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20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7.2146304772269451E-2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5.5195267929089527E-2</v>
      </c>
      <c r="J20" s="87" t="str">
        <f t="shared" ref="J20:J26" si="1">A10</f>
        <v>PE</v>
      </c>
      <c r="K20" s="76">
        <f t="shared" si="0"/>
        <v>86626.290999999997</v>
      </c>
      <c r="L20" s="87" t="str">
        <f t="shared" ref="L20:L26" si="2">A10</f>
        <v>PE</v>
      </c>
      <c r="M20" s="85">
        <f>K20/'6.1, 6.2'!C5</f>
        <v>1.4729797098053051E-2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6.0921166908444992E-2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2" t="s">
        <v>53</v>
      </c>
      <c r="B22" s="574">
        <f>SUM(B23,D23,F23)</f>
        <v>726958.78928162355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5.9305904350581404E-2</v>
      </c>
      <c r="J22" s="87" t="str">
        <f t="shared" si="1"/>
        <v>PSE</v>
      </c>
      <c r="K22" s="76">
        <f t="shared" si="0"/>
        <v>79218.86</v>
      </c>
      <c r="L22" s="87" t="str">
        <f t="shared" si="2"/>
        <v>PSE</v>
      </c>
      <c r="M22" s="85">
        <f>K22/'6.1, 6.2'!E5</f>
        <v>9.2263734983470902E-2</v>
      </c>
      <c r="N22" s="78"/>
      <c r="O22" s="68"/>
      <c r="P22" s="89"/>
      <c r="Q22" s="71"/>
      <c r="R22" s="23"/>
      <c r="S22" s="23"/>
      <c r="T22" s="23"/>
    </row>
    <row r="23" spans="1:20">
      <c r="A23" s="573"/>
      <c r="B23" s="318">
        <f>SUM(B24:B27)</f>
        <v>252374.45276006951</v>
      </c>
      <c r="C23" s="363">
        <v>6.133535653056333E-2</v>
      </c>
      <c r="D23" s="318">
        <f>SUM(D24:D27)</f>
        <v>242313.38918760177</v>
      </c>
      <c r="E23" s="363">
        <v>6.0820069601731926E-2</v>
      </c>
      <c r="F23" s="318">
        <f>SUM(F24:F27)</f>
        <v>232270.94733395232</v>
      </c>
      <c r="G23" s="363">
        <v>5.8816054182626719E-2</v>
      </c>
      <c r="H23" s="68"/>
      <c r="I23" s="68"/>
      <c r="J23" s="87" t="str">
        <f t="shared" si="1"/>
        <v>VE</v>
      </c>
      <c r="K23" s="76">
        <f t="shared" si="0"/>
        <v>20994.070211187562</v>
      </c>
      <c r="L23" s="87" t="str">
        <f t="shared" si="2"/>
        <v>VE</v>
      </c>
      <c r="M23" s="85">
        <f>K23/'6.1, 6.2'!F5</f>
        <v>4.4716649805905936E-2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42512.298000000003</v>
      </c>
      <c r="C24" s="352">
        <v>7.1494632218050178E-2</v>
      </c>
      <c r="D24" s="23">
        <v>48170.385999999999</v>
      </c>
      <c r="E24" s="352">
        <v>7.7301156056083731E-2</v>
      </c>
      <c r="F24" s="23">
        <v>46671.624000000003</v>
      </c>
      <c r="G24" s="352">
        <v>6.8028915967996595E-2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102973.897</v>
      </c>
      <c r="C25" s="352">
        <v>5.6725196901712641E-2</v>
      </c>
      <c r="D25" s="23">
        <v>98969.513999999996</v>
      </c>
      <c r="E25" s="352">
        <v>5.4775716977557988E-2</v>
      </c>
      <c r="F25" s="23">
        <v>96745.135999999999</v>
      </c>
      <c r="G25" s="352">
        <v>5.4066795473232579E-2</v>
      </c>
      <c r="H25" s="68"/>
      <c r="I25" s="68"/>
      <c r="J25" s="87" t="str">
        <f t="shared" si="1"/>
        <v>VTE</v>
      </c>
      <c r="K25" s="76">
        <f t="shared" si="0"/>
        <v>4498.2296484397248</v>
      </c>
      <c r="L25" s="87" t="str">
        <f t="shared" si="2"/>
        <v>VTE</v>
      </c>
      <c r="M25" s="85">
        <f>K25/'6.1, 6.2'!H5</f>
        <v>3.2737956517993994E-2</v>
      </c>
      <c r="N25" s="78"/>
      <c r="O25" s="86"/>
    </row>
    <row r="26" spans="1:20">
      <c r="A26" s="18" t="s">
        <v>132</v>
      </c>
      <c r="B26" s="23">
        <v>35167.608355708049</v>
      </c>
      <c r="C26" s="352">
        <v>6.1605397382550185E-2</v>
      </c>
      <c r="D26" s="23">
        <v>33105.069961446716</v>
      </c>
      <c r="E26" s="352">
        <v>6.1212216974857341E-2</v>
      </c>
      <c r="F26" s="23">
        <v>31980.647252528954</v>
      </c>
      <c r="G26" s="352">
        <v>6.1796417515570808E-2</v>
      </c>
      <c r="H26" s="68"/>
      <c r="I26" s="68"/>
      <c r="J26" s="87" t="str">
        <f t="shared" si="1"/>
        <v>FVE</v>
      </c>
      <c r="K26" s="76">
        <f t="shared" si="0"/>
        <v>65094.544421996332</v>
      </c>
      <c r="L26" s="87" t="str">
        <f t="shared" si="2"/>
        <v>FVE</v>
      </c>
      <c r="M26" s="85">
        <f>K26/'6.1, 6.2'!I5</f>
        <v>5.0046066387671888E-2</v>
      </c>
      <c r="N26" s="78"/>
      <c r="O26" s="86"/>
    </row>
    <row r="27" spans="1:20">
      <c r="A27" s="429" t="s">
        <v>130</v>
      </c>
      <c r="B27" s="242">
        <v>71720.649404361451</v>
      </c>
      <c r="C27" s="353">
        <v>6.3252484397411379E-2</v>
      </c>
      <c r="D27" s="242">
        <v>62068.419226155071</v>
      </c>
      <c r="E27" s="353">
        <v>6.1253016790082493E-2</v>
      </c>
      <c r="F27" s="242">
        <v>56873.540081423358</v>
      </c>
      <c r="G27" s="353">
        <v>5.948039685876811E-2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1.9348991149383484E-2</v>
      </c>
      <c r="J32" s="87" t="str">
        <f t="shared" si="5"/>
        <v>PE</v>
      </c>
      <c r="K32" s="70">
        <f t="shared" si="6"/>
        <v>28296.269999999997</v>
      </c>
      <c r="L32" s="70">
        <f t="shared" si="7"/>
        <v>28965.224999999999</v>
      </c>
      <c r="M32" s="70">
        <f t="shared" si="8"/>
        <v>29364.796000000002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5.6183517991817963E-2</v>
      </c>
      <c r="J34" s="87" t="str">
        <f t="shared" si="5"/>
        <v>PSE</v>
      </c>
      <c r="K34" s="70">
        <f t="shared" si="6"/>
        <v>28711.423999999995</v>
      </c>
      <c r="L34" s="70">
        <f t="shared" si="7"/>
        <v>26279.786999999997</v>
      </c>
      <c r="M34" s="70">
        <f t="shared" si="8"/>
        <v>24227.649000000001</v>
      </c>
    </row>
    <row r="35" spans="8:13" ht="12.75" customHeight="1">
      <c r="H35" s="87" t="str">
        <f t="shared" si="3"/>
        <v>VE</v>
      </c>
      <c r="I35" s="88">
        <f t="shared" si="4"/>
        <v>2.7533951652688841E-2</v>
      </c>
      <c r="J35" s="87" t="str">
        <f t="shared" si="5"/>
        <v>VE</v>
      </c>
      <c r="K35" s="70">
        <f t="shared" si="6"/>
        <v>11447.817188462614</v>
      </c>
      <c r="L35" s="70">
        <f t="shared" si="7"/>
        <v>5482.2957282608677</v>
      </c>
      <c r="M35" s="70">
        <f t="shared" si="8"/>
        <v>4063.9572944640772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3.0033356586305401E-2</v>
      </c>
      <c r="J37" s="87" t="str">
        <f t="shared" si="5"/>
        <v>VTE</v>
      </c>
      <c r="K37" s="70">
        <f t="shared" si="6"/>
        <v>2006.5383212905326</v>
      </c>
      <c r="L37" s="70">
        <f t="shared" si="7"/>
        <v>1493.0492157939707</v>
      </c>
      <c r="M37" s="70">
        <f t="shared" si="8"/>
        <v>998.64211135522191</v>
      </c>
    </row>
    <row r="38" spans="8:13" ht="12.75" customHeight="1">
      <c r="H38" s="87" t="str">
        <f t="shared" si="3"/>
        <v>FVE</v>
      </c>
      <c r="I38" s="88">
        <f t="shared" si="4"/>
        <v>5.015417713364944E-2</v>
      </c>
      <c r="J38" s="87" t="str">
        <f t="shared" si="5"/>
        <v>FVE</v>
      </c>
      <c r="K38" s="70">
        <f t="shared" si="6"/>
        <v>19284.871250316384</v>
      </c>
      <c r="L38" s="70">
        <f t="shared" si="7"/>
        <v>22698.629243546908</v>
      </c>
      <c r="M38" s="70">
        <f t="shared" si="8"/>
        <v>23111.04392813304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396</v>
      </c>
      <c r="M1" s="348" t="str">
        <f>'3.1'!N1</f>
        <v>II.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87">
        <f>F8</f>
        <v>276.7477559999993</v>
      </c>
      <c r="C7" s="574"/>
      <c r="D7" s="574"/>
      <c r="E7" s="574"/>
      <c r="F7" s="574"/>
      <c r="G7" s="589"/>
      <c r="H7" s="587">
        <f>SUM(H8,J8,L8)</f>
        <v>114177.4377718625</v>
      </c>
      <c r="I7" s="574"/>
      <c r="J7" s="574"/>
      <c r="K7" s="574"/>
      <c r="L7" s="574"/>
      <c r="M7" s="574"/>
      <c r="N7" s="73"/>
    </row>
    <row r="8" spans="1:24">
      <c r="A8" s="593"/>
      <c r="B8" s="358">
        <f>SUM(B9:B16)</f>
        <v>274.44154100000048</v>
      </c>
      <c r="C8" s="353">
        <v>1.231364196584654E-2</v>
      </c>
      <c r="D8" s="318">
        <f>SUM(D9:D16)</f>
        <v>276.71022599999947</v>
      </c>
      <c r="E8" s="353">
        <v>1.237498827161608E-2</v>
      </c>
      <c r="F8" s="318">
        <f>SUM(F9:F16)</f>
        <v>276.7477559999993</v>
      </c>
      <c r="G8" s="359">
        <v>1.2369302882385138E-2</v>
      </c>
      <c r="H8" s="318">
        <f>SUM(H9:H16)</f>
        <v>43955.249694332117</v>
      </c>
      <c r="I8" s="353">
        <v>8.1165899858390757E-3</v>
      </c>
      <c r="J8" s="318">
        <f>SUM(J9:J16)</f>
        <v>36539.390268315066</v>
      </c>
      <c r="K8" s="353">
        <v>6.9776694200231618E-3</v>
      </c>
      <c r="L8" s="318">
        <f>SUM(L9:L16)</f>
        <v>33682.797809215321</v>
      </c>
      <c r="M8" s="353">
        <v>6.4204072037061652E-3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4.835</v>
      </c>
      <c r="C10" s="352">
        <v>5.1220316899412059E-4</v>
      </c>
      <c r="D10" s="23">
        <v>4.835</v>
      </c>
      <c r="E10" s="352">
        <v>5.1220316899412059E-4</v>
      </c>
      <c r="F10" s="23">
        <v>4.835</v>
      </c>
      <c r="G10" s="360">
        <v>5.1220316899412059E-4</v>
      </c>
      <c r="H10" s="23">
        <v>2417.8270000000002</v>
      </c>
      <c r="I10" s="352">
        <v>1.2023844795318809E-3</v>
      </c>
      <c r="J10" s="23">
        <v>1434.7040000000002</v>
      </c>
      <c r="K10" s="352">
        <v>7.2762341332900172E-4</v>
      </c>
      <c r="L10" s="23">
        <v>1807.402</v>
      </c>
      <c r="M10" s="352">
        <v>9.5206760375415563E-4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41.798000000000016</v>
      </c>
      <c r="C12" s="352">
        <v>3.8014758844953575E-2</v>
      </c>
      <c r="D12" s="23">
        <v>41.408000000000015</v>
      </c>
      <c r="E12" s="352">
        <v>3.7492801969205104E-2</v>
      </c>
      <c r="F12" s="23">
        <v>41.408000000000015</v>
      </c>
      <c r="G12" s="360">
        <v>3.7422661501077724E-2</v>
      </c>
      <c r="H12" s="23">
        <v>9442.9709999999977</v>
      </c>
      <c r="I12" s="352">
        <v>3.0863703574026891E-2</v>
      </c>
      <c r="J12" s="23">
        <v>6640.0550000000003</v>
      </c>
      <c r="K12" s="352">
        <v>2.3038824591111534E-2</v>
      </c>
      <c r="L12" s="23">
        <v>5305.2259999999997</v>
      </c>
      <c r="M12" s="352">
        <v>2.0061774776938053E-2</v>
      </c>
      <c r="N12" s="76"/>
      <c r="O12" s="85"/>
      <c r="X12" s="70"/>
    </row>
    <row r="13" spans="1:24">
      <c r="A13" s="56" t="s">
        <v>43</v>
      </c>
      <c r="B13" s="247">
        <v>24.662149999999983</v>
      </c>
      <c r="C13" s="352">
        <v>2.2085225167360667E-2</v>
      </c>
      <c r="D13" s="23">
        <v>24.587149999999983</v>
      </c>
      <c r="E13" s="352">
        <v>2.2031181741006288E-2</v>
      </c>
      <c r="F13" s="23">
        <v>23.832149999999988</v>
      </c>
      <c r="G13" s="360">
        <v>2.1499448448617321E-2</v>
      </c>
      <c r="H13" s="23">
        <v>5373.2148581952124</v>
      </c>
      <c r="I13" s="352">
        <v>3.3320093537551485E-2</v>
      </c>
      <c r="J13" s="23">
        <v>2199.5443991497395</v>
      </c>
      <c r="K13" s="352">
        <v>1.6257251225557354E-2</v>
      </c>
      <c r="L13" s="23">
        <v>1686.6278979591832</v>
      </c>
      <c r="M13" s="352">
        <v>9.7529912109892685E-3</v>
      </c>
      <c r="N13" s="76"/>
      <c r="O13" s="85"/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46.81239999999999</v>
      </c>
      <c r="C15" s="352">
        <v>0.1373946752915535</v>
      </c>
      <c r="D15" s="23">
        <v>46.81239999999999</v>
      </c>
      <c r="E15" s="74">
        <v>0.13739064286792965</v>
      </c>
      <c r="F15" s="23">
        <v>46.81239999999999</v>
      </c>
      <c r="G15" s="361">
        <v>0.13738540107106686</v>
      </c>
      <c r="H15" s="23">
        <v>9054.4573024533129</v>
      </c>
      <c r="I15" s="352">
        <v>0.14905637401921024</v>
      </c>
      <c r="J15" s="23">
        <v>6878.6011479311637</v>
      </c>
      <c r="K15" s="74">
        <v>0.1538113008106485</v>
      </c>
      <c r="L15" s="23">
        <v>4384.9466019772972</v>
      </c>
      <c r="M15" s="74">
        <v>0.13730923834079339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156.33399100000045</v>
      </c>
      <c r="C16" s="353">
        <v>4.5102785973285493E-2</v>
      </c>
      <c r="D16" s="242">
        <v>159.06767599999949</v>
      </c>
      <c r="E16" s="354">
        <v>4.5000934679274983E-2</v>
      </c>
      <c r="F16" s="242">
        <v>159.86020599999932</v>
      </c>
      <c r="G16" s="362">
        <v>4.4986589003629597E-2</v>
      </c>
      <c r="H16" s="242">
        <v>17666.779533683588</v>
      </c>
      <c r="I16" s="353">
        <v>4.4701061554234311E-2</v>
      </c>
      <c r="J16" s="242">
        <v>19386.485721234167</v>
      </c>
      <c r="K16" s="354">
        <v>4.3933821464334048E-2</v>
      </c>
      <c r="L16" s="242">
        <v>20498.595309278844</v>
      </c>
      <c r="M16" s="354">
        <v>4.41583732317892E-2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4.9983151884362004E-3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5.6881084193018121E-2</v>
      </c>
      <c r="J20" s="87" t="str">
        <f t="shared" ref="J20:J26" si="1">A10</f>
        <v>PE</v>
      </c>
      <c r="K20" s="76">
        <f t="shared" si="0"/>
        <v>5659.9330000000009</v>
      </c>
      <c r="L20" s="87" t="str">
        <f t="shared" ref="L20:L26" si="2">A10</f>
        <v>PE</v>
      </c>
      <c r="M20" s="85">
        <f>K20/'6.1, 6.2'!C5</f>
        <v>9.6240602842588183E-4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4.2580299708453589E-2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534261.47377186245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4.5681983275879086E-2</v>
      </c>
      <c r="J22" s="87" t="str">
        <f t="shared" si="1"/>
        <v>PSE</v>
      </c>
      <c r="K22" s="76">
        <f t="shared" si="0"/>
        <v>21388.251999999997</v>
      </c>
      <c r="L22" s="87" t="str">
        <f t="shared" si="2"/>
        <v>PSE</v>
      </c>
      <c r="M22" s="85">
        <f>K22/'6.1, 6.2'!E5</f>
        <v>2.4910229890807458E-2</v>
      </c>
      <c r="N22" s="78"/>
      <c r="O22" s="68"/>
    </row>
    <row r="23" spans="1:15">
      <c r="A23" s="573"/>
      <c r="B23" s="318">
        <f>SUM(B24:B27)</f>
        <v>185394.16169433211</v>
      </c>
      <c r="C23" s="363">
        <v>4.5056925856981643E-2</v>
      </c>
      <c r="D23" s="318">
        <f>SUM(D24:D27)</f>
        <v>176818.99626831507</v>
      </c>
      <c r="E23" s="363">
        <v>4.4381136741978876E-2</v>
      </c>
      <c r="F23" s="318">
        <f>SUM(F24:F27)</f>
        <v>172048.31580921536</v>
      </c>
      <c r="G23" s="363">
        <v>4.3566374446802385E-2</v>
      </c>
      <c r="H23" s="68"/>
      <c r="I23" s="68"/>
      <c r="J23" s="87" t="str">
        <f t="shared" si="1"/>
        <v>VE</v>
      </c>
      <c r="K23" s="76">
        <f t="shared" si="0"/>
        <v>9259.3871553041354</v>
      </c>
      <c r="L23" s="87" t="str">
        <f t="shared" si="2"/>
        <v>VE</v>
      </c>
      <c r="M23" s="85">
        <f>K23/'6.1, 6.2'!F5</f>
        <v>1.9722177199369161E-2</v>
      </c>
      <c r="N23" s="78"/>
      <c r="O23" s="68"/>
    </row>
    <row r="24" spans="1:15">
      <c r="A24" s="18" t="s">
        <v>8</v>
      </c>
      <c r="B24" s="23">
        <v>1510.0909999999999</v>
      </c>
      <c r="C24" s="352">
        <v>2.5395804447171403E-3</v>
      </c>
      <c r="D24" s="23">
        <v>4145.3980000000001</v>
      </c>
      <c r="E24" s="352">
        <v>6.6523041296072949E-3</v>
      </c>
      <c r="F24" s="23">
        <v>3860.4540000000002</v>
      </c>
      <c r="G24" s="352">
        <v>5.6270272653104227E-3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103899.058</v>
      </c>
      <c r="C25" s="352">
        <v>5.7234840038660112E-2</v>
      </c>
      <c r="D25" s="23">
        <v>101813.85400000001</v>
      </c>
      <c r="E25" s="352">
        <v>5.6349946824013009E-2</v>
      </c>
      <c r="F25" s="23">
        <v>102098.41</v>
      </c>
      <c r="G25" s="352">
        <v>5.7058515599298386E-2</v>
      </c>
      <c r="H25" s="68"/>
      <c r="I25" s="68"/>
      <c r="J25" s="87" t="str">
        <f t="shared" si="1"/>
        <v>VTE</v>
      </c>
      <c r="K25" s="76">
        <f t="shared" si="0"/>
        <v>20318.005052361776</v>
      </c>
      <c r="L25" s="87" t="str">
        <f t="shared" si="2"/>
        <v>VTE</v>
      </c>
      <c r="M25" s="85">
        <f>K25/'6.1, 6.2'!H5</f>
        <v>0.14787372320293291</v>
      </c>
      <c r="N25" s="78"/>
      <c r="O25" s="86"/>
    </row>
    <row r="26" spans="1:15">
      <c r="A26" s="18" t="s">
        <v>132</v>
      </c>
      <c r="B26" s="23">
        <v>24573.944110035012</v>
      </c>
      <c r="C26" s="352">
        <v>4.3047783541116658E-2</v>
      </c>
      <c r="D26" s="23">
        <v>23141.90918735402</v>
      </c>
      <c r="E26" s="352">
        <v>4.2790049017822823E-2</v>
      </c>
      <c r="F26" s="23">
        <v>22355.303677356242</v>
      </c>
      <c r="G26" s="352">
        <v>4.3197302069114242E-2</v>
      </c>
      <c r="H26" s="68"/>
      <c r="I26" s="68"/>
      <c r="J26" s="87" t="str">
        <f t="shared" si="1"/>
        <v>FVE</v>
      </c>
      <c r="K26" s="76">
        <f t="shared" si="0"/>
        <v>57551.860564196599</v>
      </c>
      <c r="L26" s="87" t="str">
        <f t="shared" si="2"/>
        <v>FVE</v>
      </c>
      <c r="M26" s="85">
        <f>K26/'6.1, 6.2'!I5</f>
        <v>4.4247091059700927E-2</v>
      </c>
      <c r="N26" s="78"/>
      <c r="O26" s="86"/>
    </row>
    <row r="27" spans="1:15">
      <c r="A27" s="429" t="s">
        <v>130</v>
      </c>
      <c r="B27" s="242">
        <v>55411.068584297092</v>
      </c>
      <c r="C27" s="353">
        <v>4.8868600328917343E-2</v>
      </c>
      <c r="D27" s="242">
        <v>47717.835080961057</v>
      </c>
      <c r="E27" s="353">
        <v>4.7090958491316427E-2</v>
      </c>
      <c r="F27" s="242">
        <v>43734.148131859096</v>
      </c>
      <c r="G27" s="353">
        <v>4.5738747463916062E-2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5.1220316899412059E-4</v>
      </c>
      <c r="J32" s="87" t="str">
        <f t="shared" si="5"/>
        <v>PE</v>
      </c>
      <c r="K32" s="70">
        <f t="shared" si="6"/>
        <v>2417.8270000000002</v>
      </c>
      <c r="L32" s="70">
        <f t="shared" si="7"/>
        <v>1434.7040000000002</v>
      </c>
      <c r="M32" s="70">
        <f t="shared" si="8"/>
        <v>1807.402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3.7422661501077724E-2</v>
      </c>
      <c r="J34" s="87" t="str">
        <f t="shared" si="5"/>
        <v>PSE</v>
      </c>
      <c r="K34" s="70">
        <f t="shared" si="6"/>
        <v>9442.9709999999977</v>
      </c>
      <c r="L34" s="70">
        <f t="shared" si="7"/>
        <v>6640.0550000000003</v>
      </c>
      <c r="M34" s="70">
        <f t="shared" si="8"/>
        <v>5305.2259999999997</v>
      </c>
    </row>
    <row r="35" spans="8:13" ht="13.5" customHeight="1">
      <c r="H35" s="87" t="str">
        <f t="shared" si="3"/>
        <v>VE</v>
      </c>
      <c r="I35" s="88">
        <f t="shared" si="4"/>
        <v>2.1499448448617321E-2</v>
      </c>
      <c r="J35" s="87" t="str">
        <f t="shared" si="5"/>
        <v>VE</v>
      </c>
      <c r="K35" s="70">
        <f t="shared" si="6"/>
        <v>5373.2148581952124</v>
      </c>
      <c r="L35" s="70">
        <f t="shared" si="7"/>
        <v>2199.5443991497395</v>
      </c>
      <c r="M35" s="70">
        <f t="shared" si="8"/>
        <v>1686.6278979591832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0.13738540107106686</v>
      </c>
      <c r="J37" s="87" t="str">
        <f t="shared" si="5"/>
        <v>VTE</v>
      </c>
      <c r="K37" s="70">
        <f t="shared" si="6"/>
        <v>9054.4573024533129</v>
      </c>
      <c r="L37" s="70">
        <f t="shared" si="7"/>
        <v>6878.6011479311637</v>
      </c>
      <c r="M37" s="70">
        <f t="shared" si="8"/>
        <v>4384.9466019772972</v>
      </c>
    </row>
    <row r="38" spans="8:13" ht="12.75" customHeight="1">
      <c r="H38" s="87" t="str">
        <f t="shared" si="3"/>
        <v>FVE</v>
      </c>
      <c r="I38" s="88">
        <f t="shared" si="4"/>
        <v>4.4986589003629597E-2</v>
      </c>
      <c r="J38" s="87" t="str">
        <f t="shared" si="5"/>
        <v>FVE</v>
      </c>
      <c r="K38" s="70">
        <f t="shared" si="6"/>
        <v>17666.779533683588</v>
      </c>
      <c r="L38" s="70">
        <f t="shared" si="7"/>
        <v>19386.485721234167</v>
      </c>
      <c r="M38" s="70">
        <f t="shared" si="8"/>
        <v>20498.595309278844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397</v>
      </c>
      <c r="M1" s="348" t="str">
        <f>'3.1'!N1</f>
        <v>II. čtvrtletí 2024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2" t="s">
        <v>53</v>
      </c>
      <c r="B7" s="587">
        <f>F8</f>
        <v>1695.4779709999968</v>
      </c>
      <c r="C7" s="574"/>
      <c r="D7" s="574"/>
      <c r="E7" s="574"/>
      <c r="F7" s="574"/>
      <c r="G7" s="589"/>
      <c r="H7" s="587">
        <f>SUM(H8,J8,L8)</f>
        <v>589650.77545995696</v>
      </c>
      <c r="I7" s="574"/>
      <c r="J7" s="574"/>
      <c r="K7" s="574"/>
      <c r="L7" s="574"/>
      <c r="M7" s="574"/>
      <c r="N7" s="73"/>
    </row>
    <row r="8" spans="1:21">
      <c r="A8" s="593"/>
      <c r="B8" s="358">
        <f>SUM(B9:B16)</f>
        <v>1687.4099079999889</v>
      </c>
      <c r="C8" s="353">
        <v>7.5710701014952683E-2</v>
      </c>
      <c r="D8" s="318">
        <f>SUM(D9:D16)</f>
        <v>1694.1651829999937</v>
      </c>
      <c r="E8" s="353">
        <v>7.5766170888839052E-2</v>
      </c>
      <c r="F8" s="318">
        <f>SUM(F9:F16)</f>
        <v>1695.4779709999968</v>
      </c>
      <c r="G8" s="359">
        <v>7.5779767311684426E-2</v>
      </c>
      <c r="H8" s="318">
        <f>SUM(H9:H16)</f>
        <v>211331.81069310204</v>
      </c>
      <c r="I8" s="353">
        <v>3.90236358635008E-2</v>
      </c>
      <c r="J8" s="318">
        <f>SUM(J9:J16)</f>
        <v>190425.1591888543</v>
      </c>
      <c r="K8" s="353">
        <v>3.6364148397607689E-2</v>
      </c>
      <c r="L8" s="318">
        <f>SUM(L9:L16)</f>
        <v>187893.80557800064</v>
      </c>
      <c r="M8" s="353">
        <v>3.5815158517939767E-2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1345.7720000000002</v>
      </c>
      <c r="C10" s="352">
        <v>0.14256642877839829</v>
      </c>
      <c r="D10" s="23">
        <v>1345.7720000000002</v>
      </c>
      <c r="E10" s="352">
        <v>0.14256642877839829</v>
      </c>
      <c r="F10" s="23">
        <v>1345.7720000000002</v>
      </c>
      <c r="G10" s="360">
        <v>0.14256642877839829</v>
      </c>
      <c r="H10" s="23">
        <v>138451.56000000003</v>
      </c>
      <c r="I10" s="352">
        <v>6.8851909963358424E-2</v>
      </c>
      <c r="J10" s="23">
        <v>119712.23799999998</v>
      </c>
      <c r="K10" s="352">
        <v>6.0713169567251368E-2</v>
      </c>
      <c r="L10" s="23">
        <v>121132.96300000002</v>
      </c>
      <c r="M10" s="352">
        <v>6.3808034858349613E-2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99.885899999999964</v>
      </c>
      <c r="C12" s="352">
        <v>9.0844978240852331E-2</v>
      </c>
      <c r="D12" s="23">
        <v>99.055899999999966</v>
      </c>
      <c r="E12" s="352">
        <v>8.9689993300361787E-2</v>
      </c>
      <c r="F12" s="23">
        <v>98.675899999999999</v>
      </c>
      <c r="G12" s="360">
        <v>8.917877714485592E-2</v>
      </c>
      <c r="H12" s="23">
        <v>37997.48500000003</v>
      </c>
      <c r="I12" s="352">
        <v>0.12419217570386845</v>
      </c>
      <c r="J12" s="23">
        <v>37084.749000000025</v>
      </c>
      <c r="K12" s="352">
        <v>0.12867198046046296</v>
      </c>
      <c r="L12" s="23">
        <v>34206.078999999991</v>
      </c>
      <c r="M12" s="352">
        <v>0.12935069173304781</v>
      </c>
      <c r="N12" s="76"/>
      <c r="O12" s="85"/>
    </row>
    <row r="13" spans="1:21">
      <c r="A13" s="56" t="s">
        <v>43</v>
      </c>
      <c r="B13" s="247">
        <v>18.311399999999985</v>
      </c>
      <c r="C13" s="352">
        <v>1.6398059055257069E-2</v>
      </c>
      <c r="D13" s="23">
        <v>18.311399999999985</v>
      </c>
      <c r="E13" s="352">
        <v>1.640783016056202E-2</v>
      </c>
      <c r="F13" s="23">
        <v>18.260399999999986</v>
      </c>
      <c r="G13" s="360">
        <v>1.6473063842378115E-2</v>
      </c>
      <c r="H13" s="23">
        <v>7316.3124956803485</v>
      </c>
      <c r="I13" s="352">
        <v>4.5369527022395738E-2</v>
      </c>
      <c r="J13" s="23">
        <v>4286.6948994350287</v>
      </c>
      <c r="K13" s="352">
        <v>3.1683777756143519E-2</v>
      </c>
      <c r="L13" s="23">
        <v>3543.8702644067816</v>
      </c>
      <c r="M13" s="352">
        <v>2.0492567200783962E-2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28.411199999999997</v>
      </c>
      <c r="C15" s="352">
        <v>8.3387042720377197E-2</v>
      </c>
      <c r="D15" s="23">
        <v>28.421199999999999</v>
      </c>
      <c r="E15" s="74">
        <v>8.3413944576180732E-2</v>
      </c>
      <c r="F15" s="23">
        <v>28.434199999999997</v>
      </c>
      <c r="G15" s="361">
        <v>8.3448914628067125E-2</v>
      </c>
      <c r="H15" s="23">
        <v>7598.7620000000006</v>
      </c>
      <c r="I15" s="352">
        <v>0.12509241282170178</v>
      </c>
      <c r="J15" s="23">
        <v>3125.7559999999999</v>
      </c>
      <c r="K15" s="74">
        <v>6.989453030305294E-2</v>
      </c>
      <c r="L15" s="23">
        <v>3415.7714906220758</v>
      </c>
      <c r="M15" s="74">
        <v>0.10696070540791094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195.02940799998868</v>
      </c>
      <c r="C16" s="353">
        <v>5.6266520103871953E-2</v>
      </c>
      <c r="D16" s="242">
        <v>202.60468299999349</v>
      </c>
      <c r="E16" s="354">
        <v>5.7317742577680908E-2</v>
      </c>
      <c r="F16" s="242">
        <v>204.33547099999683</v>
      </c>
      <c r="G16" s="362">
        <v>5.7502464701815602E-2</v>
      </c>
      <c r="H16" s="242">
        <v>19967.691197421664</v>
      </c>
      <c r="I16" s="353">
        <v>5.0522903260896861E-2</v>
      </c>
      <c r="J16" s="242">
        <v>26215.721289419242</v>
      </c>
      <c r="K16" s="354">
        <v>5.9410294121876768E-2</v>
      </c>
      <c r="L16" s="242">
        <v>25595.12182297176</v>
      </c>
      <c r="M16" s="354">
        <v>5.5137385041222238E-2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20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0.20901280583217832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0.10987819159303232</v>
      </c>
      <c r="J20" s="87" t="str">
        <f t="shared" ref="J20:J26" si="1">A10</f>
        <v>PE</v>
      </c>
      <c r="K20" s="76">
        <f t="shared" si="0"/>
        <v>379296.76100000006</v>
      </c>
      <c r="L20" s="87" t="str">
        <f t="shared" ref="L20:L26" si="2">A10</f>
        <v>PE</v>
      </c>
      <c r="M20" s="85">
        <f>K20/'6.1, 6.2'!C5</f>
        <v>6.4495019525639422E-2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8.4885571365879819E-2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2" t="s">
        <v>53</v>
      </c>
      <c r="B22" s="574">
        <f>SUM(B23,D23,F23)</f>
        <v>1414357.0584599569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8.7759441711508776E-2</v>
      </c>
      <c r="J22" s="87" t="str">
        <f t="shared" si="1"/>
        <v>PSE</v>
      </c>
      <c r="K22" s="76">
        <f t="shared" si="0"/>
        <v>109288.31300000005</v>
      </c>
      <c r="L22" s="87" t="str">
        <f t="shared" si="2"/>
        <v>PSE</v>
      </c>
      <c r="M22" s="85">
        <f>K22/'6.1, 6.2'!E5</f>
        <v>0.12728468886604305</v>
      </c>
      <c r="N22" s="78"/>
      <c r="O22" s="68"/>
      <c r="P22" s="89"/>
      <c r="Q22" s="71"/>
      <c r="R22" s="23"/>
      <c r="S22" s="23"/>
      <c r="T22" s="23"/>
    </row>
    <row r="23" spans="1:20">
      <c r="A23" s="573"/>
      <c r="B23" s="318">
        <f>SUM(B24:B27)</f>
        <v>489498.05269310204</v>
      </c>
      <c r="C23" s="363">
        <v>0.11896425036131149</v>
      </c>
      <c r="D23" s="318">
        <f>SUM(D24:D27)</f>
        <v>472289.78718885424</v>
      </c>
      <c r="E23" s="363">
        <v>0.11854358450978658</v>
      </c>
      <c r="F23" s="318">
        <f>SUM(F24:F27)</f>
        <v>452569.21857800061</v>
      </c>
      <c r="G23" s="363">
        <v>0.11460036645479238</v>
      </c>
      <c r="H23" s="68"/>
      <c r="I23" s="68"/>
      <c r="J23" s="87" t="str">
        <f t="shared" si="1"/>
        <v>VE</v>
      </c>
      <c r="K23" s="76">
        <f t="shared" si="0"/>
        <v>15146.877659522159</v>
      </c>
      <c r="L23" s="87" t="str">
        <f t="shared" si="2"/>
        <v>VE</v>
      </c>
      <c r="M23" s="85">
        <f>K23/'6.1, 6.2'!F5</f>
        <v>3.2262330131334692E-2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136650.715</v>
      </c>
      <c r="C24" s="352">
        <v>0.22981097402117834</v>
      </c>
      <c r="D24" s="23">
        <v>134735.07399999999</v>
      </c>
      <c r="E24" s="352">
        <v>0.2162153523432839</v>
      </c>
      <c r="F24" s="23">
        <v>126539.086</v>
      </c>
      <c r="G24" s="352">
        <v>0.18444433920193334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198271.49900000001</v>
      </c>
      <c r="C25" s="352">
        <v>0.10922175569185967</v>
      </c>
      <c r="D25" s="23">
        <v>199237.47899999999</v>
      </c>
      <c r="E25" s="352">
        <v>0.11027007529840101</v>
      </c>
      <c r="F25" s="23">
        <v>197095.571</v>
      </c>
      <c r="G25" s="352">
        <v>0.11014844121917396</v>
      </c>
      <c r="H25" s="68"/>
      <c r="I25" s="68"/>
      <c r="J25" s="87" t="str">
        <f t="shared" si="1"/>
        <v>VTE</v>
      </c>
      <c r="K25" s="76">
        <f t="shared" si="0"/>
        <v>14140.289490622075</v>
      </c>
      <c r="L25" s="87" t="str">
        <f t="shared" si="2"/>
        <v>VTE</v>
      </c>
      <c r="M25" s="85">
        <f>K25/'6.1, 6.2'!H5</f>
        <v>0.10291252752211191</v>
      </c>
      <c r="N25" s="78"/>
      <c r="O25" s="86"/>
    </row>
    <row r="26" spans="1:20">
      <c r="A26" s="18" t="s">
        <v>132</v>
      </c>
      <c r="B26" s="23">
        <v>48966.79523907449</v>
      </c>
      <c r="C26" s="352">
        <v>8.5778334674940254E-2</v>
      </c>
      <c r="D26" s="23">
        <v>46143.666117264664</v>
      </c>
      <c r="E26" s="352">
        <v>8.5320952521012058E-2</v>
      </c>
      <c r="F26" s="23">
        <v>44579.259871447961</v>
      </c>
      <c r="G26" s="352">
        <v>8.6140800522205921E-2</v>
      </c>
      <c r="H26" s="68"/>
      <c r="I26" s="68"/>
      <c r="J26" s="87" t="str">
        <f t="shared" si="1"/>
        <v>FVE</v>
      </c>
      <c r="K26" s="76">
        <f t="shared" si="0"/>
        <v>71778.534309812661</v>
      </c>
      <c r="L26" s="87" t="str">
        <f t="shared" si="2"/>
        <v>FVE</v>
      </c>
      <c r="M26" s="85">
        <f>K26/'6.1, 6.2'!I5</f>
        <v>5.5184859578874396E-2</v>
      </c>
      <c r="N26" s="78"/>
      <c r="O26" s="86"/>
    </row>
    <row r="27" spans="1:20">
      <c r="A27" s="429" t="s">
        <v>130</v>
      </c>
      <c r="B27" s="242">
        <v>105609.04345402752</v>
      </c>
      <c r="C27" s="353">
        <v>9.313962476328598E-2</v>
      </c>
      <c r="D27" s="242">
        <v>92173.568071589616</v>
      </c>
      <c r="E27" s="353">
        <v>9.0962669632671342E-2</v>
      </c>
      <c r="F27" s="242">
        <v>84355.301706552636</v>
      </c>
      <c r="G27" s="353">
        <v>8.8221813086780843E-2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0.14256642877839829</v>
      </c>
      <c r="J32" s="87" t="str">
        <f t="shared" si="5"/>
        <v>PE</v>
      </c>
      <c r="K32" s="70">
        <f t="shared" si="6"/>
        <v>138451.56000000003</v>
      </c>
      <c r="L32" s="70">
        <f t="shared" si="7"/>
        <v>119712.23799999998</v>
      </c>
      <c r="M32" s="70">
        <f t="shared" si="8"/>
        <v>121132.96300000002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8.917877714485592E-2</v>
      </c>
      <c r="J34" s="87" t="str">
        <f t="shared" si="5"/>
        <v>PSE</v>
      </c>
      <c r="K34" s="70">
        <f t="shared" si="6"/>
        <v>37997.48500000003</v>
      </c>
      <c r="L34" s="70">
        <f t="shared" si="7"/>
        <v>37084.749000000025</v>
      </c>
      <c r="M34" s="70">
        <f t="shared" si="8"/>
        <v>34206.078999999991</v>
      </c>
    </row>
    <row r="35" spans="8:13" ht="12.75" customHeight="1">
      <c r="H35" s="87" t="str">
        <f t="shared" si="3"/>
        <v>VE</v>
      </c>
      <c r="I35" s="88">
        <f t="shared" si="4"/>
        <v>1.6473063842378115E-2</v>
      </c>
      <c r="J35" s="87" t="str">
        <f t="shared" si="5"/>
        <v>VE</v>
      </c>
      <c r="K35" s="70">
        <f t="shared" si="6"/>
        <v>7316.3124956803485</v>
      </c>
      <c r="L35" s="70">
        <f t="shared" si="7"/>
        <v>4286.6948994350287</v>
      </c>
      <c r="M35" s="70">
        <f t="shared" si="8"/>
        <v>3543.8702644067816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8.3448914628067125E-2</v>
      </c>
      <c r="J37" s="87" t="str">
        <f t="shared" si="5"/>
        <v>VTE</v>
      </c>
      <c r="K37" s="70">
        <f t="shared" si="6"/>
        <v>7598.7620000000006</v>
      </c>
      <c r="L37" s="70">
        <f t="shared" si="7"/>
        <v>3125.7559999999999</v>
      </c>
      <c r="M37" s="70">
        <f t="shared" si="8"/>
        <v>3415.7714906220758</v>
      </c>
    </row>
    <row r="38" spans="8:13" ht="12.75" customHeight="1">
      <c r="H38" s="87" t="str">
        <f t="shared" si="3"/>
        <v>FVE</v>
      </c>
      <c r="I38" s="88">
        <f t="shared" si="4"/>
        <v>5.7502464701815602E-2</v>
      </c>
      <c r="J38" s="87" t="str">
        <f t="shared" si="5"/>
        <v>FVE</v>
      </c>
      <c r="K38" s="70">
        <f t="shared" si="6"/>
        <v>19967.691197421664</v>
      </c>
      <c r="L38" s="70">
        <f t="shared" si="7"/>
        <v>26215.721289419242</v>
      </c>
      <c r="M38" s="70">
        <f t="shared" si="8"/>
        <v>25595.12182297176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398</v>
      </c>
      <c r="M1" s="348" t="str">
        <f>'3.1'!N1</f>
        <v>II.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87">
        <f>F8</f>
        <v>1051.9872479999979</v>
      </c>
      <c r="C7" s="574"/>
      <c r="D7" s="574"/>
      <c r="E7" s="574"/>
      <c r="F7" s="574"/>
      <c r="G7" s="589"/>
      <c r="H7" s="587">
        <f>SUM(H8,J8,L8)</f>
        <v>332475.88275714568</v>
      </c>
      <c r="I7" s="574"/>
      <c r="J7" s="574"/>
      <c r="K7" s="574"/>
      <c r="L7" s="574"/>
      <c r="M7" s="574"/>
      <c r="N7" s="73"/>
    </row>
    <row r="8" spans="1:24">
      <c r="A8" s="593"/>
      <c r="B8" s="358">
        <f>SUM(B9:B16)</f>
        <v>1046.853762999998</v>
      </c>
      <c r="C8" s="353">
        <v>4.6970230458591986E-2</v>
      </c>
      <c r="D8" s="318">
        <f>SUM(D9:D16)</f>
        <v>1050.8575429999978</v>
      </c>
      <c r="E8" s="353">
        <v>4.6996274614600937E-2</v>
      </c>
      <c r="F8" s="318">
        <f>SUM(F9:F16)</f>
        <v>1051.9872479999979</v>
      </c>
      <c r="G8" s="359">
        <v>4.7018805453001813E-2</v>
      </c>
      <c r="H8" s="318">
        <f>SUM(H9:H16)</f>
        <v>112022.84734349627</v>
      </c>
      <c r="I8" s="353">
        <v>2.0685663879885668E-2</v>
      </c>
      <c r="J8" s="318">
        <f>SUM(J9:J16)</f>
        <v>112163.52854440754</v>
      </c>
      <c r="K8" s="353">
        <v>2.1419077259339753E-2</v>
      </c>
      <c r="L8" s="318">
        <f>SUM(L9:L16)</f>
        <v>108289.50686924189</v>
      </c>
      <c r="M8" s="353">
        <v>2.064147800094121E-2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18.938199999999998</v>
      </c>
      <c r="C10" s="352">
        <v>2.006247374362865E-3</v>
      </c>
      <c r="D10" s="23">
        <v>18.938199999999998</v>
      </c>
      <c r="E10" s="352">
        <v>2.006247374362865E-3</v>
      </c>
      <c r="F10" s="23">
        <v>18.938199999999998</v>
      </c>
      <c r="G10" s="360">
        <v>2.006247374362865E-3</v>
      </c>
      <c r="H10" s="23">
        <v>6633.5170000000007</v>
      </c>
      <c r="I10" s="352">
        <v>3.2988455689802803E-3</v>
      </c>
      <c r="J10" s="23">
        <v>6343.7300000000005</v>
      </c>
      <c r="K10" s="352">
        <v>3.2172813875458546E-3</v>
      </c>
      <c r="L10" s="23">
        <v>6717.6210000000001</v>
      </c>
      <c r="M10" s="352">
        <v>3.5385759938290399E-3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126.80731999999992</v>
      </c>
      <c r="C12" s="352">
        <v>0.11532967341917924</v>
      </c>
      <c r="D12" s="23">
        <v>126.78731999999992</v>
      </c>
      <c r="E12" s="352">
        <v>0.11479935956738391</v>
      </c>
      <c r="F12" s="23">
        <v>126.78731999999992</v>
      </c>
      <c r="G12" s="360">
        <v>0.11458459618887214</v>
      </c>
      <c r="H12" s="23">
        <v>23440.825000000012</v>
      </c>
      <c r="I12" s="352">
        <v>7.6614730081310159E-2</v>
      </c>
      <c r="J12" s="23">
        <v>22175.611999999997</v>
      </c>
      <c r="K12" s="352">
        <v>7.6942139043810323E-2</v>
      </c>
      <c r="L12" s="23">
        <v>20858.619000000006</v>
      </c>
      <c r="M12" s="352">
        <v>7.8877114101446572E-2</v>
      </c>
      <c r="N12" s="76"/>
      <c r="O12" s="85"/>
      <c r="X12" s="70"/>
    </row>
    <row r="13" spans="1:24">
      <c r="A13" s="56" t="s">
        <v>43</v>
      </c>
      <c r="B13" s="247">
        <v>13.29023999999999</v>
      </c>
      <c r="C13" s="352">
        <v>1.1901555335940436E-2</v>
      </c>
      <c r="D13" s="23">
        <v>13.022239999999989</v>
      </c>
      <c r="E13" s="352">
        <v>1.1668507172039121E-2</v>
      </c>
      <c r="F13" s="23">
        <v>12.947239999999992</v>
      </c>
      <c r="G13" s="360">
        <v>1.1679958330737096E-2</v>
      </c>
      <c r="H13" s="23">
        <v>4532.7263534076956</v>
      </c>
      <c r="I13" s="352">
        <v>2.8108101027323935E-2</v>
      </c>
      <c r="J13" s="23">
        <v>2824.2541391600776</v>
      </c>
      <c r="K13" s="352">
        <v>2.0874599795709717E-2</v>
      </c>
      <c r="L13" s="23">
        <v>3355.0963549507819</v>
      </c>
      <c r="M13" s="352">
        <v>1.9400974750536822E-2</v>
      </c>
      <c r="N13" s="76"/>
      <c r="O13" s="85"/>
      <c r="X13" s="70"/>
    </row>
    <row r="14" spans="1:24">
      <c r="A14" s="56" t="s">
        <v>44</v>
      </c>
      <c r="B14" s="247">
        <v>650</v>
      </c>
      <c r="C14" s="352">
        <v>0.55484421681604779</v>
      </c>
      <c r="D14" s="23">
        <v>650</v>
      </c>
      <c r="E14" s="352">
        <v>0.55484421681604779</v>
      </c>
      <c r="F14" s="23">
        <v>650</v>
      </c>
      <c r="G14" s="360">
        <v>0.55484421681604779</v>
      </c>
      <c r="H14" s="23">
        <v>46786.75</v>
      </c>
      <c r="I14" s="352">
        <v>0.54819654943772267</v>
      </c>
      <c r="J14" s="23">
        <v>49156.34</v>
      </c>
      <c r="K14" s="352">
        <v>0.54669661666133273</v>
      </c>
      <c r="L14" s="23">
        <v>46710.91</v>
      </c>
      <c r="M14" s="352">
        <v>0.53559824332702421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45.891999999999996</v>
      </c>
      <c r="C15" s="352">
        <v>0.13469329576095168</v>
      </c>
      <c r="D15" s="23">
        <v>45.891999999999996</v>
      </c>
      <c r="E15" s="74">
        <v>0.13468934262065241</v>
      </c>
      <c r="F15" s="23">
        <v>45.891999999999996</v>
      </c>
      <c r="G15" s="361">
        <v>0.13468420388515437</v>
      </c>
      <c r="H15" s="23">
        <v>9480.4520000000011</v>
      </c>
      <c r="I15" s="352">
        <v>0.15606918802303957</v>
      </c>
      <c r="J15" s="23">
        <v>5090.003999999999</v>
      </c>
      <c r="K15" s="74">
        <v>0.11381676587061197</v>
      </c>
      <c r="L15" s="23">
        <v>3822.7340000000004</v>
      </c>
      <c r="M15" s="74">
        <v>0.11970423851518824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191.92600299999819</v>
      </c>
      <c r="C16" s="353">
        <v>5.5371179233932838E-2</v>
      </c>
      <c r="D16" s="242">
        <v>196.21778299999775</v>
      </c>
      <c r="E16" s="354">
        <v>5.5510860897314426E-2</v>
      </c>
      <c r="F16" s="242">
        <v>197.4224879999978</v>
      </c>
      <c r="G16" s="362">
        <v>5.5557067953046019E-2</v>
      </c>
      <c r="H16" s="242">
        <v>21148.576990088553</v>
      </c>
      <c r="I16" s="353">
        <v>5.3510818993126368E-2</v>
      </c>
      <c r="J16" s="242">
        <v>26573.588405247472</v>
      </c>
      <c r="K16" s="354">
        <v>6.0221295672174907E-2</v>
      </c>
      <c r="L16" s="242">
        <v>26824.526514291101</v>
      </c>
      <c r="M16" s="354">
        <v>5.7785786572795379E-2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4.6519175275217914E-2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6.6049901380670212E-2</v>
      </c>
      <c r="J20" s="87" t="str">
        <f t="shared" ref="J20:J26" si="1">A10</f>
        <v>PE</v>
      </c>
      <c r="K20" s="76">
        <f t="shared" si="0"/>
        <v>19694.868000000002</v>
      </c>
      <c r="L20" s="87" t="str">
        <f t="shared" ref="L20:L26" si="2">A10</f>
        <v>PE</v>
      </c>
      <c r="M20" s="85">
        <f>K20/'6.1, 6.2'!C5</f>
        <v>3.3488841108635014E-3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5.1715895601994917E-2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696670.97347696964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5.1501799939864409E-2</v>
      </c>
      <c r="J22" s="87" t="str">
        <f t="shared" si="1"/>
        <v>PSE</v>
      </c>
      <c r="K22" s="76">
        <f t="shared" si="0"/>
        <v>66475.056000000011</v>
      </c>
      <c r="L22" s="87" t="str">
        <f t="shared" si="2"/>
        <v>PSE</v>
      </c>
      <c r="M22" s="85">
        <f>K22/'6.1, 6.2'!E5</f>
        <v>7.7421424011850065E-2</v>
      </c>
      <c r="N22" s="78"/>
      <c r="O22" s="68"/>
    </row>
    <row r="23" spans="1:15">
      <c r="A23" s="573"/>
      <c r="B23" s="318">
        <f>SUM(B24:B27)</f>
        <v>241838.33153112925</v>
      </c>
      <c r="C23" s="363">
        <v>5.8774729870619026E-2</v>
      </c>
      <c r="D23" s="318">
        <f>SUM(D24:D27)</f>
        <v>232316.06307659854</v>
      </c>
      <c r="E23" s="363">
        <v>5.8310765134731643E-2</v>
      </c>
      <c r="F23" s="318">
        <f>SUM(F24:F27)</f>
        <v>222516.5788692419</v>
      </c>
      <c r="G23" s="363">
        <v>5.6346035996009319E-2</v>
      </c>
      <c r="H23" s="68"/>
      <c r="I23" s="68"/>
      <c r="J23" s="87" t="str">
        <f t="shared" si="1"/>
        <v>VE</v>
      </c>
      <c r="K23" s="76">
        <f t="shared" si="0"/>
        <v>10712.076847518554</v>
      </c>
      <c r="L23" s="87" t="str">
        <f t="shared" si="2"/>
        <v>VE</v>
      </c>
      <c r="M23" s="85">
        <f>K23/'6.1, 6.2'!F5</f>
        <v>2.2816356440933529E-2</v>
      </c>
      <c r="N23" s="78"/>
      <c r="O23" s="68"/>
    </row>
    <row r="24" spans="1:15">
      <c r="A24" s="18" t="s">
        <v>8</v>
      </c>
      <c r="B24" s="23">
        <v>29759.076999999997</v>
      </c>
      <c r="C24" s="352">
        <v>5.0047030279653092E-2</v>
      </c>
      <c r="D24" s="23">
        <v>29269.974999999999</v>
      </c>
      <c r="E24" s="352">
        <v>4.6970827786862027E-2</v>
      </c>
      <c r="F24" s="23">
        <v>29535.555</v>
      </c>
      <c r="G24" s="352">
        <v>4.305125078062725E-2</v>
      </c>
      <c r="H24" s="68"/>
      <c r="I24" s="68"/>
      <c r="J24" s="87" t="str">
        <f t="shared" si="1"/>
        <v>PVE</v>
      </c>
      <c r="K24" s="76">
        <f t="shared" si="0"/>
        <v>142654</v>
      </c>
      <c r="L24" s="87" t="str">
        <f t="shared" si="2"/>
        <v>PVE</v>
      </c>
      <c r="M24" s="85">
        <f>K24/'6.1, 6.2'!G5</f>
        <v>0.54349667259826584</v>
      </c>
      <c r="N24" s="78"/>
      <c r="O24" s="86"/>
    </row>
    <row r="25" spans="1:15">
      <c r="A25" s="18" t="s">
        <v>9</v>
      </c>
      <c r="B25" s="23">
        <v>120016.393</v>
      </c>
      <c r="C25" s="352">
        <v>6.6113391089377985E-2</v>
      </c>
      <c r="D25" s="23">
        <v>120579.40699999999</v>
      </c>
      <c r="E25" s="352">
        <v>6.6735939222190926E-2</v>
      </c>
      <c r="F25" s="23">
        <v>116832.469</v>
      </c>
      <c r="G25" s="352">
        <v>6.5292762687891456E-2</v>
      </c>
      <c r="H25" s="68"/>
      <c r="I25" s="68"/>
      <c r="J25" s="87" t="str">
        <f t="shared" si="1"/>
        <v>VTE</v>
      </c>
      <c r="K25" s="76">
        <f t="shared" si="0"/>
        <v>18393.190000000002</v>
      </c>
      <c r="L25" s="87" t="str">
        <f t="shared" si="2"/>
        <v>VTE</v>
      </c>
      <c r="M25" s="85">
        <f>K25/'6.1, 6.2'!H5</f>
        <v>0.13386498723026918</v>
      </c>
      <c r="N25" s="78"/>
      <c r="O25" s="86"/>
    </row>
    <row r="26" spans="1:15">
      <c r="A26" s="18" t="s">
        <v>132</v>
      </c>
      <c r="B26" s="23">
        <v>30208.553020159692</v>
      </c>
      <c r="C26" s="352">
        <v>5.2918296130214787E-2</v>
      </c>
      <c r="D26" s="23">
        <v>28253.661938666217</v>
      </c>
      <c r="E26" s="352">
        <v>5.2241825404326259E-2</v>
      </c>
      <c r="F26" s="23">
        <v>26642.696552576224</v>
      </c>
      <c r="G26" s="352">
        <v>5.1481859854273712E-2</v>
      </c>
      <c r="H26" s="68"/>
      <c r="I26" s="68"/>
      <c r="J26" s="87" t="str">
        <f t="shared" si="1"/>
        <v>FVE</v>
      </c>
      <c r="K26" s="76">
        <f t="shared" si="0"/>
        <v>74546.691909627116</v>
      </c>
      <c r="L26" s="87" t="str">
        <f t="shared" si="2"/>
        <v>FVE</v>
      </c>
      <c r="M26" s="85">
        <f>K26/'6.1, 6.2'!I5</f>
        <v>5.7313077853415995E-2</v>
      </c>
      <c r="N26" s="78"/>
      <c r="O26" s="86"/>
    </row>
    <row r="27" spans="1:15">
      <c r="A27" s="429" t="s">
        <v>130</v>
      </c>
      <c r="B27" s="242">
        <v>61854.30851096956</v>
      </c>
      <c r="C27" s="353">
        <v>5.4551077221072261E-2</v>
      </c>
      <c r="D27" s="242">
        <v>54213.019137932337</v>
      </c>
      <c r="E27" s="353">
        <v>5.350081430940512E-2</v>
      </c>
      <c r="F27" s="242">
        <v>49505.858316665661</v>
      </c>
      <c r="G27" s="353">
        <v>5.177500987794191E-2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2.006247374362865E-3</v>
      </c>
      <c r="J32" s="87" t="str">
        <f t="shared" si="5"/>
        <v>PE</v>
      </c>
      <c r="K32" s="70">
        <f t="shared" si="6"/>
        <v>6633.5170000000007</v>
      </c>
      <c r="L32" s="70">
        <f t="shared" si="7"/>
        <v>6343.7300000000005</v>
      </c>
      <c r="M32" s="70">
        <f t="shared" si="8"/>
        <v>6717.6210000000001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0.11458459618887214</v>
      </c>
      <c r="J34" s="87" t="str">
        <f t="shared" si="5"/>
        <v>PSE</v>
      </c>
      <c r="K34" s="70">
        <f t="shared" si="6"/>
        <v>23440.825000000012</v>
      </c>
      <c r="L34" s="70">
        <f t="shared" si="7"/>
        <v>22175.611999999997</v>
      </c>
      <c r="M34" s="70">
        <f t="shared" si="8"/>
        <v>20858.619000000006</v>
      </c>
    </row>
    <row r="35" spans="8:13" ht="13.5" customHeight="1">
      <c r="H35" s="87" t="str">
        <f t="shared" si="3"/>
        <v>VE</v>
      </c>
      <c r="I35" s="88">
        <f t="shared" si="4"/>
        <v>1.1679958330737096E-2</v>
      </c>
      <c r="J35" s="87" t="str">
        <f t="shared" si="5"/>
        <v>VE</v>
      </c>
      <c r="K35" s="70">
        <f t="shared" si="6"/>
        <v>4532.7263534076956</v>
      </c>
      <c r="L35" s="70">
        <f t="shared" si="7"/>
        <v>2824.2541391600776</v>
      </c>
      <c r="M35" s="70">
        <f t="shared" si="8"/>
        <v>3355.0963549507819</v>
      </c>
    </row>
    <row r="36" spans="8:13" ht="12.75" customHeight="1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46786.75</v>
      </c>
      <c r="L36" s="70">
        <f t="shared" si="7"/>
        <v>49156.34</v>
      </c>
      <c r="M36" s="70">
        <f t="shared" si="8"/>
        <v>46710.91</v>
      </c>
    </row>
    <row r="37" spans="8:13" ht="12.75" customHeight="1">
      <c r="H37" s="87" t="str">
        <f t="shared" si="3"/>
        <v>VTE</v>
      </c>
      <c r="I37" s="88">
        <f t="shared" si="4"/>
        <v>0.13468420388515437</v>
      </c>
      <c r="J37" s="87" t="str">
        <f t="shared" si="5"/>
        <v>VTE</v>
      </c>
      <c r="K37" s="70">
        <f t="shared" si="6"/>
        <v>9480.4520000000011</v>
      </c>
      <c r="L37" s="70">
        <f t="shared" si="7"/>
        <v>5090.003999999999</v>
      </c>
      <c r="M37" s="70">
        <f t="shared" si="8"/>
        <v>3822.7340000000004</v>
      </c>
    </row>
    <row r="38" spans="8:13" ht="12.75" customHeight="1">
      <c r="H38" s="87" t="str">
        <f t="shared" si="3"/>
        <v>FVE</v>
      </c>
      <c r="I38" s="88">
        <f t="shared" si="4"/>
        <v>5.5557067953046019E-2</v>
      </c>
      <c r="J38" s="87" t="str">
        <f t="shared" si="5"/>
        <v>FVE</v>
      </c>
      <c r="K38" s="70">
        <f t="shared" si="6"/>
        <v>21148.576990088553</v>
      </c>
      <c r="L38" s="70">
        <f t="shared" si="7"/>
        <v>26573.588405247472</v>
      </c>
      <c r="M38" s="70">
        <f t="shared" si="8"/>
        <v>26824.526514291101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399</v>
      </c>
      <c r="M1" s="348" t="str">
        <f>'3.1'!N1</f>
        <v>II. čtvrtletí 2024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2" t="s">
        <v>53</v>
      </c>
      <c r="B7" s="587">
        <f>F8</f>
        <v>1604.9382209999937</v>
      </c>
      <c r="C7" s="574"/>
      <c r="D7" s="574"/>
      <c r="E7" s="574"/>
      <c r="F7" s="574"/>
      <c r="G7" s="589"/>
      <c r="H7" s="587">
        <f>SUM(H8,J8,L8)</f>
        <v>749039.17701421515</v>
      </c>
      <c r="I7" s="574"/>
      <c r="J7" s="574"/>
      <c r="K7" s="574"/>
      <c r="L7" s="574"/>
      <c r="M7" s="574"/>
      <c r="N7" s="73"/>
    </row>
    <row r="8" spans="1:21">
      <c r="A8" s="593"/>
      <c r="B8" s="358">
        <f>SUM(B9:B16)</f>
        <v>1599.7508549999982</v>
      </c>
      <c r="C8" s="353">
        <v>7.1777614974938606E-2</v>
      </c>
      <c r="D8" s="318">
        <f>SUM(D9:D16)</f>
        <v>1603.9482499999954</v>
      </c>
      <c r="E8" s="353">
        <v>7.1731504357302356E-2</v>
      </c>
      <c r="F8" s="318">
        <f>SUM(F9:F16)</f>
        <v>1604.9382209999937</v>
      </c>
      <c r="G8" s="359">
        <v>7.1733072925315236E-2</v>
      </c>
      <c r="H8" s="318">
        <f>SUM(H9:H16)</f>
        <v>248199.13456707462</v>
      </c>
      <c r="I8" s="353">
        <v>4.5831399528616722E-2</v>
      </c>
      <c r="J8" s="318">
        <f>SUM(J9:J16)</f>
        <v>261174.60069937259</v>
      </c>
      <c r="K8" s="353">
        <v>4.9874669807149129E-2</v>
      </c>
      <c r="L8" s="318">
        <f>SUM(L9:L16)</f>
        <v>239665.44174776791</v>
      </c>
      <c r="M8" s="353">
        <v>4.5683548539895959E-2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1293.7099999999998</v>
      </c>
      <c r="C10" s="352">
        <v>0.13705116065344025</v>
      </c>
      <c r="D10" s="23">
        <v>1293.7099999999998</v>
      </c>
      <c r="E10" s="352">
        <v>0.13705116065344025</v>
      </c>
      <c r="F10" s="23">
        <v>1293.7099999999998</v>
      </c>
      <c r="G10" s="360">
        <v>0.13705116065344025</v>
      </c>
      <c r="H10" s="23">
        <v>194762.85499999998</v>
      </c>
      <c r="I10" s="352">
        <v>9.6855496295358667E-2</v>
      </c>
      <c r="J10" s="23">
        <v>207432.55600000001</v>
      </c>
      <c r="K10" s="352">
        <v>0.10520134078686565</v>
      </c>
      <c r="L10" s="23">
        <v>186667.4</v>
      </c>
      <c r="M10" s="352">
        <v>9.8328973973149561E-2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80.006500000000017</v>
      </c>
      <c r="C12" s="352">
        <v>7.2764912281180386E-2</v>
      </c>
      <c r="D12" s="23">
        <v>80.006500000000017</v>
      </c>
      <c r="E12" s="352">
        <v>7.2441747023502881E-2</v>
      </c>
      <c r="F12" s="23">
        <v>80.09050000000002</v>
      </c>
      <c r="G12" s="360">
        <v>7.2382140430642991E-2</v>
      </c>
      <c r="H12" s="23">
        <v>27347.883000000009</v>
      </c>
      <c r="I12" s="352">
        <v>8.9384681398382959E-2</v>
      </c>
      <c r="J12" s="23">
        <v>26195.849999999991</v>
      </c>
      <c r="K12" s="352">
        <v>9.0891053336917965E-2</v>
      </c>
      <c r="L12" s="23">
        <v>25409.524999999994</v>
      </c>
      <c r="M12" s="352">
        <v>9.6086418889407693E-2</v>
      </c>
      <c r="N12" s="76"/>
      <c r="O12" s="85"/>
    </row>
    <row r="13" spans="1:21">
      <c r="A13" s="56" t="s">
        <v>43</v>
      </c>
      <c r="B13" s="247">
        <v>30.005800000000018</v>
      </c>
      <c r="C13" s="352">
        <v>2.6870522210220585E-2</v>
      </c>
      <c r="D13" s="23">
        <v>29.953800000000019</v>
      </c>
      <c r="E13" s="352">
        <v>2.6839939221656638E-2</v>
      </c>
      <c r="F13" s="23">
        <v>29.953800000000019</v>
      </c>
      <c r="G13" s="360">
        <v>2.7021908595749617E-2</v>
      </c>
      <c r="H13" s="23">
        <v>4975.7116040268456</v>
      </c>
      <c r="I13" s="352">
        <v>3.0855117548331534E-2</v>
      </c>
      <c r="J13" s="23">
        <v>3941.6754910485956</v>
      </c>
      <c r="K13" s="352">
        <v>2.9133673651857348E-2</v>
      </c>
      <c r="L13" s="23">
        <v>3645.7533873239427</v>
      </c>
      <c r="M13" s="352">
        <v>2.1081710309089917E-2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22.9864</v>
      </c>
      <c r="C15" s="352">
        <v>6.7465222123235857E-2</v>
      </c>
      <c r="D15" s="23">
        <v>22.9864</v>
      </c>
      <c r="E15" s="74">
        <v>6.7463242073027216E-2</v>
      </c>
      <c r="F15" s="23">
        <v>22.9864</v>
      </c>
      <c r="G15" s="361">
        <v>6.7460668181506867E-2</v>
      </c>
      <c r="H15" s="23">
        <v>1759.4823032263316</v>
      </c>
      <c r="I15" s="352">
        <v>2.8964966481075063E-2</v>
      </c>
      <c r="J15" s="23">
        <v>1342.9885394849264</v>
      </c>
      <c r="K15" s="74">
        <v>3.0030352071525095E-2</v>
      </c>
      <c r="L15" s="23">
        <v>670.41677838805481</v>
      </c>
      <c r="M15" s="74">
        <v>2.0993281233993213E-2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173.04215499999856</v>
      </c>
      <c r="C16" s="353">
        <v>4.9923137197469783E-2</v>
      </c>
      <c r="D16" s="242">
        <v>177.29154999999565</v>
      </c>
      <c r="E16" s="354">
        <v>5.0156547586306881E-2</v>
      </c>
      <c r="F16" s="242">
        <v>178.19752099999388</v>
      </c>
      <c r="G16" s="362">
        <v>5.0146930491834926E-2</v>
      </c>
      <c r="H16" s="242">
        <v>19353.202659821469</v>
      </c>
      <c r="I16" s="353">
        <v>4.8968104329305137E-2</v>
      </c>
      <c r="J16" s="242">
        <v>22261.530668839037</v>
      </c>
      <c r="K16" s="354">
        <v>5.0449273168489885E-2</v>
      </c>
      <c r="L16" s="242">
        <v>23272.346582055921</v>
      </c>
      <c r="M16" s="354">
        <v>5.0133628711856018E-2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20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3.8071484045053075E-2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4.1953812356264976E-2</v>
      </c>
      <c r="J20" s="87" t="str">
        <f t="shared" ref="J20:J26" si="1">A10</f>
        <v>PE</v>
      </c>
      <c r="K20" s="76">
        <f t="shared" si="0"/>
        <v>588862.81099999999</v>
      </c>
      <c r="L20" s="87" t="str">
        <f t="shared" ref="L20:L26" si="2">A10</f>
        <v>PE</v>
      </c>
      <c r="M20" s="85">
        <f>K20/'6.1, 6.2'!C5</f>
        <v>0.10012929821293125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4.9722585179674171E-2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2" t="s">
        <v>53</v>
      </c>
      <c r="B22" s="574">
        <f>SUM(B23,D23,F23)</f>
        <v>530996.7690142151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4.6551323241433573E-2</v>
      </c>
      <c r="J22" s="87" t="str">
        <f t="shared" si="1"/>
        <v>PSE</v>
      </c>
      <c r="K22" s="76">
        <f t="shared" si="0"/>
        <v>78953.258000000002</v>
      </c>
      <c r="L22" s="87" t="str">
        <f t="shared" si="2"/>
        <v>PSE</v>
      </c>
      <c r="M22" s="85">
        <f>K22/'6.1, 6.2'!E5</f>
        <v>9.1954396619613105E-2</v>
      </c>
      <c r="N22" s="78"/>
      <c r="O22" s="68"/>
      <c r="P22" s="89"/>
      <c r="Q22" s="71"/>
      <c r="R22" s="23"/>
      <c r="S22" s="23"/>
      <c r="T22" s="23"/>
    </row>
    <row r="23" spans="1:20">
      <c r="A23" s="573"/>
      <c r="B23" s="318">
        <f>SUM(B24:B27)</f>
        <v>184503.44256707467</v>
      </c>
      <c r="C23" s="363">
        <v>4.4840451587730361E-2</v>
      </c>
      <c r="D23" s="318">
        <f>SUM(D24:D27)</f>
        <v>176023.14969937256</v>
      </c>
      <c r="E23" s="363">
        <v>4.4181381194513411E-2</v>
      </c>
      <c r="F23" s="318">
        <f>SUM(F24:F27)</f>
        <v>170470.17674776789</v>
      </c>
      <c r="G23" s="363">
        <v>4.3166755322623415E-2</v>
      </c>
      <c r="H23" s="68"/>
      <c r="I23" s="68"/>
      <c r="J23" s="87" t="str">
        <f t="shared" si="1"/>
        <v>VE</v>
      </c>
      <c r="K23" s="76">
        <f t="shared" si="0"/>
        <v>12563.140482399383</v>
      </c>
      <c r="L23" s="87" t="str">
        <f t="shared" si="2"/>
        <v>VE</v>
      </c>
      <c r="M23" s="85">
        <f>K23/'6.1, 6.2'!F5</f>
        <v>2.6759058522843503E-2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22695.901000000002</v>
      </c>
      <c r="C24" s="352">
        <v>3.8168604643585187E-2</v>
      </c>
      <c r="D24" s="23">
        <v>24720.005000000001</v>
      </c>
      <c r="E24" s="352">
        <v>3.9669289015291889E-2</v>
      </c>
      <c r="F24" s="23">
        <v>25065.732</v>
      </c>
      <c r="G24" s="352">
        <v>3.6536002602016227E-2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76954.426000000007</v>
      </c>
      <c r="C25" s="352">
        <v>4.2391859437040394E-2</v>
      </c>
      <c r="D25" s="23">
        <v>75556.58</v>
      </c>
      <c r="E25" s="352">
        <v>4.1817582754546195E-2</v>
      </c>
      <c r="F25" s="23">
        <v>74521.558999999994</v>
      </c>
      <c r="G25" s="352">
        <v>4.164697115935042E-2</v>
      </c>
      <c r="H25" s="68"/>
      <c r="I25" s="68"/>
      <c r="J25" s="87" t="str">
        <f t="shared" si="1"/>
        <v>VTE</v>
      </c>
      <c r="K25" s="76">
        <f t="shared" si="0"/>
        <v>3772.887621099313</v>
      </c>
      <c r="L25" s="87" t="str">
        <f t="shared" si="2"/>
        <v>VTE</v>
      </c>
      <c r="M25" s="85">
        <f>K25/'6.1, 6.2'!H5</f>
        <v>2.7458942859813887E-2</v>
      </c>
      <c r="N25" s="78"/>
      <c r="O25" s="86"/>
    </row>
    <row r="26" spans="1:20">
      <c r="A26" s="18" t="s">
        <v>132</v>
      </c>
      <c r="B26" s="23">
        <v>28699.292943223103</v>
      </c>
      <c r="C26" s="352">
        <v>5.0274426639493351E-2</v>
      </c>
      <c r="D26" s="23">
        <v>27013.475798863587</v>
      </c>
      <c r="E26" s="352">
        <v>4.9948685919431121E-2</v>
      </c>
      <c r="F26" s="23">
        <v>26111.903586919478</v>
      </c>
      <c r="G26" s="352">
        <v>5.0456205074336187E-2</v>
      </c>
      <c r="H26" s="68"/>
      <c r="I26" s="68"/>
      <c r="J26" s="87" t="str">
        <f t="shared" si="1"/>
        <v>FVE</v>
      </c>
      <c r="K26" s="76">
        <f t="shared" si="0"/>
        <v>64887.079910716428</v>
      </c>
      <c r="L26" s="87" t="str">
        <f t="shared" si="2"/>
        <v>FVE</v>
      </c>
      <c r="M26" s="85">
        <f>K26/'6.1, 6.2'!I5</f>
        <v>4.9886563271138953E-2</v>
      </c>
      <c r="N26" s="78"/>
      <c r="O26" s="86"/>
    </row>
    <row r="27" spans="1:20">
      <c r="A27" s="429" t="s">
        <v>130</v>
      </c>
      <c r="B27" s="242">
        <v>56153.822623851549</v>
      </c>
      <c r="C27" s="353">
        <v>4.9523656281257558E-2</v>
      </c>
      <c r="D27" s="242">
        <v>48733.088900508978</v>
      </c>
      <c r="E27" s="353">
        <v>4.8092874764201932E-2</v>
      </c>
      <c r="F27" s="242">
        <v>44770.982160848413</v>
      </c>
      <c r="G27" s="353">
        <v>4.6823105839228517E-2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0.13705116065344025</v>
      </c>
      <c r="J32" s="87" t="str">
        <f t="shared" si="5"/>
        <v>PE</v>
      </c>
      <c r="K32" s="70">
        <f t="shared" si="6"/>
        <v>194762.85499999998</v>
      </c>
      <c r="L32" s="70">
        <f t="shared" si="7"/>
        <v>207432.55600000001</v>
      </c>
      <c r="M32" s="70">
        <f t="shared" si="8"/>
        <v>186667.4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7.2382140430642991E-2</v>
      </c>
      <c r="J34" s="87" t="str">
        <f t="shared" si="5"/>
        <v>PSE</v>
      </c>
      <c r="K34" s="70">
        <f t="shared" si="6"/>
        <v>27347.883000000009</v>
      </c>
      <c r="L34" s="70">
        <f t="shared" si="7"/>
        <v>26195.849999999991</v>
      </c>
      <c r="M34" s="70">
        <f t="shared" si="8"/>
        <v>25409.524999999994</v>
      </c>
    </row>
    <row r="35" spans="8:13" ht="12.75" customHeight="1">
      <c r="H35" s="87" t="str">
        <f t="shared" si="3"/>
        <v>VE</v>
      </c>
      <c r="I35" s="88">
        <f t="shared" si="4"/>
        <v>2.7021908595749617E-2</v>
      </c>
      <c r="J35" s="87" t="str">
        <f t="shared" si="5"/>
        <v>VE</v>
      </c>
      <c r="K35" s="70">
        <f t="shared" si="6"/>
        <v>4975.7116040268456</v>
      </c>
      <c r="L35" s="70">
        <f t="shared" si="7"/>
        <v>3941.6754910485956</v>
      </c>
      <c r="M35" s="70">
        <f t="shared" si="8"/>
        <v>3645.7533873239427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6.7460668181506867E-2</v>
      </c>
      <c r="J37" s="87" t="str">
        <f t="shared" si="5"/>
        <v>VTE</v>
      </c>
      <c r="K37" s="70">
        <f t="shared" si="6"/>
        <v>1759.4823032263316</v>
      </c>
      <c r="L37" s="70">
        <f t="shared" si="7"/>
        <v>1342.9885394849264</v>
      </c>
      <c r="M37" s="70">
        <f t="shared" si="8"/>
        <v>670.41677838805481</v>
      </c>
    </row>
    <row r="38" spans="8:13" ht="12.75" customHeight="1">
      <c r="H38" s="87" t="str">
        <f t="shared" si="3"/>
        <v>FVE</v>
      </c>
      <c r="I38" s="88">
        <f t="shared" si="4"/>
        <v>5.0146930491834926E-2</v>
      </c>
      <c r="J38" s="87" t="str">
        <f t="shared" si="5"/>
        <v>FVE</v>
      </c>
      <c r="K38" s="70">
        <f t="shared" si="6"/>
        <v>19353.202659821469</v>
      </c>
      <c r="L38" s="70">
        <f t="shared" si="7"/>
        <v>22261.530668839037</v>
      </c>
      <c r="M38" s="70">
        <f t="shared" si="8"/>
        <v>23272.346582055921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400</v>
      </c>
      <c r="M1" s="348" t="str">
        <f>'3.1'!N1</f>
        <v>II.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87">
        <f>F8</f>
        <v>668.54999899999075</v>
      </c>
      <c r="C7" s="574"/>
      <c r="D7" s="574"/>
      <c r="E7" s="574"/>
      <c r="F7" s="574"/>
      <c r="G7" s="589"/>
      <c r="H7" s="587">
        <f>SUM(H8,J8,L8)</f>
        <v>328266.38093355333</v>
      </c>
      <c r="I7" s="574"/>
      <c r="J7" s="574"/>
      <c r="K7" s="574"/>
      <c r="L7" s="574"/>
      <c r="M7" s="574"/>
      <c r="N7" s="73"/>
    </row>
    <row r="8" spans="1:24">
      <c r="A8" s="593"/>
      <c r="B8" s="358">
        <f>SUM(B9:B16)</f>
        <v>665.42981899999222</v>
      </c>
      <c r="C8" s="353">
        <v>2.9856502462081561E-2</v>
      </c>
      <c r="D8" s="318">
        <f>SUM(D9:D16)</f>
        <v>669.9355539999915</v>
      </c>
      <c r="E8" s="353">
        <v>2.9960745373712832E-2</v>
      </c>
      <c r="F8" s="318">
        <f>SUM(F9:F16)</f>
        <v>668.54999899999075</v>
      </c>
      <c r="G8" s="359">
        <v>2.9880991807027288E-2</v>
      </c>
      <c r="H8" s="318">
        <f>SUM(H9:H16)</f>
        <v>119568.32305060135</v>
      </c>
      <c r="I8" s="353">
        <v>2.2078979422137684E-2</v>
      </c>
      <c r="J8" s="318">
        <f>SUM(J9:J16)</f>
        <v>115162.6536173944</v>
      </c>
      <c r="K8" s="353">
        <v>2.1991799003050726E-2</v>
      </c>
      <c r="L8" s="318">
        <f>SUM(L9:L16)</f>
        <v>93535.404265557561</v>
      </c>
      <c r="M8" s="353">
        <v>1.782914194805554E-2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262.08500000000004</v>
      </c>
      <c r="C10" s="352">
        <v>2.7764377982590301E-2</v>
      </c>
      <c r="D10" s="23">
        <v>262.08500000000004</v>
      </c>
      <c r="E10" s="352">
        <v>2.7764377982590301E-2</v>
      </c>
      <c r="F10" s="23">
        <v>262.08500000000004</v>
      </c>
      <c r="G10" s="360">
        <v>2.7764377982590301E-2</v>
      </c>
      <c r="H10" s="23">
        <v>54702.878000000004</v>
      </c>
      <c r="I10" s="352">
        <v>2.720372114833939E-2</v>
      </c>
      <c r="J10" s="23">
        <v>48738.016999999993</v>
      </c>
      <c r="K10" s="352">
        <v>2.471793644433061E-2</v>
      </c>
      <c r="L10" s="23">
        <v>27729.336000000003</v>
      </c>
      <c r="M10" s="352">
        <v>1.4606713104895228E-2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72.169500000000014</v>
      </c>
      <c r="C12" s="352">
        <v>6.5637258683690053E-2</v>
      </c>
      <c r="D12" s="23">
        <v>72.169500000000014</v>
      </c>
      <c r="E12" s="352">
        <v>6.5345748930558029E-2</v>
      </c>
      <c r="F12" s="23">
        <v>72.07050000000001</v>
      </c>
      <c r="G12" s="360">
        <v>6.5134030277082242E-2</v>
      </c>
      <c r="H12" s="23">
        <v>21448.076000000005</v>
      </c>
      <c r="I12" s="352">
        <v>7.0101566540572952E-2</v>
      </c>
      <c r="J12" s="23">
        <v>20758.331999999999</v>
      </c>
      <c r="K12" s="352">
        <v>7.2024639818805331E-2</v>
      </c>
      <c r="L12" s="23">
        <v>19535.03</v>
      </c>
      <c r="M12" s="352">
        <v>7.3871946665557353E-2</v>
      </c>
      <c r="N12" s="76"/>
      <c r="O12" s="85"/>
      <c r="X12" s="70"/>
    </row>
    <row r="13" spans="1:24">
      <c r="A13" s="56" t="s">
        <v>43</v>
      </c>
      <c r="B13" s="247">
        <v>21.22529999999999</v>
      </c>
      <c r="C13" s="352">
        <v>1.9007488387864827E-2</v>
      </c>
      <c r="D13" s="23">
        <v>21.22529999999999</v>
      </c>
      <c r="E13" s="352">
        <v>1.9018814372848452E-2</v>
      </c>
      <c r="F13" s="23">
        <v>18.675299999999986</v>
      </c>
      <c r="G13" s="360">
        <v>1.6847353243935732E-2</v>
      </c>
      <c r="H13" s="23">
        <v>9253.2307305133018</v>
      </c>
      <c r="I13" s="352">
        <v>5.7380641124931485E-2</v>
      </c>
      <c r="J13" s="23">
        <v>8485.1346588244596</v>
      </c>
      <c r="K13" s="352">
        <v>6.2715244977331414E-2</v>
      </c>
      <c r="L13" s="23">
        <v>7496.695861806762</v>
      </c>
      <c r="M13" s="352">
        <v>4.334993446991494E-2</v>
      </c>
      <c r="N13" s="76"/>
      <c r="O13" s="85"/>
      <c r="X13" s="70"/>
    </row>
    <row r="14" spans="1:24">
      <c r="A14" s="56" t="s">
        <v>44</v>
      </c>
      <c r="B14" s="247">
        <v>1.5</v>
      </c>
      <c r="C14" s="352">
        <v>1.2804097311139564E-3</v>
      </c>
      <c r="D14" s="23">
        <v>1.5</v>
      </c>
      <c r="E14" s="352">
        <v>1.2804097311139564E-3</v>
      </c>
      <c r="F14" s="23">
        <v>1.5</v>
      </c>
      <c r="G14" s="360">
        <v>1.2804097311139564E-3</v>
      </c>
      <c r="H14" s="23">
        <v>0</v>
      </c>
      <c r="I14" s="352">
        <v>0</v>
      </c>
      <c r="J14" s="23">
        <v>14.358000000000001</v>
      </c>
      <c r="K14" s="352">
        <v>1.5968377674219472E-4</v>
      </c>
      <c r="L14" s="23">
        <v>21.33</v>
      </c>
      <c r="M14" s="352">
        <v>2.4457477985689906E-4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5.3199999999999994</v>
      </c>
      <c r="C15" s="352">
        <v>1.5614231967407455E-2</v>
      </c>
      <c r="D15" s="23">
        <v>5.3199999999999994</v>
      </c>
      <c r="E15" s="74">
        <v>1.5613773702211078E-2</v>
      </c>
      <c r="F15" s="23">
        <v>5.3199999999999994</v>
      </c>
      <c r="G15" s="361">
        <v>1.5613177997668903E-2</v>
      </c>
      <c r="H15" s="23">
        <v>921.91699999999992</v>
      </c>
      <c r="I15" s="352">
        <v>1.517679089716783E-2</v>
      </c>
      <c r="J15" s="23">
        <v>861.30600000000004</v>
      </c>
      <c r="K15" s="74">
        <v>1.9259525797023606E-2</v>
      </c>
      <c r="L15" s="23">
        <v>509.91800000000001</v>
      </c>
      <c r="M15" s="74">
        <v>1.5967458341382832E-2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303.1300189999921</v>
      </c>
      <c r="C16" s="353">
        <v>8.7453843412943821E-2</v>
      </c>
      <c r="D16" s="242">
        <v>307.63575399999138</v>
      </c>
      <c r="E16" s="354">
        <v>8.7031487596280488E-2</v>
      </c>
      <c r="F16" s="242">
        <v>308.89919899999063</v>
      </c>
      <c r="G16" s="362">
        <v>8.692795822471934E-2</v>
      </c>
      <c r="H16" s="242">
        <v>33242.221320088043</v>
      </c>
      <c r="I16" s="353">
        <v>8.4110552157827673E-2</v>
      </c>
      <c r="J16" s="242">
        <v>36305.505958569964</v>
      </c>
      <c r="K16" s="354">
        <v>8.2275851327147431E-2</v>
      </c>
      <c r="L16" s="242">
        <v>38243.094403750802</v>
      </c>
      <c r="M16" s="354">
        <v>8.2383832196294443E-2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2.0760161637089849E-2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6.4917523806819907E-2</v>
      </c>
      <c r="J20" s="87" t="str">
        <f t="shared" ref="J20:J26" si="1">A10</f>
        <v>PE</v>
      </c>
      <c r="K20" s="76">
        <f t="shared" si="0"/>
        <v>131170.231</v>
      </c>
      <c r="L20" s="87" t="str">
        <f t="shared" ref="L20:L26" si="2">A10</f>
        <v>PE</v>
      </c>
      <c r="M20" s="85">
        <f>K20/'6.1, 6.2'!C5</f>
        <v>2.2303977991332314E-2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5.7682065419143155E-2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668698.27893355349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5.6907213141236798E-2</v>
      </c>
      <c r="J22" s="87" t="str">
        <f t="shared" si="1"/>
        <v>PSE</v>
      </c>
      <c r="K22" s="76">
        <f t="shared" si="0"/>
        <v>61741.438000000002</v>
      </c>
      <c r="L22" s="87" t="str">
        <f t="shared" si="2"/>
        <v>PSE</v>
      </c>
      <c r="M22" s="85">
        <f>K22/'6.1, 6.2'!E5</f>
        <v>7.1908326794028588E-2</v>
      </c>
      <c r="N22" s="78"/>
      <c r="O22" s="68"/>
    </row>
    <row r="23" spans="1:15">
      <c r="A23" s="573"/>
      <c r="B23" s="318">
        <f>SUM(B24:B27)</f>
        <v>234426.90605060136</v>
      </c>
      <c r="C23" s="363">
        <v>5.6973507840114825E-2</v>
      </c>
      <c r="D23" s="318">
        <f>SUM(D24:D27)</f>
        <v>220585.00661739445</v>
      </c>
      <c r="E23" s="363">
        <v>5.5366298579487959E-2</v>
      </c>
      <c r="F23" s="318">
        <f>SUM(F24:F27)</f>
        <v>213686.36626555765</v>
      </c>
      <c r="G23" s="363">
        <v>5.4110034167525412E-2</v>
      </c>
      <c r="H23" s="68"/>
      <c r="I23" s="68"/>
      <c r="J23" s="87" t="str">
        <f t="shared" si="1"/>
        <v>VE</v>
      </c>
      <c r="K23" s="76">
        <f t="shared" si="0"/>
        <v>25235.061251144525</v>
      </c>
      <c r="L23" s="87" t="str">
        <f t="shared" si="2"/>
        <v>VE</v>
      </c>
      <c r="M23" s="85">
        <f>K23/'6.1, 6.2'!F5</f>
        <v>5.3749815326267075E-2</v>
      </c>
      <c r="N23" s="78"/>
      <c r="O23" s="68"/>
    </row>
    <row r="24" spans="1:15">
      <c r="A24" s="18" t="s">
        <v>8</v>
      </c>
      <c r="B24" s="23">
        <v>13411.432000000001</v>
      </c>
      <c r="C24" s="352">
        <v>2.2554541708316712E-2</v>
      </c>
      <c r="D24" s="23">
        <v>13099.126</v>
      </c>
      <c r="E24" s="352">
        <v>2.1020748787944195E-2</v>
      </c>
      <c r="F24" s="23">
        <v>13013.263000000001</v>
      </c>
      <c r="G24" s="352">
        <v>1.8968231641059655E-2</v>
      </c>
      <c r="H24" s="68"/>
      <c r="I24" s="68"/>
      <c r="J24" s="87" t="str">
        <f t="shared" si="1"/>
        <v>PVE</v>
      </c>
      <c r="K24" s="76">
        <f t="shared" si="0"/>
        <v>35.688000000000002</v>
      </c>
      <c r="L24" s="87" t="str">
        <f t="shared" si="2"/>
        <v>PVE</v>
      </c>
      <c r="M24" s="85">
        <f>K24/'6.1, 6.2'!G5</f>
        <v>1.3596751056182729E-4</v>
      </c>
      <c r="N24" s="78"/>
      <c r="O24" s="86"/>
    </row>
    <row r="25" spans="1:15">
      <c r="A25" s="18" t="s">
        <v>9</v>
      </c>
      <c r="B25" s="23">
        <v>118860.41499999999</v>
      </c>
      <c r="C25" s="352">
        <v>6.547659786726609E-2</v>
      </c>
      <c r="D25" s="23">
        <v>116675.58900000001</v>
      </c>
      <c r="E25" s="352">
        <v>6.4575330149179863E-2</v>
      </c>
      <c r="F25" s="23">
        <v>115764.417</v>
      </c>
      <c r="G25" s="352">
        <v>6.469587325834146E-2</v>
      </c>
      <c r="H25" s="68"/>
      <c r="I25" s="68"/>
      <c r="J25" s="87" t="str">
        <f t="shared" si="1"/>
        <v>VTE</v>
      </c>
      <c r="K25" s="76">
        <f t="shared" si="0"/>
        <v>2293.1410000000001</v>
      </c>
      <c r="L25" s="87" t="str">
        <f t="shared" si="2"/>
        <v>VTE</v>
      </c>
      <c r="M25" s="85">
        <f>K25/'6.1, 6.2'!H5</f>
        <v>1.6689399211458518E-2</v>
      </c>
      <c r="N25" s="78"/>
      <c r="O25" s="86"/>
    </row>
    <row r="26" spans="1:15">
      <c r="A26" s="18" t="s">
        <v>132</v>
      </c>
      <c r="B26" s="23">
        <v>33298.660376999323</v>
      </c>
      <c r="C26" s="352">
        <v>5.8331439092549578E-2</v>
      </c>
      <c r="D26" s="23">
        <v>31334.506567354336</v>
      </c>
      <c r="E26" s="352">
        <v>5.7938394845100806E-2</v>
      </c>
      <c r="F26" s="23">
        <v>30289.815944136117</v>
      </c>
      <c r="G26" s="352">
        <v>5.8529212925970762E-2</v>
      </c>
      <c r="H26" s="68"/>
      <c r="I26" s="68"/>
      <c r="J26" s="87" t="str">
        <f t="shared" si="1"/>
        <v>FVE</v>
      </c>
      <c r="K26" s="76">
        <f t="shared" si="0"/>
        <v>107790.82168240882</v>
      </c>
      <c r="L26" s="87" t="str">
        <f t="shared" si="2"/>
        <v>FVE</v>
      </c>
      <c r="M26" s="85">
        <f>K26/'6.1, 6.2'!I5</f>
        <v>8.2871869920893973E-2</v>
      </c>
      <c r="N26" s="78"/>
      <c r="O26" s="86"/>
    </row>
    <row r="27" spans="1:15">
      <c r="A27" s="429" t="s">
        <v>130</v>
      </c>
      <c r="B27" s="242">
        <v>68856.398673602031</v>
      </c>
      <c r="C27" s="353">
        <v>6.0726420060818562E-2</v>
      </c>
      <c r="D27" s="242">
        <v>59475.785050040096</v>
      </c>
      <c r="E27" s="353">
        <v>5.8694442450667184E-2</v>
      </c>
      <c r="F27" s="242">
        <v>54618.870321421549</v>
      </c>
      <c r="G27" s="353">
        <v>5.7122382008305606E-2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2.7764377982590301E-2</v>
      </c>
      <c r="J32" s="87" t="str">
        <f t="shared" si="5"/>
        <v>PE</v>
      </c>
      <c r="K32" s="70">
        <f t="shared" si="6"/>
        <v>54702.878000000004</v>
      </c>
      <c r="L32" s="70">
        <f t="shared" si="7"/>
        <v>48738.016999999993</v>
      </c>
      <c r="M32" s="70">
        <f t="shared" si="8"/>
        <v>27729.336000000003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6.5134030277082242E-2</v>
      </c>
      <c r="J34" s="87" t="str">
        <f t="shared" si="5"/>
        <v>PSE</v>
      </c>
      <c r="K34" s="70">
        <f t="shared" si="6"/>
        <v>21448.076000000005</v>
      </c>
      <c r="L34" s="70">
        <f t="shared" si="7"/>
        <v>20758.331999999999</v>
      </c>
      <c r="M34" s="70">
        <f t="shared" si="8"/>
        <v>19535.03</v>
      </c>
    </row>
    <row r="35" spans="8:13" ht="13.5" customHeight="1">
      <c r="H35" s="87" t="str">
        <f t="shared" si="3"/>
        <v>VE</v>
      </c>
      <c r="I35" s="88">
        <f t="shared" si="4"/>
        <v>1.6847353243935732E-2</v>
      </c>
      <c r="J35" s="87" t="str">
        <f t="shared" si="5"/>
        <v>VE</v>
      </c>
      <c r="K35" s="70">
        <f t="shared" si="6"/>
        <v>9253.2307305133018</v>
      </c>
      <c r="L35" s="70">
        <f t="shared" si="7"/>
        <v>8485.1346588244596</v>
      </c>
      <c r="M35" s="70">
        <f t="shared" si="8"/>
        <v>7496.695861806762</v>
      </c>
    </row>
    <row r="36" spans="8:13" ht="12.75" customHeight="1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0</v>
      </c>
      <c r="L36" s="70">
        <f t="shared" si="7"/>
        <v>14.358000000000001</v>
      </c>
      <c r="M36" s="70">
        <f t="shared" si="8"/>
        <v>21.33</v>
      </c>
    </row>
    <row r="37" spans="8:13" ht="12.75" customHeight="1">
      <c r="H37" s="87" t="str">
        <f t="shared" si="3"/>
        <v>VTE</v>
      </c>
      <c r="I37" s="88">
        <f t="shared" si="4"/>
        <v>1.5613177997668903E-2</v>
      </c>
      <c r="J37" s="87" t="str">
        <f t="shared" si="5"/>
        <v>VTE</v>
      </c>
      <c r="K37" s="70">
        <f t="shared" si="6"/>
        <v>921.91699999999992</v>
      </c>
      <c r="L37" s="70">
        <f t="shared" si="7"/>
        <v>861.30600000000004</v>
      </c>
      <c r="M37" s="70">
        <f t="shared" si="8"/>
        <v>509.91800000000001</v>
      </c>
    </row>
    <row r="38" spans="8:13" ht="12.75" customHeight="1">
      <c r="H38" s="87" t="str">
        <f t="shared" si="3"/>
        <v>FVE</v>
      </c>
      <c r="I38" s="88">
        <f t="shared" si="4"/>
        <v>8.692795822471934E-2</v>
      </c>
      <c r="J38" s="87" t="str">
        <f t="shared" si="5"/>
        <v>FVE</v>
      </c>
      <c r="K38" s="70">
        <f t="shared" si="6"/>
        <v>33242.221320088043</v>
      </c>
      <c r="L38" s="70">
        <f t="shared" si="7"/>
        <v>36305.505958569964</v>
      </c>
      <c r="M38" s="70">
        <f t="shared" si="8"/>
        <v>38243.094403750802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119" customWidth="1"/>
    <col min="9" max="9" width="11.42578125" style="119" customWidth="1"/>
    <col min="10" max="16384" width="9.140625" style="119"/>
  </cols>
  <sheetData>
    <row r="1" spans="1:9" ht="20.25">
      <c r="A1" s="191" t="s">
        <v>372</v>
      </c>
      <c r="I1" s="120"/>
    </row>
    <row r="2" spans="1:9" s="108" customFormat="1" ht="6" customHeight="1">
      <c r="A2" s="121"/>
    </row>
    <row r="3" spans="1:9" ht="12.75" customHeight="1">
      <c r="A3" s="468" t="s">
        <v>430</v>
      </c>
      <c r="B3" s="468"/>
      <c r="C3" s="468"/>
      <c r="D3" s="468"/>
      <c r="E3" s="468"/>
      <c r="F3" s="468"/>
      <c r="G3" s="468"/>
      <c r="H3" s="468"/>
      <c r="I3" s="468"/>
    </row>
    <row r="4" spans="1:9">
      <c r="A4" s="468"/>
      <c r="B4" s="468"/>
      <c r="C4" s="468"/>
      <c r="D4" s="468"/>
      <c r="E4" s="468"/>
      <c r="F4" s="468"/>
      <c r="G4" s="468"/>
      <c r="H4" s="468"/>
      <c r="I4" s="468"/>
    </row>
    <row r="5" spans="1:9">
      <c r="A5" s="468"/>
      <c r="B5" s="468"/>
      <c r="C5" s="468"/>
      <c r="D5" s="468"/>
      <c r="E5" s="468"/>
      <c r="F5" s="468"/>
      <c r="G5" s="468"/>
      <c r="H5" s="468"/>
      <c r="I5" s="468"/>
    </row>
    <row r="6" spans="1:9">
      <c r="A6" s="468"/>
      <c r="B6" s="468"/>
      <c r="C6" s="468"/>
      <c r="D6" s="468"/>
      <c r="E6" s="468"/>
      <c r="F6" s="468"/>
      <c r="G6" s="468"/>
      <c r="H6" s="468"/>
      <c r="I6" s="468"/>
    </row>
    <row r="7" spans="1:9">
      <c r="A7" s="468"/>
      <c r="B7" s="468"/>
      <c r="C7" s="468"/>
      <c r="D7" s="468"/>
      <c r="E7" s="468"/>
      <c r="F7" s="468"/>
      <c r="G7" s="468"/>
      <c r="H7" s="468"/>
      <c r="I7" s="468"/>
    </row>
    <row r="8" spans="1:9">
      <c r="A8" s="468"/>
      <c r="B8" s="468"/>
      <c r="C8" s="468"/>
      <c r="D8" s="468"/>
      <c r="E8" s="468"/>
      <c r="F8" s="468"/>
      <c r="G8" s="468"/>
      <c r="H8" s="468"/>
      <c r="I8" s="468"/>
    </row>
    <row r="9" spans="1:9">
      <c r="A9" s="468"/>
      <c r="B9" s="468"/>
      <c r="C9" s="468"/>
      <c r="D9" s="468"/>
      <c r="E9" s="468"/>
      <c r="F9" s="468"/>
      <c r="G9" s="468"/>
      <c r="H9" s="468"/>
      <c r="I9" s="468"/>
    </row>
    <row r="10" spans="1:9">
      <c r="A10" s="468"/>
      <c r="B10" s="468"/>
      <c r="C10" s="468"/>
      <c r="D10" s="468"/>
      <c r="E10" s="468"/>
      <c r="F10" s="468"/>
      <c r="G10" s="468"/>
      <c r="H10" s="468"/>
      <c r="I10" s="468"/>
    </row>
    <row r="11" spans="1:9">
      <c r="A11" s="468"/>
      <c r="B11" s="468"/>
      <c r="C11" s="468"/>
      <c r="D11" s="468"/>
      <c r="E11" s="468"/>
      <c r="F11" s="468"/>
      <c r="G11" s="468"/>
      <c r="H11" s="468"/>
      <c r="I11" s="468"/>
    </row>
    <row r="12" spans="1:9">
      <c r="A12" s="468"/>
      <c r="B12" s="468"/>
      <c r="C12" s="468"/>
      <c r="D12" s="468"/>
      <c r="E12" s="468"/>
      <c r="F12" s="468"/>
      <c r="G12" s="468"/>
      <c r="H12" s="468"/>
      <c r="I12" s="468"/>
    </row>
    <row r="13" spans="1:9">
      <c r="A13" s="468"/>
      <c r="B13" s="468"/>
      <c r="C13" s="468"/>
      <c r="D13" s="468"/>
      <c r="E13" s="468"/>
      <c r="F13" s="468"/>
      <c r="G13" s="468"/>
      <c r="H13" s="468"/>
      <c r="I13" s="468"/>
    </row>
    <row r="14" spans="1:9">
      <c r="A14" s="468"/>
      <c r="B14" s="468"/>
      <c r="C14" s="468"/>
      <c r="D14" s="468"/>
      <c r="E14" s="468"/>
      <c r="F14" s="468"/>
      <c r="G14" s="468"/>
      <c r="H14" s="468"/>
      <c r="I14" s="468"/>
    </row>
    <row r="15" spans="1:9">
      <c r="A15" s="468"/>
      <c r="B15" s="468"/>
      <c r="C15" s="468"/>
      <c r="D15" s="468"/>
      <c r="E15" s="468"/>
      <c r="F15" s="468"/>
      <c r="G15" s="468"/>
      <c r="H15" s="468"/>
      <c r="I15" s="468"/>
    </row>
    <row r="16" spans="1:9">
      <c r="A16" s="468"/>
      <c r="B16" s="468"/>
      <c r="C16" s="468"/>
      <c r="D16" s="468"/>
      <c r="E16" s="468"/>
      <c r="F16" s="468"/>
      <c r="G16" s="468"/>
      <c r="H16" s="468"/>
      <c r="I16" s="468"/>
    </row>
    <row r="17" spans="1:9">
      <c r="A17" s="468"/>
      <c r="B17" s="468"/>
      <c r="C17" s="468"/>
      <c r="D17" s="468"/>
      <c r="E17" s="468"/>
      <c r="F17" s="468"/>
      <c r="G17" s="468"/>
      <c r="H17" s="468"/>
      <c r="I17" s="468"/>
    </row>
    <row r="18" spans="1:9">
      <c r="A18" s="468"/>
      <c r="B18" s="468"/>
      <c r="C18" s="468"/>
      <c r="D18" s="468"/>
      <c r="E18" s="468"/>
      <c r="F18" s="468"/>
      <c r="G18" s="468"/>
      <c r="H18" s="468"/>
      <c r="I18" s="468"/>
    </row>
    <row r="19" spans="1:9">
      <c r="A19" s="468"/>
      <c r="B19" s="468"/>
      <c r="C19" s="468"/>
      <c r="D19" s="468"/>
      <c r="E19" s="468"/>
      <c r="F19" s="468"/>
      <c r="G19" s="468"/>
      <c r="H19" s="468"/>
      <c r="I19" s="468"/>
    </row>
    <row r="20" spans="1:9">
      <c r="A20" s="468"/>
      <c r="B20" s="468"/>
      <c r="C20" s="468"/>
      <c r="D20" s="468"/>
      <c r="E20" s="468"/>
      <c r="F20" s="468"/>
      <c r="G20" s="468"/>
      <c r="H20" s="468"/>
      <c r="I20" s="468"/>
    </row>
    <row r="21" spans="1:9">
      <c r="A21" s="468"/>
      <c r="B21" s="468"/>
      <c r="C21" s="468"/>
      <c r="D21" s="468"/>
      <c r="E21" s="468"/>
      <c r="F21" s="468"/>
      <c r="G21" s="468"/>
      <c r="H21" s="468"/>
      <c r="I21" s="468"/>
    </row>
    <row r="22" spans="1:9">
      <c r="A22" s="468"/>
      <c r="B22" s="468"/>
      <c r="C22" s="468"/>
      <c r="D22" s="468"/>
      <c r="E22" s="468"/>
      <c r="F22" s="468"/>
      <c r="G22" s="468"/>
      <c r="H22" s="468"/>
      <c r="I22" s="468"/>
    </row>
    <row r="23" spans="1:9">
      <c r="A23" s="468"/>
      <c r="B23" s="468"/>
      <c r="C23" s="468"/>
      <c r="D23" s="468"/>
      <c r="E23" s="468"/>
      <c r="F23" s="468"/>
      <c r="G23" s="468"/>
      <c r="H23" s="468"/>
      <c r="I23" s="468"/>
    </row>
    <row r="24" spans="1:9">
      <c r="A24" s="468"/>
      <c r="B24" s="468"/>
      <c r="C24" s="468"/>
      <c r="D24" s="468"/>
      <c r="E24" s="468"/>
      <c r="F24" s="468"/>
      <c r="G24" s="468"/>
      <c r="H24" s="468"/>
      <c r="I24" s="468"/>
    </row>
    <row r="25" spans="1:9">
      <c r="A25" s="468"/>
      <c r="B25" s="468"/>
      <c r="C25" s="468"/>
      <c r="D25" s="468"/>
      <c r="E25" s="468"/>
      <c r="F25" s="468"/>
      <c r="G25" s="468"/>
      <c r="H25" s="468"/>
      <c r="I25" s="468"/>
    </row>
    <row r="26" spans="1:9">
      <c r="A26" s="468"/>
      <c r="B26" s="468"/>
      <c r="C26" s="468"/>
      <c r="D26" s="468"/>
      <c r="E26" s="468"/>
      <c r="F26" s="468"/>
      <c r="G26" s="468"/>
      <c r="H26" s="468"/>
      <c r="I26" s="468"/>
    </row>
    <row r="27" spans="1:9">
      <c r="A27" s="468"/>
      <c r="B27" s="468"/>
      <c r="C27" s="468"/>
      <c r="D27" s="468"/>
      <c r="E27" s="468"/>
      <c r="F27" s="468"/>
      <c r="G27" s="468"/>
      <c r="H27" s="468"/>
      <c r="I27" s="468"/>
    </row>
    <row r="28" spans="1:9">
      <c r="A28" s="468"/>
      <c r="B28" s="468"/>
      <c r="C28" s="468"/>
      <c r="D28" s="468"/>
      <c r="E28" s="468"/>
      <c r="F28" s="468"/>
      <c r="G28" s="468"/>
      <c r="H28" s="468"/>
      <c r="I28" s="468"/>
    </row>
    <row r="29" spans="1:9">
      <c r="A29" s="468"/>
      <c r="B29" s="468"/>
      <c r="C29" s="468"/>
      <c r="D29" s="468"/>
      <c r="E29" s="468"/>
      <c r="F29" s="468"/>
      <c r="G29" s="468"/>
      <c r="H29" s="468"/>
      <c r="I29" s="468"/>
    </row>
    <row r="30" spans="1:9">
      <c r="A30" s="468"/>
      <c r="B30" s="468"/>
      <c r="C30" s="468"/>
      <c r="D30" s="468"/>
      <c r="E30" s="468"/>
      <c r="F30" s="468"/>
      <c r="G30" s="468"/>
      <c r="H30" s="468"/>
      <c r="I30" s="468"/>
    </row>
    <row r="31" spans="1:9">
      <c r="A31" s="468"/>
      <c r="B31" s="468"/>
      <c r="C31" s="468"/>
      <c r="D31" s="468"/>
      <c r="E31" s="468"/>
      <c r="F31" s="468"/>
      <c r="G31" s="468"/>
      <c r="H31" s="468"/>
      <c r="I31" s="468"/>
    </row>
    <row r="32" spans="1:9">
      <c r="A32" s="468"/>
      <c r="B32" s="468"/>
      <c r="C32" s="468"/>
      <c r="D32" s="468"/>
      <c r="E32" s="468"/>
      <c r="F32" s="468"/>
      <c r="G32" s="468"/>
      <c r="H32" s="468"/>
      <c r="I32" s="468"/>
    </row>
    <row r="33" spans="1:9">
      <c r="A33" s="468"/>
      <c r="B33" s="468"/>
      <c r="C33" s="468"/>
      <c r="D33" s="468"/>
      <c r="E33" s="468"/>
      <c r="F33" s="468"/>
      <c r="G33" s="468"/>
      <c r="H33" s="468"/>
      <c r="I33" s="468"/>
    </row>
    <row r="34" spans="1:9">
      <c r="A34" s="468"/>
      <c r="B34" s="468"/>
      <c r="C34" s="468"/>
      <c r="D34" s="468"/>
      <c r="E34" s="468"/>
      <c r="F34" s="468"/>
      <c r="G34" s="468"/>
      <c r="H34" s="468"/>
      <c r="I34" s="468"/>
    </row>
    <row r="35" spans="1:9">
      <c r="A35" s="468"/>
      <c r="B35" s="468"/>
      <c r="C35" s="468"/>
      <c r="D35" s="468"/>
      <c r="E35" s="468"/>
      <c r="F35" s="468"/>
      <c r="G35" s="468"/>
      <c r="H35" s="468"/>
      <c r="I35" s="468"/>
    </row>
    <row r="36" spans="1:9">
      <c r="A36" s="468"/>
      <c r="B36" s="468"/>
      <c r="C36" s="468"/>
      <c r="D36" s="468"/>
      <c r="E36" s="468"/>
      <c r="F36" s="468"/>
      <c r="G36" s="468"/>
      <c r="H36" s="468"/>
      <c r="I36" s="468"/>
    </row>
    <row r="37" spans="1:9">
      <c r="A37" s="468"/>
      <c r="B37" s="468"/>
      <c r="C37" s="468"/>
      <c r="D37" s="468"/>
      <c r="E37" s="468"/>
      <c r="F37" s="468"/>
      <c r="G37" s="468"/>
      <c r="H37" s="468"/>
      <c r="I37" s="468"/>
    </row>
    <row r="38" spans="1:9">
      <c r="A38" s="468"/>
      <c r="B38" s="468"/>
      <c r="C38" s="468"/>
      <c r="D38" s="468"/>
      <c r="E38" s="468"/>
      <c r="F38" s="468"/>
      <c r="G38" s="468"/>
      <c r="H38" s="468"/>
      <c r="I38" s="468"/>
    </row>
    <row r="39" spans="1:9">
      <c r="A39" s="468"/>
      <c r="B39" s="468"/>
      <c r="C39" s="468"/>
      <c r="D39" s="468"/>
      <c r="E39" s="468"/>
      <c r="F39" s="468"/>
      <c r="G39" s="468"/>
      <c r="H39" s="468"/>
      <c r="I39" s="468"/>
    </row>
    <row r="40" spans="1:9">
      <c r="A40" s="468"/>
      <c r="B40" s="468"/>
      <c r="C40" s="468"/>
      <c r="D40" s="468"/>
      <c r="E40" s="468"/>
      <c r="F40" s="468"/>
      <c r="G40" s="468"/>
      <c r="H40" s="468"/>
      <c r="I40" s="468"/>
    </row>
    <row r="41" spans="1:9">
      <c r="A41" s="468"/>
      <c r="B41" s="468"/>
      <c r="C41" s="468"/>
      <c r="D41" s="468"/>
      <c r="E41" s="468"/>
      <c r="F41" s="468"/>
      <c r="G41" s="468"/>
      <c r="H41" s="468"/>
      <c r="I41" s="468"/>
    </row>
    <row r="42" spans="1:9">
      <c r="A42" s="468"/>
      <c r="B42" s="468"/>
      <c r="C42" s="468"/>
      <c r="D42" s="468"/>
      <c r="E42" s="468"/>
      <c r="F42" s="468"/>
      <c r="G42" s="468"/>
      <c r="H42" s="468"/>
      <c r="I42" s="468"/>
    </row>
    <row r="43" spans="1:9">
      <c r="A43" s="468"/>
      <c r="B43" s="468"/>
      <c r="C43" s="468"/>
      <c r="D43" s="468"/>
      <c r="E43" s="468"/>
      <c r="F43" s="468"/>
      <c r="G43" s="468"/>
      <c r="H43" s="468"/>
      <c r="I43" s="468"/>
    </row>
    <row r="44" spans="1:9">
      <c r="A44" s="468"/>
      <c r="B44" s="468"/>
      <c r="C44" s="468"/>
      <c r="D44" s="468"/>
      <c r="E44" s="468"/>
      <c r="F44" s="468"/>
      <c r="G44" s="468"/>
      <c r="H44" s="468"/>
      <c r="I44" s="468"/>
    </row>
    <row r="45" spans="1:9">
      <c r="A45" s="468"/>
      <c r="B45" s="468"/>
      <c r="C45" s="468"/>
      <c r="D45" s="468"/>
      <c r="E45" s="468"/>
      <c r="F45" s="468"/>
      <c r="G45" s="468"/>
      <c r="H45" s="468"/>
      <c r="I45" s="468"/>
    </row>
    <row r="46" spans="1:9">
      <c r="A46" s="468"/>
      <c r="B46" s="468"/>
      <c r="C46" s="468"/>
      <c r="D46" s="468"/>
      <c r="E46" s="468"/>
      <c r="F46" s="468"/>
      <c r="G46" s="468"/>
      <c r="H46" s="468"/>
      <c r="I46" s="468"/>
    </row>
    <row r="47" spans="1:9">
      <c r="A47" s="468"/>
      <c r="B47" s="468"/>
      <c r="C47" s="468"/>
      <c r="D47" s="468"/>
      <c r="E47" s="468"/>
      <c r="F47" s="468"/>
      <c r="G47" s="468"/>
      <c r="H47" s="468"/>
      <c r="I47" s="468"/>
    </row>
    <row r="48" spans="1:9">
      <c r="A48" s="468"/>
      <c r="B48" s="468"/>
      <c r="C48" s="468"/>
      <c r="D48" s="468"/>
      <c r="E48" s="468"/>
      <c r="F48" s="468"/>
      <c r="G48" s="468"/>
      <c r="H48" s="468"/>
      <c r="I48" s="468"/>
    </row>
    <row r="49" spans="1:9">
      <c r="A49" s="468"/>
      <c r="B49" s="468"/>
      <c r="C49" s="468"/>
      <c r="D49" s="468"/>
      <c r="E49" s="468"/>
      <c r="F49" s="468"/>
      <c r="G49" s="468"/>
      <c r="H49" s="468"/>
      <c r="I49" s="468"/>
    </row>
    <row r="50" spans="1:9">
      <c r="A50" s="468"/>
      <c r="B50" s="468"/>
      <c r="C50" s="468"/>
      <c r="D50" s="468"/>
      <c r="E50" s="468"/>
      <c r="F50" s="468"/>
      <c r="G50" s="468"/>
      <c r="H50" s="468"/>
      <c r="I50" s="468"/>
    </row>
    <row r="51" spans="1:9">
      <c r="A51" s="468"/>
      <c r="B51" s="468"/>
      <c r="C51" s="468"/>
      <c r="D51" s="468"/>
      <c r="E51" s="468"/>
      <c r="F51" s="468"/>
      <c r="G51" s="468"/>
      <c r="H51" s="468"/>
      <c r="I51" s="468"/>
    </row>
    <row r="52" spans="1:9">
      <c r="A52" s="468"/>
      <c r="B52" s="468"/>
      <c r="C52" s="468"/>
      <c r="D52" s="468"/>
      <c r="E52" s="468"/>
      <c r="F52" s="468"/>
      <c r="G52" s="468"/>
      <c r="H52" s="468"/>
      <c r="I52" s="468"/>
    </row>
    <row r="53" spans="1:9">
      <c r="A53" s="468"/>
      <c r="B53" s="468"/>
      <c r="C53" s="468"/>
      <c r="D53" s="468"/>
      <c r="E53" s="468"/>
      <c r="F53" s="468"/>
      <c r="G53" s="468"/>
      <c r="H53" s="468"/>
      <c r="I53" s="468"/>
    </row>
    <row r="54" spans="1:9">
      <c r="A54" s="468"/>
      <c r="B54" s="468"/>
      <c r="C54" s="468"/>
      <c r="D54" s="468"/>
      <c r="E54" s="468"/>
      <c r="F54" s="468"/>
      <c r="G54" s="468"/>
      <c r="H54" s="468"/>
      <c r="I54" s="468"/>
    </row>
    <row r="55" spans="1:9">
      <c r="A55" s="468"/>
      <c r="B55" s="468"/>
      <c r="C55" s="468"/>
      <c r="D55" s="468"/>
      <c r="E55" s="468"/>
      <c r="F55" s="468"/>
      <c r="G55" s="468"/>
      <c r="H55" s="468"/>
      <c r="I55" s="468"/>
    </row>
    <row r="56" spans="1:9">
      <c r="A56" s="468"/>
      <c r="B56" s="468"/>
      <c r="C56" s="468"/>
      <c r="D56" s="468"/>
      <c r="E56" s="468"/>
      <c r="F56" s="468"/>
      <c r="G56" s="468"/>
      <c r="H56" s="468"/>
      <c r="I56" s="468"/>
    </row>
    <row r="57" spans="1:9">
      <c r="A57" s="468"/>
      <c r="B57" s="468"/>
      <c r="C57" s="468"/>
      <c r="D57" s="468"/>
      <c r="E57" s="468"/>
      <c r="F57" s="468"/>
      <c r="G57" s="468"/>
      <c r="H57" s="468"/>
      <c r="I57" s="468"/>
    </row>
    <row r="58" spans="1:9">
      <c r="A58" s="468"/>
      <c r="B58" s="468"/>
      <c r="C58" s="468"/>
      <c r="D58" s="468"/>
      <c r="E58" s="468"/>
      <c r="F58" s="468"/>
      <c r="G58" s="468"/>
      <c r="H58" s="468"/>
      <c r="I58" s="468"/>
    </row>
    <row r="59" spans="1:9">
      <c r="A59" s="468"/>
      <c r="B59" s="468"/>
      <c r="C59" s="468"/>
      <c r="D59" s="468"/>
      <c r="E59" s="468"/>
      <c r="F59" s="468"/>
      <c r="G59" s="468"/>
      <c r="H59" s="468"/>
      <c r="I59" s="468"/>
    </row>
    <row r="60" spans="1:9">
      <c r="A60" s="468"/>
      <c r="B60" s="468"/>
      <c r="C60" s="468"/>
      <c r="D60" s="468"/>
      <c r="E60" s="468"/>
      <c r="F60" s="468"/>
      <c r="G60" s="468"/>
      <c r="H60" s="468"/>
      <c r="I60" s="468"/>
    </row>
    <row r="61" spans="1:9">
      <c r="A61" s="468"/>
      <c r="B61" s="468"/>
      <c r="C61" s="468"/>
      <c r="D61" s="468"/>
      <c r="E61" s="468"/>
      <c r="F61" s="468"/>
      <c r="G61" s="468"/>
      <c r="H61" s="468"/>
      <c r="I61" s="468"/>
    </row>
    <row r="62" spans="1:9">
      <c r="A62" s="468"/>
      <c r="B62" s="468"/>
      <c r="C62" s="468"/>
      <c r="D62" s="468"/>
      <c r="E62" s="468"/>
      <c r="F62" s="468"/>
      <c r="G62" s="468"/>
      <c r="H62" s="468"/>
      <c r="I62" s="468"/>
    </row>
    <row r="63" spans="1:9">
      <c r="A63" s="468"/>
      <c r="B63" s="468"/>
      <c r="C63" s="468"/>
      <c r="D63" s="468"/>
      <c r="E63" s="468"/>
      <c r="F63" s="468"/>
      <c r="G63" s="468"/>
      <c r="H63" s="468"/>
      <c r="I63" s="468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401</v>
      </c>
      <c r="M1" s="348" t="str">
        <f>'3.1'!N1</f>
        <v>II.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4" ht="13.5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4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2" t="s">
        <v>53</v>
      </c>
      <c r="B7" s="587">
        <f>F8</f>
        <v>2595.5606500000608</v>
      </c>
      <c r="C7" s="574"/>
      <c r="D7" s="574"/>
      <c r="E7" s="574"/>
      <c r="F7" s="574"/>
      <c r="G7" s="589"/>
      <c r="H7" s="587">
        <f>SUM(H8,J8,L8)</f>
        <v>1298744.4296853454</v>
      </c>
      <c r="I7" s="574"/>
      <c r="J7" s="574"/>
      <c r="K7" s="574"/>
      <c r="L7" s="574"/>
      <c r="M7" s="574"/>
      <c r="N7" s="73"/>
    </row>
    <row r="8" spans="1:24">
      <c r="A8" s="593"/>
      <c r="B8" s="358">
        <f>SUM(B9:B16)</f>
        <v>2575.4130340000652</v>
      </c>
      <c r="C8" s="353">
        <v>0.11555362172686282</v>
      </c>
      <c r="D8" s="318">
        <f>SUM(D9:D16)</f>
        <v>2595.6864250000581</v>
      </c>
      <c r="E8" s="353">
        <v>0.11608385252147803</v>
      </c>
      <c r="F8" s="318">
        <f>SUM(F9:F16)</f>
        <v>2595.5606500000608</v>
      </c>
      <c r="G8" s="359">
        <v>0.11600916406148302</v>
      </c>
      <c r="H8" s="318">
        <f>SUM(H9:H16)</f>
        <v>428103.50223325455</v>
      </c>
      <c r="I8" s="353">
        <v>7.9051777052631028E-2</v>
      </c>
      <c r="J8" s="318">
        <f>SUM(J9:J16)</f>
        <v>418509.76444955764</v>
      </c>
      <c r="K8" s="353">
        <v>7.9919855365321466E-2</v>
      </c>
      <c r="L8" s="318">
        <f>SUM(L9:L16)</f>
        <v>452131.16300253302</v>
      </c>
      <c r="M8" s="353">
        <v>8.6182454094336267E-2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1151.8602000000001</v>
      </c>
      <c r="C10" s="352">
        <v>0.1220240836976632</v>
      </c>
      <c r="D10" s="23">
        <v>1151.8602000000001</v>
      </c>
      <c r="E10" s="352">
        <v>0.1220240836976632</v>
      </c>
      <c r="F10" s="23">
        <v>1151.8602000000001</v>
      </c>
      <c r="G10" s="360">
        <v>0.1220240836976632</v>
      </c>
      <c r="H10" s="23">
        <v>285153.17</v>
      </c>
      <c r="I10" s="352">
        <v>0.14180656676317863</v>
      </c>
      <c r="J10" s="23">
        <v>282024.44299999997</v>
      </c>
      <c r="K10" s="352">
        <v>0.14303130670707717</v>
      </c>
      <c r="L10" s="23">
        <v>274875.163</v>
      </c>
      <c r="M10" s="352">
        <v>0.14479332089316208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223.93475999999998</v>
      </c>
      <c r="C12" s="352">
        <v>0.20366586674966633</v>
      </c>
      <c r="D12" s="23">
        <v>229.38475999999997</v>
      </c>
      <c r="E12" s="352">
        <v>0.20769603413431306</v>
      </c>
      <c r="F12" s="23">
        <v>229.90075999999996</v>
      </c>
      <c r="G12" s="360">
        <v>0.20777381955951763</v>
      </c>
      <c r="H12" s="23">
        <v>31290.307000000019</v>
      </c>
      <c r="I12" s="352">
        <v>0.10227022406277637</v>
      </c>
      <c r="J12" s="23">
        <v>30532.037000000004</v>
      </c>
      <c r="K12" s="352">
        <v>0.10593620758447442</v>
      </c>
      <c r="L12" s="23">
        <v>28169.272999999979</v>
      </c>
      <c r="M12" s="352">
        <v>0.10652243854570602</v>
      </c>
      <c r="N12" s="76"/>
      <c r="O12" s="85"/>
      <c r="X12" s="70"/>
    </row>
    <row r="13" spans="1:24">
      <c r="A13" s="56" t="s">
        <v>43</v>
      </c>
      <c r="B13" s="247">
        <v>645.37105999999994</v>
      </c>
      <c r="C13" s="352">
        <v>0.57793684559530456</v>
      </c>
      <c r="D13" s="23">
        <v>645.30205999999987</v>
      </c>
      <c r="E13" s="352">
        <v>0.57821939353303453</v>
      </c>
      <c r="F13" s="23">
        <v>641.83330999999998</v>
      </c>
      <c r="G13" s="360">
        <v>0.57901037719846615</v>
      </c>
      <c r="H13" s="23">
        <v>49102.667604245544</v>
      </c>
      <c r="I13" s="352">
        <v>0.30449284472988775</v>
      </c>
      <c r="J13" s="23">
        <v>43612.528545429959</v>
      </c>
      <c r="K13" s="352">
        <v>0.32234849790662401</v>
      </c>
      <c r="L13" s="23">
        <v>81644.419003283954</v>
      </c>
      <c r="M13" s="352">
        <v>0.4721120182636892</v>
      </c>
      <c r="N13" s="76"/>
      <c r="O13" s="85"/>
      <c r="X13" s="70"/>
    </row>
    <row r="14" spans="1:24">
      <c r="A14" s="56" t="s">
        <v>44</v>
      </c>
      <c r="B14" s="247">
        <v>45</v>
      </c>
      <c r="C14" s="352">
        <v>3.8412291933418691E-2</v>
      </c>
      <c r="D14" s="23">
        <v>45</v>
      </c>
      <c r="E14" s="352">
        <v>3.8412291933418691E-2</v>
      </c>
      <c r="F14" s="23">
        <v>45</v>
      </c>
      <c r="G14" s="360">
        <v>3.8412291933418691E-2</v>
      </c>
      <c r="H14" s="23">
        <v>2553.9299999999998</v>
      </c>
      <c r="I14" s="352">
        <v>2.9924190363841963E-2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6.0539999999999994</v>
      </c>
      <c r="C15" s="352">
        <v>1.7768526377948259E-2</v>
      </c>
      <c r="D15" s="23">
        <v>6.0539999999999994</v>
      </c>
      <c r="E15" s="74">
        <v>1.7768004885937192E-2</v>
      </c>
      <c r="F15" s="23">
        <v>6.0539999999999994</v>
      </c>
      <c r="G15" s="361">
        <v>1.7767326992084123E-2</v>
      </c>
      <c r="H15" s="23">
        <v>832.26700000000005</v>
      </c>
      <c r="I15" s="352">
        <v>1.3700953805617188E-2</v>
      </c>
      <c r="J15" s="23">
        <v>631.26300000000003</v>
      </c>
      <c r="K15" s="74">
        <v>1.4115571043515908E-2</v>
      </c>
      <c r="L15" s="23">
        <v>281.70600000000002</v>
      </c>
      <c r="M15" s="74">
        <v>8.8212787536772422E-3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503.19301400006486</v>
      </c>
      <c r="C16" s="353">
        <v>0.14517256719747729</v>
      </c>
      <c r="D16" s="242">
        <v>518.08540500005824</v>
      </c>
      <c r="E16" s="354">
        <v>0.14656860560842935</v>
      </c>
      <c r="F16" s="242">
        <v>520.91238000006069</v>
      </c>
      <c r="G16" s="362">
        <v>0.14659102307152883</v>
      </c>
      <c r="H16" s="242">
        <v>59171.160629009028</v>
      </c>
      <c r="I16" s="353">
        <v>0.14971679974099522</v>
      </c>
      <c r="J16" s="242">
        <v>61709.492904127779</v>
      </c>
      <c r="K16" s="354">
        <v>0.13984658606459102</v>
      </c>
      <c r="L16" s="242">
        <v>67160.601999249076</v>
      </c>
      <c r="M16" s="354">
        <v>0.1446783491653226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9.6095204700351725E-2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0.1259486833073924</v>
      </c>
      <c r="J20" s="87" t="str">
        <f t="shared" ref="J20:J26" si="1">A10</f>
        <v>PE</v>
      </c>
      <c r="K20" s="76">
        <f t="shared" si="0"/>
        <v>842052.77599999984</v>
      </c>
      <c r="L20" s="87" t="str">
        <f t="shared" ref="L20:L26" si="2">A10</f>
        <v>PE</v>
      </c>
      <c r="M20" s="85">
        <f>K20/'6.1, 6.2'!C5</f>
        <v>0.14318131820202615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0.13216879357220124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2" t="s">
        <v>53</v>
      </c>
      <c r="B22" s="574">
        <f>SUM(B23,D23,F23)</f>
        <v>1668455.2156853434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0.18241194104901556</v>
      </c>
      <c r="J22" s="87" t="str">
        <f t="shared" si="1"/>
        <v>PSE</v>
      </c>
      <c r="K22" s="76">
        <f t="shared" si="0"/>
        <v>89991.616999999998</v>
      </c>
      <c r="L22" s="87" t="str">
        <f t="shared" si="2"/>
        <v>PSE</v>
      </c>
      <c r="M22" s="85">
        <f>K22/'6.1, 6.2'!E5</f>
        <v>0.10481042900165459</v>
      </c>
      <c r="N22" s="78"/>
      <c r="O22" s="68"/>
    </row>
    <row r="23" spans="1:15">
      <c r="A23" s="573"/>
      <c r="B23" s="318">
        <f>SUM(B24:B27)</f>
        <v>593945.33223325422</v>
      </c>
      <c r="C23" s="363">
        <v>0.14434840101198404</v>
      </c>
      <c r="D23" s="318">
        <f>SUM(D24:D27)</f>
        <v>541162.37144955702</v>
      </c>
      <c r="E23" s="363">
        <v>0.13583043515568319</v>
      </c>
      <c r="F23" s="318">
        <f>SUM(F24:F27)</f>
        <v>533347.51200253225</v>
      </c>
      <c r="G23" s="363">
        <v>0.13505518672986724</v>
      </c>
      <c r="H23" s="68"/>
      <c r="I23" s="68"/>
      <c r="J23" s="87" t="str">
        <f t="shared" si="1"/>
        <v>VE</v>
      </c>
      <c r="K23" s="76">
        <f t="shared" si="0"/>
        <v>174359.61515295945</v>
      </c>
      <c r="L23" s="87" t="str">
        <f t="shared" si="2"/>
        <v>VE</v>
      </c>
      <c r="M23" s="85">
        <f>K23/'6.1, 6.2'!F5</f>
        <v>0.37138000267011501</v>
      </c>
      <c r="N23" s="78"/>
      <c r="O23" s="68"/>
    </row>
    <row r="24" spans="1:15">
      <c r="A24" s="18" t="s">
        <v>8</v>
      </c>
      <c r="B24" s="23">
        <v>69661.652000000002</v>
      </c>
      <c r="C24" s="352">
        <v>0.11715278692866236</v>
      </c>
      <c r="D24" s="23">
        <v>51006.896000000001</v>
      </c>
      <c r="E24" s="352">
        <v>8.1853029527984955E-2</v>
      </c>
      <c r="F24" s="23">
        <v>62280.396999999997</v>
      </c>
      <c r="G24" s="352">
        <v>9.0780382828899761E-2</v>
      </c>
      <c r="H24" s="68"/>
      <c r="I24" s="68"/>
      <c r="J24" s="87" t="str">
        <f t="shared" si="1"/>
        <v>PVE</v>
      </c>
      <c r="K24" s="76">
        <f t="shared" si="0"/>
        <v>2553.9299999999998</v>
      </c>
      <c r="L24" s="87" t="str">
        <f t="shared" si="2"/>
        <v>PVE</v>
      </c>
      <c r="M24" s="85">
        <f>K24/'6.1, 6.2'!G5</f>
        <v>9.7302035487885994E-3</v>
      </c>
      <c r="N24" s="78"/>
      <c r="O24" s="86"/>
    </row>
    <row r="25" spans="1:15">
      <c r="A25" s="18" t="s">
        <v>9</v>
      </c>
      <c r="B25" s="23">
        <v>227490.95300000001</v>
      </c>
      <c r="C25" s="352">
        <v>0.12531786674328987</v>
      </c>
      <c r="D25" s="23">
        <v>227838.61</v>
      </c>
      <c r="E25" s="352">
        <v>0.12609967164151389</v>
      </c>
      <c r="F25" s="23">
        <v>226240.264</v>
      </c>
      <c r="G25" s="352">
        <v>0.12643618674015966</v>
      </c>
      <c r="H25" s="68"/>
      <c r="I25" s="68"/>
      <c r="J25" s="87" t="str">
        <f t="shared" si="1"/>
        <v>VTE</v>
      </c>
      <c r="K25" s="76">
        <f t="shared" si="0"/>
        <v>1745.2360000000003</v>
      </c>
      <c r="L25" s="87" t="str">
        <f t="shared" si="2"/>
        <v>VTE</v>
      </c>
      <c r="M25" s="85">
        <f>K25/'6.1, 6.2'!H5</f>
        <v>1.2701765971743134E-2</v>
      </c>
      <c r="N25" s="78"/>
      <c r="O25" s="86"/>
    </row>
    <row r="26" spans="1:15">
      <c r="A26" s="18" t="s">
        <v>132</v>
      </c>
      <c r="B26" s="23">
        <v>76376.260171048314</v>
      </c>
      <c r="C26" s="352">
        <v>0.13379328531070761</v>
      </c>
      <c r="D26" s="23">
        <v>71754.841336344543</v>
      </c>
      <c r="E26" s="352">
        <v>0.13267674474006275</v>
      </c>
      <c r="F26" s="23">
        <v>69369.018148217758</v>
      </c>
      <c r="G26" s="352">
        <v>0.13404221541493305</v>
      </c>
      <c r="H26" s="68"/>
      <c r="I26" s="68"/>
      <c r="J26" s="87" t="str">
        <f t="shared" si="1"/>
        <v>FVE</v>
      </c>
      <c r="K26" s="76">
        <f t="shared" si="0"/>
        <v>188041.2555323859</v>
      </c>
      <c r="L26" s="87" t="str">
        <f t="shared" si="2"/>
        <v>FVE</v>
      </c>
      <c r="M26" s="85">
        <f>K26/'6.1, 6.2'!I5</f>
        <v>0.1445701055527312</v>
      </c>
      <c r="N26" s="78"/>
      <c r="O26" s="86"/>
    </row>
    <row r="27" spans="1:15">
      <c r="A27" s="429" t="s">
        <v>130</v>
      </c>
      <c r="B27" s="242">
        <v>220416.46706220586</v>
      </c>
      <c r="C27" s="353">
        <v>0.19439156309336048</v>
      </c>
      <c r="D27" s="242">
        <v>190562.02411321245</v>
      </c>
      <c r="E27" s="353">
        <v>0.18805858128959763</v>
      </c>
      <c r="F27" s="242">
        <v>175457.8328543145</v>
      </c>
      <c r="G27" s="353">
        <v>0.18350012176510963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0.1220240836976632</v>
      </c>
      <c r="J32" s="87" t="str">
        <f t="shared" si="5"/>
        <v>PE</v>
      </c>
      <c r="K32" s="70">
        <f t="shared" si="6"/>
        <v>285153.17</v>
      </c>
      <c r="L32" s="70">
        <f t="shared" si="7"/>
        <v>282024.44299999997</v>
      </c>
      <c r="M32" s="70">
        <f t="shared" si="8"/>
        <v>274875.163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0.20777381955951763</v>
      </c>
      <c r="J34" s="87" t="str">
        <f t="shared" si="5"/>
        <v>PSE</v>
      </c>
      <c r="K34" s="70">
        <f t="shared" si="6"/>
        <v>31290.307000000019</v>
      </c>
      <c r="L34" s="70">
        <f t="shared" si="7"/>
        <v>30532.037000000004</v>
      </c>
      <c r="M34" s="70">
        <f t="shared" si="8"/>
        <v>28169.272999999979</v>
      </c>
    </row>
    <row r="35" spans="8:13" ht="13.5" customHeight="1">
      <c r="H35" s="87" t="str">
        <f t="shared" si="3"/>
        <v>VE</v>
      </c>
      <c r="I35" s="88">
        <f t="shared" si="4"/>
        <v>0.57901037719846615</v>
      </c>
      <c r="J35" s="87" t="str">
        <f t="shared" si="5"/>
        <v>VE</v>
      </c>
      <c r="K35" s="70">
        <f t="shared" si="6"/>
        <v>49102.667604245544</v>
      </c>
      <c r="L35" s="70">
        <f t="shared" si="7"/>
        <v>43612.528545429959</v>
      </c>
      <c r="M35" s="70">
        <f t="shared" si="8"/>
        <v>81644.419003283954</v>
      </c>
    </row>
    <row r="36" spans="8:13" ht="12.75" customHeight="1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2553.9299999999998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1.7767326992084123E-2</v>
      </c>
      <c r="J37" s="87" t="str">
        <f t="shared" si="5"/>
        <v>VTE</v>
      </c>
      <c r="K37" s="70">
        <f t="shared" si="6"/>
        <v>832.26700000000005</v>
      </c>
      <c r="L37" s="70">
        <f t="shared" si="7"/>
        <v>631.26300000000003</v>
      </c>
      <c r="M37" s="70">
        <f t="shared" si="8"/>
        <v>281.70600000000002</v>
      </c>
    </row>
    <row r="38" spans="8:13" ht="12.75" customHeight="1">
      <c r="H38" s="87" t="str">
        <f t="shared" si="3"/>
        <v>FVE</v>
      </c>
      <c r="I38" s="88">
        <f t="shared" si="4"/>
        <v>0.14659102307152883</v>
      </c>
      <c r="J38" s="87" t="str">
        <f t="shared" si="5"/>
        <v>FVE</v>
      </c>
      <c r="K38" s="70">
        <f t="shared" si="6"/>
        <v>59171.160629009028</v>
      </c>
      <c r="L38" s="70">
        <f t="shared" si="7"/>
        <v>61709.492904127779</v>
      </c>
      <c r="M38" s="70">
        <f t="shared" si="8"/>
        <v>67160.601999249076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402</v>
      </c>
      <c r="M1" s="348" t="str">
        <f>'3.1'!N1</f>
        <v>II. čtvrtletí 2024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24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72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2" t="s">
        <v>53</v>
      </c>
      <c r="B7" s="587">
        <f>F8</f>
        <v>5352.6222199999929</v>
      </c>
      <c r="C7" s="574"/>
      <c r="D7" s="574"/>
      <c r="E7" s="574"/>
      <c r="F7" s="574"/>
      <c r="G7" s="589"/>
      <c r="H7" s="587">
        <f>SUM(H8,J8,L8)</f>
        <v>3928394.9106674767</v>
      </c>
      <c r="I7" s="574"/>
      <c r="J7" s="574"/>
      <c r="K7" s="574"/>
      <c r="L7" s="574"/>
      <c r="M7" s="574"/>
      <c r="N7" s="73"/>
    </row>
    <row r="8" spans="1:21">
      <c r="A8" s="593"/>
      <c r="B8" s="358">
        <f>SUM(B9:B16)</f>
        <v>5347.2117479999988</v>
      </c>
      <c r="C8" s="353">
        <v>0.23991867535986583</v>
      </c>
      <c r="D8" s="318">
        <f>SUM(D9:D16)</f>
        <v>5351.7364089999946</v>
      </c>
      <c r="E8" s="353">
        <v>0.23933945720587796</v>
      </c>
      <c r="F8" s="318">
        <f>SUM(F9:F16)</f>
        <v>5352.6222199999929</v>
      </c>
      <c r="G8" s="359">
        <v>0.2392366478814911</v>
      </c>
      <c r="H8" s="318">
        <f>SUM(H9:H16)</f>
        <v>1305199.062297395</v>
      </c>
      <c r="I8" s="353">
        <v>0.24101252324214686</v>
      </c>
      <c r="J8" s="318">
        <f>SUM(J9:J16)</f>
        <v>1274033.1513621104</v>
      </c>
      <c r="K8" s="353">
        <v>0.2432931172380253</v>
      </c>
      <c r="L8" s="318">
        <f>SUM(L9:L16)</f>
        <v>1349162.6970079714</v>
      </c>
      <c r="M8" s="353">
        <v>0.25716907330280392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4034.8124999999995</v>
      </c>
      <c r="C10" s="352">
        <v>0.4274340742082916</v>
      </c>
      <c r="D10" s="23">
        <v>4034.8124999999995</v>
      </c>
      <c r="E10" s="352">
        <v>0.4274340742082916</v>
      </c>
      <c r="F10" s="23">
        <v>4034.8124999999995</v>
      </c>
      <c r="G10" s="360">
        <v>0.4274340742082916</v>
      </c>
      <c r="H10" s="23">
        <v>1115960.885</v>
      </c>
      <c r="I10" s="352">
        <v>0.55496693844872369</v>
      </c>
      <c r="J10" s="23">
        <v>1100396.9469999999</v>
      </c>
      <c r="K10" s="352">
        <v>0.55807649702862228</v>
      </c>
      <c r="L10" s="23">
        <v>1135504.5009999999</v>
      </c>
      <c r="M10" s="352">
        <v>0.59813868155458949</v>
      </c>
      <c r="N10" s="76"/>
      <c r="O10" s="85"/>
    </row>
    <row r="11" spans="1:21">
      <c r="A11" s="56" t="s">
        <v>21</v>
      </c>
      <c r="B11" s="247">
        <v>844.9</v>
      </c>
      <c r="C11" s="352">
        <v>0.61970074812967579</v>
      </c>
      <c r="D11" s="23">
        <v>844.9</v>
      </c>
      <c r="E11" s="352">
        <v>0.61970074812967579</v>
      </c>
      <c r="F11" s="23">
        <v>844.9</v>
      </c>
      <c r="G11" s="360">
        <v>0.61970074812967579</v>
      </c>
      <c r="H11" s="23">
        <v>109579.02</v>
      </c>
      <c r="I11" s="352">
        <v>0.96183249847082364</v>
      </c>
      <c r="J11" s="23">
        <v>101249.61</v>
      </c>
      <c r="K11" s="352">
        <v>0.9998508858614219</v>
      </c>
      <c r="L11" s="23">
        <v>135873.24</v>
      </c>
      <c r="M11" s="352">
        <v>0.9583208773515709</v>
      </c>
      <c r="N11" s="76"/>
      <c r="O11" s="85"/>
    </row>
    <row r="12" spans="1:21">
      <c r="A12" s="56" t="s">
        <v>22</v>
      </c>
      <c r="B12" s="247">
        <v>56.458000000000027</v>
      </c>
      <c r="C12" s="352">
        <v>5.1347845707172338E-2</v>
      </c>
      <c r="D12" s="23">
        <v>56.458000000000027</v>
      </c>
      <c r="E12" s="352">
        <v>5.1119798434538781E-2</v>
      </c>
      <c r="F12" s="23">
        <v>56.382000000000026</v>
      </c>
      <c r="G12" s="360">
        <v>5.0955479635668578E-2</v>
      </c>
      <c r="H12" s="23">
        <v>12900.319</v>
      </c>
      <c r="I12" s="352">
        <v>4.2163808575329427E-2</v>
      </c>
      <c r="J12" s="23">
        <v>10285.938000000002</v>
      </c>
      <c r="K12" s="352">
        <v>3.5688849164208523E-2</v>
      </c>
      <c r="L12" s="23">
        <v>9089.59</v>
      </c>
      <c r="M12" s="352">
        <v>3.4372391938573089E-2</v>
      </c>
      <c r="N12" s="76"/>
      <c r="O12" s="85"/>
    </row>
    <row r="13" spans="1:21">
      <c r="A13" s="56" t="s">
        <v>43</v>
      </c>
      <c r="B13" s="247">
        <v>77.585639999999998</v>
      </c>
      <c r="C13" s="352">
        <v>6.9478789527830528E-2</v>
      </c>
      <c r="D13" s="23">
        <v>77.585639999999998</v>
      </c>
      <c r="E13" s="352">
        <v>6.9520189828112991E-2</v>
      </c>
      <c r="F13" s="23">
        <v>77.585639999999998</v>
      </c>
      <c r="G13" s="360">
        <v>6.9991522692370717E-2</v>
      </c>
      <c r="H13" s="23">
        <v>25404.961486021497</v>
      </c>
      <c r="I13" s="352">
        <v>0.15753989285223843</v>
      </c>
      <c r="J13" s="23">
        <v>27000.50436211031</v>
      </c>
      <c r="K13" s="352">
        <v>0.19956586591353534</v>
      </c>
      <c r="L13" s="23">
        <v>29109.498167865706</v>
      </c>
      <c r="M13" s="352">
        <v>0.16832680173915457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86.8</v>
      </c>
      <c r="C15" s="352">
        <v>0.2547585215734901</v>
      </c>
      <c r="D15" s="23">
        <v>86.8</v>
      </c>
      <c r="E15" s="74">
        <v>0.25475104461502285</v>
      </c>
      <c r="F15" s="23">
        <v>86.8</v>
      </c>
      <c r="G15" s="361">
        <v>0.25474132522512422</v>
      </c>
      <c r="H15" s="23">
        <v>13790.412</v>
      </c>
      <c r="I15" s="352">
        <v>0.22702065295443519</v>
      </c>
      <c r="J15" s="23">
        <v>12187.914999999995</v>
      </c>
      <c r="K15" s="74">
        <v>0.27253201922943865</v>
      </c>
      <c r="L15" s="23">
        <v>8849.3340000000026</v>
      </c>
      <c r="M15" s="74">
        <v>0.2771060680226678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246.65560799999909</v>
      </c>
      <c r="C16" s="353">
        <v>7.1160820660777044E-2</v>
      </c>
      <c r="D16" s="242">
        <v>251.18026899999523</v>
      </c>
      <c r="E16" s="354">
        <v>7.1059986304141023E-2</v>
      </c>
      <c r="F16" s="242">
        <v>252.14207999999309</v>
      </c>
      <c r="G16" s="362">
        <v>7.0955820759295352E-2</v>
      </c>
      <c r="H16" s="242">
        <v>27563.464811373444</v>
      </c>
      <c r="I16" s="353">
        <v>6.9741977298806254E-2</v>
      </c>
      <c r="J16" s="242">
        <v>22912.236999999997</v>
      </c>
      <c r="K16" s="354">
        <v>5.1923909479062919E-2</v>
      </c>
      <c r="L16" s="242">
        <v>30736.533840105709</v>
      </c>
      <c r="M16" s="354">
        <v>6.6213089857358465E-2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20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0.2523033558541995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6.9495711468789481E-2</v>
      </c>
      <c r="J20" s="87" t="str">
        <f t="shared" ref="J20:J26" si="1">A10</f>
        <v>PE</v>
      </c>
      <c r="K20" s="76">
        <f t="shared" si="0"/>
        <v>3351862.3329999996</v>
      </c>
      <c r="L20" s="87" t="str">
        <f t="shared" ref="L20:L26" si="2">A10</f>
        <v>PE</v>
      </c>
      <c r="M20" s="85">
        <f>K20/'6.1, 6.2'!C5</f>
        <v>0.56994535372288679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6.7468645325096138E-2</v>
      </c>
      <c r="J21" s="87" t="str">
        <f t="shared" si="1"/>
        <v>PPE</v>
      </c>
      <c r="K21" s="76">
        <f t="shared" si="0"/>
        <v>346701.87</v>
      </c>
      <c r="L21" s="87" t="str">
        <f t="shared" si="2"/>
        <v>PPE</v>
      </c>
      <c r="M21" s="85">
        <f>K21/'6.1, 6.2'!D5</f>
        <v>0.9712226161975801</v>
      </c>
      <c r="N21" s="78"/>
      <c r="O21" s="68"/>
      <c r="P21" s="89"/>
      <c r="Q21" s="71"/>
      <c r="R21" s="23"/>
      <c r="S21" s="23"/>
      <c r="T21" s="23"/>
    </row>
    <row r="22" spans="1:20">
      <c r="A22" s="572" t="s">
        <v>53</v>
      </c>
      <c r="B22" s="574">
        <f>SUM(B23,D23,F23)</f>
        <v>1181450.1245588853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6.6566328825965235E-2</v>
      </c>
      <c r="J22" s="87" t="str">
        <f t="shared" si="1"/>
        <v>PSE</v>
      </c>
      <c r="K22" s="76">
        <f t="shared" si="0"/>
        <v>32275.847000000002</v>
      </c>
      <c r="L22" s="87" t="str">
        <f t="shared" si="2"/>
        <v>PSE</v>
      </c>
      <c r="M22" s="85">
        <f>K22/'6.1, 6.2'!E5</f>
        <v>3.7590672145181775E-2</v>
      </c>
      <c r="N22" s="78"/>
      <c r="O22" s="68"/>
      <c r="P22" s="89"/>
      <c r="Q22" s="71"/>
      <c r="R22" s="23"/>
      <c r="S22" s="23"/>
      <c r="T22" s="23"/>
    </row>
    <row r="23" spans="1:20">
      <c r="A23" s="573"/>
      <c r="B23" s="318">
        <f>SUM(B24:B27)</f>
        <v>368819.52429739491</v>
      </c>
      <c r="C23" s="363">
        <v>8.9635368282382125E-2</v>
      </c>
      <c r="D23" s="318">
        <f>SUM(D24:D27)</f>
        <v>390973.07825351902</v>
      </c>
      <c r="E23" s="363">
        <v>9.8133288925988452E-2</v>
      </c>
      <c r="F23" s="318">
        <f>SUM(F24:F27)</f>
        <v>421657.52200797136</v>
      </c>
      <c r="G23" s="363">
        <v>0.10677285276352672</v>
      </c>
      <c r="H23" s="68"/>
      <c r="I23" s="68"/>
      <c r="J23" s="87" t="str">
        <f t="shared" si="1"/>
        <v>VE</v>
      </c>
      <c r="K23" s="76">
        <f t="shared" si="0"/>
        <v>81514.96401599751</v>
      </c>
      <c r="L23" s="87" t="str">
        <f t="shared" si="2"/>
        <v>VE</v>
      </c>
      <c r="M23" s="85">
        <f>K23/'6.1, 6.2'!F5</f>
        <v>0.17362407876019936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121955.147</v>
      </c>
      <c r="C24" s="352">
        <v>0.2050968494307987</v>
      </c>
      <c r="D24" s="23">
        <v>158016.24299999999</v>
      </c>
      <c r="E24" s="352">
        <v>0.2535756773786087</v>
      </c>
      <c r="F24" s="23">
        <v>200371.33799999999</v>
      </c>
      <c r="G24" s="352">
        <v>0.29206279419797004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127104.54700000001</v>
      </c>
      <c r="C25" s="352">
        <v>7.0018040160973891E-2</v>
      </c>
      <c r="D25" s="23">
        <v>126827.57699999999</v>
      </c>
      <c r="E25" s="352">
        <v>7.0194054531796959E-2</v>
      </c>
      <c r="F25" s="23">
        <v>122143.106</v>
      </c>
      <c r="G25" s="352">
        <v>6.8260654784415897E-2</v>
      </c>
      <c r="H25" s="68"/>
      <c r="I25" s="68"/>
      <c r="J25" s="87" t="str">
        <f t="shared" si="1"/>
        <v>VTE</v>
      </c>
      <c r="K25" s="76">
        <f t="shared" si="0"/>
        <v>34827.661</v>
      </c>
      <c r="L25" s="87" t="str">
        <f t="shared" si="2"/>
        <v>VTE</v>
      </c>
      <c r="M25" s="85">
        <f>K25/'6.1, 6.2'!H5</f>
        <v>0.25347448675434459</v>
      </c>
      <c r="N25" s="78"/>
      <c r="O25" s="86"/>
    </row>
    <row r="26" spans="1:20">
      <c r="A26" s="18" t="s">
        <v>132</v>
      </c>
      <c r="B26" s="23">
        <v>38992.034836915234</v>
      </c>
      <c r="C26" s="352">
        <v>6.8304895134915139E-2</v>
      </c>
      <c r="D26" s="23">
        <v>36638.939933030313</v>
      </c>
      <c r="E26" s="352">
        <v>6.7746443173848134E-2</v>
      </c>
      <c r="F26" s="23">
        <v>35397.037475577468</v>
      </c>
      <c r="G26" s="352">
        <v>6.8397931079462959E-2</v>
      </c>
      <c r="H26" s="68"/>
      <c r="I26" s="68"/>
      <c r="J26" s="87" t="str">
        <f t="shared" si="1"/>
        <v>FVE</v>
      </c>
      <c r="K26" s="76">
        <f t="shared" si="0"/>
        <v>81212.235651479146</v>
      </c>
      <c r="L26" s="87" t="str">
        <f t="shared" si="2"/>
        <v>FVE</v>
      </c>
      <c r="M26" s="85">
        <f>K26/'6.1, 6.2'!I5</f>
        <v>6.2437689256363844E-2</v>
      </c>
      <c r="N26" s="78"/>
      <c r="O26" s="86"/>
    </row>
    <row r="27" spans="1:20">
      <c r="A27" s="429" t="s">
        <v>130</v>
      </c>
      <c r="B27" s="242">
        <v>80767.795460479698</v>
      </c>
      <c r="C27" s="353">
        <v>7.1231420303712878E-2</v>
      </c>
      <c r="D27" s="242">
        <v>69490.318320488805</v>
      </c>
      <c r="E27" s="353">
        <v>6.8577413246565022E-2</v>
      </c>
      <c r="F27" s="242">
        <v>63746.040532393919</v>
      </c>
      <c r="G27" s="353">
        <v>6.6667905384711124E-2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0.4274340742082916</v>
      </c>
      <c r="J32" s="87" t="str">
        <f t="shared" si="5"/>
        <v>PE</v>
      </c>
      <c r="K32" s="70">
        <f t="shared" si="6"/>
        <v>1115960.885</v>
      </c>
      <c r="L32" s="70">
        <f t="shared" si="7"/>
        <v>1100396.9469999999</v>
      </c>
      <c r="M32" s="70">
        <f t="shared" si="8"/>
        <v>1135504.5009999999</v>
      </c>
    </row>
    <row r="33" spans="8:13">
      <c r="H33" s="87" t="str">
        <f t="shared" si="3"/>
        <v>PPE</v>
      </c>
      <c r="I33" s="88">
        <f t="shared" si="4"/>
        <v>0.61970074812967579</v>
      </c>
      <c r="J33" s="87" t="str">
        <f t="shared" si="5"/>
        <v>PPE</v>
      </c>
      <c r="K33" s="70">
        <f t="shared" si="6"/>
        <v>109579.02</v>
      </c>
      <c r="L33" s="70">
        <f t="shared" si="7"/>
        <v>101249.61</v>
      </c>
      <c r="M33" s="70">
        <f t="shared" si="8"/>
        <v>135873.24</v>
      </c>
    </row>
    <row r="34" spans="8:13" ht="13.5" customHeight="1">
      <c r="H34" s="87" t="str">
        <f t="shared" si="3"/>
        <v>PSE</v>
      </c>
      <c r="I34" s="88">
        <f t="shared" si="4"/>
        <v>5.0955479635668578E-2</v>
      </c>
      <c r="J34" s="87" t="str">
        <f t="shared" si="5"/>
        <v>PSE</v>
      </c>
      <c r="K34" s="70">
        <f t="shared" si="6"/>
        <v>12900.319</v>
      </c>
      <c r="L34" s="70">
        <f t="shared" si="7"/>
        <v>10285.938000000002</v>
      </c>
      <c r="M34" s="70">
        <f t="shared" si="8"/>
        <v>9089.59</v>
      </c>
    </row>
    <row r="35" spans="8:13" ht="12.75" customHeight="1">
      <c r="H35" s="87" t="str">
        <f t="shared" si="3"/>
        <v>VE</v>
      </c>
      <c r="I35" s="88">
        <f t="shared" si="4"/>
        <v>6.9991522692370717E-2</v>
      </c>
      <c r="J35" s="87" t="str">
        <f t="shared" si="5"/>
        <v>VE</v>
      </c>
      <c r="K35" s="70">
        <f t="shared" si="6"/>
        <v>25404.961486021497</v>
      </c>
      <c r="L35" s="70">
        <f t="shared" si="7"/>
        <v>27000.50436211031</v>
      </c>
      <c r="M35" s="70">
        <f t="shared" si="8"/>
        <v>29109.498167865706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0.25474132522512422</v>
      </c>
      <c r="J37" s="87" t="str">
        <f t="shared" si="5"/>
        <v>VTE</v>
      </c>
      <c r="K37" s="70">
        <f t="shared" si="6"/>
        <v>13790.412</v>
      </c>
      <c r="L37" s="70">
        <f t="shared" si="7"/>
        <v>12187.914999999995</v>
      </c>
      <c r="M37" s="70">
        <f t="shared" si="8"/>
        <v>8849.3340000000026</v>
      </c>
    </row>
    <row r="38" spans="8:13" ht="12.75" customHeight="1">
      <c r="H38" s="87" t="str">
        <f t="shared" si="3"/>
        <v>FVE</v>
      </c>
      <c r="I38" s="88">
        <f t="shared" si="4"/>
        <v>7.0955820759295352E-2</v>
      </c>
      <c r="J38" s="87" t="str">
        <f t="shared" si="5"/>
        <v>FVE</v>
      </c>
      <c r="K38" s="70">
        <f t="shared" si="6"/>
        <v>27563.464811373444</v>
      </c>
      <c r="L38" s="70">
        <f t="shared" si="7"/>
        <v>22912.236999999997</v>
      </c>
      <c r="M38" s="70">
        <f t="shared" si="8"/>
        <v>30736.533840105709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403</v>
      </c>
      <c r="M1" s="348" t="str">
        <f>'3.1'!N1</f>
        <v>II. čtvrtletí 2024</v>
      </c>
      <c r="N1" s="91"/>
      <c r="O1" s="91"/>
      <c r="P1" s="92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>
      <c r="A3" s="435" t="str">
        <f>'3.1'!A4</f>
        <v>2024</v>
      </c>
      <c r="B3" s="577" t="s">
        <v>186</v>
      </c>
      <c r="C3" s="577"/>
      <c r="D3" s="577"/>
      <c r="E3" s="577"/>
      <c r="F3" s="577"/>
      <c r="G3" s="580"/>
      <c r="H3" s="584" t="s">
        <v>19</v>
      </c>
      <c r="I3" s="577"/>
      <c r="J3" s="577"/>
      <c r="K3" s="577"/>
      <c r="L3" s="577"/>
      <c r="M3" s="577"/>
      <c r="N3" s="61"/>
      <c r="O3" s="92"/>
      <c r="P3" s="92"/>
    </row>
    <row r="4" spans="1:21" ht="13.5" customHeight="1">
      <c r="A4" s="22"/>
      <c r="B4" s="586" t="s">
        <v>168</v>
      </c>
      <c r="C4" s="586"/>
      <c r="D4" s="586"/>
      <c r="E4" s="586"/>
      <c r="F4" s="586"/>
      <c r="G4" s="588"/>
      <c r="H4" s="585" t="s">
        <v>5</v>
      </c>
      <c r="I4" s="586"/>
      <c r="J4" s="586"/>
      <c r="K4" s="586"/>
      <c r="L4" s="586"/>
      <c r="M4" s="586"/>
      <c r="N4" s="61"/>
      <c r="O4" s="92"/>
      <c r="P4" s="92"/>
    </row>
    <row r="5" spans="1:21">
      <c r="A5" s="22"/>
      <c r="B5" s="579" t="s">
        <v>63</v>
      </c>
      <c r="C5" s="579"/>
      <c r="D5" s="579" t="s">
        <v>64</v>
      </c>
      <c r="E5" s="579"/>
      <c r="F5" s="579" t="s">
        <v>65</v>
      </c>
      <c r="G5" s="582"/>
      <c r="H5" s="583" t="s">
        <v>63</v>
      </c>
      <c r="I5" s="579"/>
      <c r="J5" s="579" t="s">
        <v>64</v>
      </c>
      <c r="K5" s="579"/>
      <c r="L5" s="579" t="s">
        <v>65</v>
      </c>
      <c r="M5" s="579"/>
      <c r="N5" s="61"/>
      <c r="O5" s="92"/>
      <c r="P5" s="92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1"/>
      <c r="O6" s="92"/>
      <c r="P6" s="92"/>
    </row>
    <row r="7" spans="1:21">
      <c r="A7" s="592" t="s">
        <v>53</v>
      </c>
      <c r="B7" s="587">
        <f>F8</f>
        <v>437.1442931000006</v>
      </c>
      <c r="C7" s="574"/>
      <c r="D7" s="574"/>
      <c r="E7" s="574"/>
      <c r="F7" s="574"/>
      <c r="G7" s="589"/>
      <c r="H7" s="587">
        <f>SUM(H8,J8,L8)</f>
        <v>163691.5100130841</v>
      </c>
      <c r="I7" s="574"/>
      <c r="J7" s="574"/>
      <c r="K7" s="574"/>
      <c r="L7" s="574"/>
      <c r="M7" s="574"/>
      <c r="N7" s="61"/>
      <c r="O7" s="92"/>
      <c r="P7" s="92"/>
    </row>
    <row r="8" spans="1:21">
      <c r="A8" s="593"/>
      <c r="B8" s="358">
        <f>SUM(B9:B16)</f>
        <v>431.44971300000054</v>
      </c>
      <c r="C8" s="353">
        <v>1.9358284000268178E-2</v>
      </c>
      <c r="D8" s="318">
        <f>SUM(D9:D16)</f>
        <v>435.93782310000074</v>
      </c>
      <c r="E8" s="353">
        <v>1.94959381371629E-2</v>
      </c>
      <c r="F8" s="318">
        <f>SUM(F9:F16)</f>
        <v>437.1442931000006</v>
      </c>
      <c r="G8" s="359">
        <v>1.9538262000072242E-2</v>
      </c>
      <c r="H8" s="318">
        <f>SUM(H9:H16)</f>
        <v>54983.028247564696</v>
      </c>
      <c r="I8" s="353">
        <v>1.0152932802537038E-2</v>
      </c>
      <c r="J8" s="318">
        <f>SUM(J9:J16)</f>
        <v>58249.98118458908</v>
      </c>
      <c r="K8" s="353">
        <v>1.1123587707512513E-2</v>
      </c>
      <c r="L8" s="318">
        <f>SUM(L9:L16)</f>
        <v>50458.500580930318</v>
      </c>
      <c r="M8" s="353">
        <v>9.618088213841398E-3</v>
      </c>
      <c r="N8" s="61"/>
      <c r="O8" s="92"/>
      <c r="P8" s="92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90"/>
      <c r="O9" s="93"/>
      <c r="P9" s="92"/>
    </row>
    <row r="10" spans="1:21">
      <c r="A10" s="56" t="s">
        <v>20</v>
      </c>
      <c r="B10" s="247">
        <v>131.66200000000001</v>
      </c>
      <c r="C10" s="352">
        <v>1.3947816677580951E-2</v>
      </c>
      <c r="D10" s="23">
        <v>131.66200000000001</v>
      </c>
      <c r="E10" s="352">
        <v>1.3947816677580951E-2</v>
      </c>
      <c r="F10" s="23">
        <v>131.66200000000001</v>
      </c>
      <c r="G10" s="360">
        <v>1.3947816677580951E-2</v>
      </c>
      <c r="H10" s="23">
        <v>12942.249</v>
      </c>
      <c r="I10" s="352">
        <v>6.4361756766869614E-3</v>
      </c>
      <c r="J10" s="23">
        <v>11827.415000000001</v>
      </c>
      <c r="K10" s="352">
        <v>5.9983829926999813E-3</v>
      </c>
      <c r="L10" s="23">
        <v>4277.3359999999993</v>
      </c>
      <c r="M10" s="352">
        <v>2.2531307567278248E-3</v>
      </c>
      <c r="N10" s="90"/>
      <c r="O10" s="93"/>
      <c r="P10" s="92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90"/>
      <c r="O11" s="93"/>
      <c r="P11" s="92"/>
    </row>
    <row r="12" spans="1:21">
      <c r="A12" s="56" t="s">
        <v>22</v>
      </c>
      <c r="B12" s="247">
        <v>36.764145000000021</v>
      </c>
      <c r="C12" s="352">
        <v>3.3436530607108141E-2</v>
      </c>
      <c r="D12" s="23">
        <v>37.763145000000023</v>
      </c>
      <c r="E12" s="352">
        <v>3.4192574314610175E-2</v>
      </c>
      <c r="F12" s="23">
        <v>38.007145000000008</v>
      </c>
      <c r="G12" s="360">
        <v>3.4349123888074248E-2</v>
      </c>
      <c r="H12" s="23">
        <v>10097.168999999994</v>
      </c>
      <c r="I12" s="352">
        <v>3.3001904903960141E-2</v>
      </c>
      <c r="J12" s="23">
        <v>8503.619999999999</v>
      </c>
      <c r="K12" s="352">
        <v>2.9504787169604443E-2</v>
      </c>
      <c r="L12" s="23">
        <v>7790.5969999999988</v>
      </c>
      <c r="M12" s="352">
        <v>2.9460234567177581E-2</v>
      </c>
      <c r="N12" s="90"/>
      <c r="O12" s="93"/>
      <c r="P12" s="92"/>
    </row>
    <row r="13" spans="1:21">
      <c r="A13" s="56" t="s">
        <v>43</v>
      </c>
      <c r="B13" s="247">
        <v>7.793499999999999</v>
      </c>
      <c r="C13" s="352">
        <v>6.9791645230373456E-3</v>
      </c>
      <c r="D13" s="23">
        <v>7.7910000000000004</v>
      </c>
      <c r="E13" s="352">
        <v>6.9810830838132974E-3</v>
      </c>
      <c r="F13" s="23">
        <v>7.7910000000000004</v>
      </c>
      <c r="G13" s="360">
        <v>7.0284134189814024E-3</v>
      </c>
      <c r="H13" s="23">
        <v>3258.3905835411479</v>
      </c>
      <c r="I13" s="352">
        <v>2.0205757984882652E-2</v>
      </c>
      <c r="J13" s="23">
        <v>2000.161201754386</v>
      </c>
      <c r="K13" s="352">
        <v>1.4783572071154213E-2</v>
      </c>
      <c r="L13" s="23">
        <v>3026.5010614035091</v>
      </c>
      <c r="M13" s="352">
        <v>1.7500859725867315E-2</v>
      </c>
      <c r="N13" s="90"/>
      <c r="O13" s="93"/>
      <c r="P13" s="92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90"/>
      <c r="O14" s="93"/>
      <c r="P14" s="61"/>
      <c r="Q14" s="71"/>
      <c r="R14" s="48"/>
      <c r="S14" s="48"/>
      <c r="T14" s="48"/>
      <c r="U14" s="48"/>
    </row>
    <row r="15" spans="1:21">
      <c r="A15" s="56" t="s">
        <v>45</v>
      </c>
      <c r="B15" s="247">
        <v>0.27500000000000002</v>
      </c>
      <c r="C15" s="352">
        <v>8.0712665245057352E-4</v>
      </c>
      <c r="D15" s="23">
        <v>0.27500000000000002</v>
      </c>
      <c r="E15" s="74">
        <v>8.0710296393008405E-4</v>
      </c>
      <c r="F15" s="23">
        <v>0.27500000000000002</v>
      </c>
      <c r="G15" s="361">
        <v>8.0707217093213329E-4</v>
      </c>
      <c r="H15" s="23">
        <v>27.254999999999999</v>
      </c>
      <c r="I15" s="352">
        <v>4.4867752292485031E-4</v>
      </c>
      <c r="J15" s="23">
        <v>14.332000000000001</v>
      </c>
      <c r="K15" s="74">
        <v>3.2047556120930578E-4</v>
      </c>
      <c r="L15" s="23">
        <v>12.028</v>
      </c>
      <c r="M15" s="74">
        <v>3.7664210506425092E-4</v>
      </c>
      <c r="N15" s="90"/>
      <c r="O15" s="93"/>
      <c r="P15" s="61"/>
      <c r="Q15" s="71"/>
      <c r="R15" s="48"/>
      <c r="S15" s="48"/>
      <c r="T15" s="48"/>
      <c r="U15" s="48"/>
    </row>
    <row r="16" spans="1:21">
      <c r="A16" s="276" t="s">
        <v>46</v>
      </c>
      <c r="B16" s="248">
        <v>254.95506800000055</v>
      </c>
      <c r="C16" s="353">
        <v>7.3555237675781204E-2</v>
      </c>
      <c r="D16" s="242">
        <v>258.44667810000067</v>
      </c>
      <c r="E16" s="354">
        <v>7.3115684919252702E-2</v>
      </c>
      <c r="F16" s="242">
        <v>259.40914810000061</v>
      </c>
      <c r="G16" s="362">
        <v>7.3000861323526997E-2</v>
      </c>
      <c r="H16" s="242">
        <v>28657.964664023559</v>
      </c>
      <c r="I16" s="353">
        <v>7.2511316509222726E-2</v>
      </c>
      <c r="J16" s="242">
        <v>35904.4529828347</v>
      </c>
      <c r="K16" s="354">
        <v>8.1366981607949487E-2</v>
      </c>
      <c r="L16" s="242">
        <v>35352.03851952681</v>
      </c>
      <c r="M16" s="354">
        <v>7.6155877409961589E-2</v>
      </c>
      <c r="N16" s="90"/>
      <c r="O16" s="93"/>
      <c r="P16" s="61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94"/>
      <c r="O17" s="92"/>
      <c r="P17" s="92"/>
    </row>
    <row r="18" spans="1:20">
      <c r="A18" s="435" t="str">
        <f>'3.1'!A4</f>
        <v>2024</v>
      </c>
      <c r="B18" s="577" t="s">
        <v>231</v>
      </c>
      <c r="C18" s="577"/>
      <c r="D18" s="577"/>
      <c r="E18" s="577"/>
      <c r="F18" s="577"/>
      <c r="G18" s="577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>
      <c r="A19" s="355"/>
      <c r="B19" s="578" t="s">
        <v>5</v>
      </c>
      <c r="C19" s="578"/>
      <c r="D19" s="578"/>
      <c r="E19" s="578"/>
      <c r="F19" s="578"/>
      <c r="G19" s="578"/>
      <c r="H19" s="78" t="str">
        <f>A24</f>
        <v>VO z vvn</v>
      </c>
      <c r="I19" s="86">
        <f>(B24+D24+F24)/'6.1, 6.2'!B25</f>
        <v>8.9280714861933522E-2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>
      <c r="A20" s="351"/>
      <c r="B20" s="579" t="s">
        <v>63</v>
      </c>
      <c r="C20" s="579"/>
      <c r="D20" s="579" t="s">
        <v>64</v>
      </c>
      <c r="E20" s="579"/>
      <c r="F20" s="579" t="s">
        <v>65</v>
      </c>
      <c r="G20" s="579"/>
      <c r="H20" s="78" t="str">
        <f>A25</f>
        <v>VO z vn</v>
      </c>
      <c r="I20" s="86">
        <f>(B25+D25+F25)/'6.1, 6.2'!C25</f>
        <v>4.3975140386457841E-2</v>
      </c>
      <c r="J20" s="87" t="str">
        <f t="shared" ref="J20:J26" si="1">A10</f>
        <v>PE</v>
      </c>
      <c r="K20" s="76">
        <f t="shared" si="0"/>
        <v>29047</v>
      </c>
      <c r="L20" s="87" t="str">
        <f t="shared" ref="L20:L26" si="2">A10</f>
        <v>PE</v>
      </c>
      <c r="M20" s="85">
        <f>K20/'6.1, 6.2'!C5</f>
        <v>4.9391057999602795E-3</v>
      </c>
      <c r="N20" s="95"/>
      <c r="O20" s="91"/>
      <c r="P20" s="97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5.2766023619712096E-2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>
      <c r="A22" s="572" t="s">
        <v>53</v>
      </c>
      <c r="B22" s="574">
        <f>SUM(B23,D23,F23)</f>
        <v>652398.5949704512</v>
      </c>
      <c r="C22" s="574"/>
      <c r="D22" s="574"/>
      <c r="E22" s="574"/>
      <c r="F22" s="574"/>
      <c r="G22" s="574"/>
      <c r="H22" s="78" t="str">
        <f>A27</f>
        <v>MOO</v>
      </c>
      <c r="I22" s="86">
        <f>(B27+D27+F27)/'6.1, 6.2'!E25</f>
        <v>4.9027729874344582E-2</v>
      </c>
      <c r="J22" s="87" t="str">
        <f t="shared" si="1"/>
        <v>PSE</v>
      </c>
      <c r="K22" s="76">
        <f t="shared" si="0"/>
        <v>26391.385999999991</v>
      </c>
      <c r="L22" s="87" t="str">
        <f t="shared" si="2"/>
        <v>PSE</v>
      </c>
      <c r="M22" s="85">
        <f>K22/'6.1, 6.2'!E5</f>
        <v>3.0737223986188181E-2</v>
      </c>
      <c r="N22" s="95"/>
      <c r="O22" s="91"/>
      <c r="P22" s="97"/>
      <c r="Q22" s="71"/>
      <c r="R22" s="23"/>
      <c r="S22" s="23"/>
      <c r="T22" s="23"/>
    </row>
    <row r="23" spans="1:20">
      <c r="A23" s="573"/>
      <c r="B23" s="318">
        <f>SUM(B24:B27)</f>
        <v>222593.66714876876</v>
      </c>
      <c r="C23" s="363">
        <v>5.4097638594960903E-2</v>
      </c>
      <c r="D23" s="318">
        <f>SUM(D24:D27)</f>
        <v>216514.8532407521</v>
      </c>
      <c r="E23" s="363">
        <v>5.4344700010432172E-2</v>
      </c>
      <c r="F23" s="318">
        <f>SUM(F24:F27)</f>
        <v>213290.07458093032</v>
      </c>
      <c r="G23" s="363">
        <v>5.4009684496321576E-2</v>
      </c>
      <c r="H23" s="68"/>
      <c r="I23" s="68"/>
      <c r="J23" s="87" t="str">
        <f t="shared" si="1"/>
        <v>VE</v>
      </c>
      <c r="K23" s="76">
        <f t="shared" si="0"/>
        <v>8285.0528466990436</v>
      </c>
      <c r="L23" s="87" t="str">
        <f t="shared" si="2"/>
        <v>VE</v>
      </c>
      <c r="M23" s="85">
        <f>K23/'6.1, 6.2'!F5</f>
        <v>1.7646878525339013E-2</v>
      </c>
      <c r="N23" s="95"/>
      <c r="O23" s="91"/>
      <c r="P23" s="97"/>
      <c r="Q23" s="71"/>
      <c r="R23" s="74"/>
      <c r="S23" s="75"/>
      <c r="T23" s="75"/>
    </row>
    <row r="24" spans="1:20">
      <c r="A24" s="18" t="s">
        <v>8</v>
      </c>
      <c r="B24" s="23">
        <v>53092.305</v>
      </c>
      <c r="C24" s="352">
        <v>8.9287453234909733E-2</v>
      </c>
      <c r="D24" s="23">
        <v>56205.962</v>
      </c>
      <c r="E24" s="352">
        <v>9.0196201455481642E-2</v>
      </c>
      <c r="F24" s="23">
        <v>60677.046999999999</v>
      </c>
      <c r="G24" s="352">
        <v>8.8443327610566516E-2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>
      <c r="A25" s="18" t="s">
        <v>9</v>
      </c>
      <c r="B25" s="23">
        <v>79813.091</v>
      </c>
      <c r="C25" s="352">
        <v>4.3966611288968789E-2</v>
      </c>
      <c r="D25" s="23">
        <v>79791.896999999997</v>
      </c>
      <c r="E25" s="352">
        <v>4.4161663430765739E-2</v>
      </c>
      <c r="F25" s="23">
        <v>78365.97</v>
      </c>
      <c r="G25" s="352">
        <v>4.3795451091737367E-2</v>
      </c>
      <c r="H25" s="68"/>
      <c r="I25" s="68"/>
      <c r="J25" s="87" t="str">
        <f t="shared" si="1"/>
        <v>VTE</v>
      </c>
      <c r="K25" s="76">
        <f t="shared" si="0"/>
        <v>53.615000000000002</v>
      </c>
      <c r="L25" s="87" t="str">
        <f t="shared" si="2"/>
        <v>VTE</v>
      </c>
      <c r="M25" s="85">
        <f>K25/'6.1, 6.2'!H5</f>
        <v>3.9020807648650844E-4</v>
      </c>
      <c r="N25" s="95"/>
      <c r="O25" s="96"/>
      <c r="P25" s="92"/>
    </row>
    <row r="26" spans="1:20">
      <c r="A26" s="18" t="s">
        <v>132</v>
      </c>
      <c r="B26" s="23">
        <v>31472.296160980746</v>
      </c>
      <c r="C26" s="352">
        <v>5.5132077562045273E-2</v>
      </c>
      <c r="D26" s="23">
        <v>28310.317410750242</v>
      </c>
      <c r="E26" s="352">
        <v>5.2346582985387378E-2</v>
      </c>
      <c r="F26" s="23">
        <v>27050.413656959747</v>
      </c>
      <c r="G26" s="352">
        <v>5.2269694328409673E-2</v>
      </c>
      <c r="H26" s="68"/>
      <c r="I26" s="68"/>
      <c r="J26" s="87" t="str">
        <f t="shared" si="1"/>
        <v>FVE</v>
      </c>
      <c r="K26" s="76">
        <f t="shared" si="0"/>
        <v>99914.456166385062</v>
      </c>
      <c r="L26" s="87" t="str">
        <f t="shared" si="2"/>
        <v>FVE</v>
      </c>
      <c r="M26" s="85">
        <f>K26/'6.1, 6.2'!I5</f>
        <v>7.6816353056791062E-2</v>
      </c>
      <c r="N26" s="95"/>
      <c r="O26" s="96"/>
      <c r="P26" s="92"/>
    </row>
    <row r="27" spans="1:20">
      <c r="A27" s="429" t="s">
        <v>130</v>
      </c>
      <c r="B27" s="242">
        <v>58215.974987788002</v>
      </c>
      <c r="C27" s="353">
        <v>5.1342327212269001E-2</v>
      </c>
      <c r="D27" s="242">
        <v>52206.676830001845</v>
      </c>
      <c r="E27" s="353">
        <v>5.1520829631101391E-2</v>
      </c>
      <c r="F27" s="242">
        <v>47196.64392397058</v>
      </c>
      <c r="G27" s="353">
        <v>4.9359950285856727E-2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>
      <c r="A28" s="590"/>
      <c r="B28" s="590"/>
      <c r="C28" s="590"/>
      <c r="D28" s="590"/>
      <c r="E28" s="590"/>
      <c r="F28" s="48"/>
      <c r="G28" s="77" t="s">
        <v>298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>
      <c r="A29" s="591"/>
      <c r="B29" s="591"/>
      <c r="C29" s="591"/>
      <c r="D29" s="591"/>
      <c r="E29" s="591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>
      <c r="J30" s="87"/>
      <c r="K30" s="87" t="str">
        <f>H5</f>
        <v>Duben</v>
      </c>
      <c r="L30" s="87" t="str">
        <f>J5</f>
        <v>Květen</v>
      </c>
      <c r="M30" s="87" t="str">
        <f>L5</f>
        <v>Červen</v>
      </c>
      <c r="N30" s="92"/>
      <c r="O30" s="92"/>
      <c r="P30" s="92"/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>
      <c r="H32" s="87" t="str">
        <f t="shared" si="3"/>
        <v>PE</v>
      </c>
      <c r="I32" s="88">
        <f t="shared" si="4"/>
        <v>1.3947816677580951E-2</v>
      </c>
      <c r="J32" s="87" t="str">
        <f t="shared" si="5"/>
        <v>PE</v>
      </c>
      <c r="K32" s="70">
        <f t="shared" si="6"/>
        <v>12942.249</v>
      </c>
      <c r="L32" s="70">
        <f t="shared" si="7"/>
        <v>11827.415000000001</v>
      </c>
      <c r="M32" s="70">
        <f t="shared" si="8"/>
        <v>4277.3359999999993</v>
      </c>
      <c r="N32" s="92"/>
      <c r="O32" s="92"/>
      <c r="P32" s="92"/>
    </row>
    <row r="33" spans="8:16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>
      <c r="H34" s="87" t="str">
        <f t="shared" si="3"/>
        <v>PSE</v>
      </c>
      <c r="I34" s="88">
        <f t="shared" si="4"/>
        <v>3.4349123888074248E-2</v>
      </c>
      <c r="J34" s="87" t="str">
        <f t="shared" si="5"/>
        <v>PSE</v>
      </c>
      <c r="K34" s="70">
        <f t="shared" si="6"/>
        <v>10097.168999999994</v>
      </c>
      <c r="L34" s="70">
        <f t="shared" si="7"/>
        <v>8503.619999999999</v>
      </c>
      <c r="M34" s="70">
        <f t="shared" si="8"/>
        <v>7790.5969999999988</v>
      </c>
      <c r="N34" s="92"/>
      <c r="O34" s="92"/>
      <c r="P34" s="92"/>
    </row>
    <row r="35" spans="8:16" ht="12.75" customHeight="1">
      <c r="H35" s="87" t="str">
        <f t="shared" si="3"/>
        <v>VE</v>
      </c>
      <c r="I35" s="88">
        <f t="shared" si="4"/>
        <v>7.0284134189814024E-3</v>
      </c>
      <c r="J35" s="87" t="str">
        <f t="shared" si="5"/>
        <v>VE</v>
      </c>
      <c r="K35" s="70">
        <f t="shared" si="6"/>
        <v>3258.3905835411479</v>
      </c>
      <c r="L35" s="70">
        <f t="shared" si="7"/>
        <v>2000.161201754386</v>
      </c>
      <c r="M35" s="70">
        <f t="shared" si="8"/>
        <v>3026.5010614035091</v>
      </c>
      <c r="N35" s="92"/>
      <c r="O35" s="92"/>
      <c r="P35" s="92"/>
    </row>
    <row r="36" spans="8:16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>
      <c r="H37" s="87" t="str">
        <f t="shared" si="3"/>
        <v>VTE</v>
      </c>
      <c r="I37" s="88">
        <f t="shared" si="4"/>
        <v>8.0707217093213329E-4</v>
      </c>
      <c r="J37" s="87" t="str">
        <f t="shared" si="5"/>
        <v>VTE</v>
      </c>
      <c r="K37" s="70">
        <f t="shared" si="6"/>
        <v>27.254999999999999</v>
      </c>
      <c r="L37" s="70">
        <f t="shared" si="7"/>
        <v>14.332000000000001</v>
      </c>
      <c r="M37" s="70">
        <f t="shared" si="8"/>
        <v>12.028</v>
      </c>
      <c r="N37" s="92"/>
      <c r="O37" s="92"/>
      <c r="P37" s="92"/>
    </row>
    <row r="38" spans="8:16" ht="12.75" customHeight="1">
      <c r="H38" s="87" t="str">
        <f t="shared" si="3"/>
        <v>FVE</v>
      </c>
      <c r="I38" s="88">
        <f t="shared" si="4"/>
        <v>7.3000861323526997E-2</v>
      </c>
      <c r="J38" s="87" t="str">
        <f t="shared" si="5"/>
        <v>FVE</v>
      </c>
      <c r="K38" s="70">
        <f t="shared" si="6"/>
        <v>28657.964664023559</v>
      </c>
      <c r="L38" s="70">
        <f t="shared" si="7"/>
        <v>35904.4529828347</v>
      </c>
      <c r="M38" s="70">
        <f t="shared" si="8"/>
        <v>35352.03851952681</v>
      </c>
      <c r="N38" s="92"/>
      <c r="O38" s="92"/>
      <c r="P38" s="92"/>
    </row>
    <row r="39" spans="8:16">
      <c r="N39" s="92"/>
      <c r="O39" s="92"/>
      <c r="P39" s="92"/>
    </row>
    <row r="40" spans="8:16">
      <c r="N40" s="92"/>
      <c r="O40" s="92"/>
      <c r="P40" s="92"/>
    </row>
    <row r="41" spans="8:16">
      <c r="N41" s="92"/>
      <c r="O41" s="92"/>
      <c r="P41" s="92"/>
    </row>
    <row r="42" spans="8:16">
      <c r="N42" s="92"/>
      <c r="O42" s="92"/>
      <c r="P42" s="92"/>
    </row>
    <row r="43" spans="8:16">
      <c r="N43" s="92"/>
      <c r="O43" s="92"/>
      <c r="P43" s="92"/>
    </row>
    <row r="44" spans="8:16">
      <c r="N44" s="92"/>
      <c r="O44" s="92"/>
      <c r="P44" s="92"/>
    </row>
    <row r="45" spans="8:16">
      <c r="N45" s="92"/>
      <c r="O45" s="92"/>
      <c r="P45" s="92"/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" style="11" customWidth="1"/>
    <col min="2" max="10" width="9.85546875" style="11" customWidth="1"/>
    <col min="11" max="11" width="10" style="22" customWidth="1"/>
    <col min="12" max="13" width="9.85546875" style="22" customWidth="1"/>
    <col min="14" max="14" width="9.7109375" style="11" customWidth="1"/>
    <col min="15" max="15" width="10.7109375" style="11" customWidth="1"/>
    <col min="16" max="16384" width="9.140625" style="11"/>
  </cols>
  <sheetData>
    <row r="1" spans="1:14" ht="20.25">
      <c r="A1" s="368" t="s">
        <v>405</v>
      </c>
      <c r="M1" s="51"/>
      <c r="N1" s="209" t="str">
        <f>'3.1'!N1</f>
        <v>II. čtvrtletí 2024</v>
      </c>
    </row>
    <row r="2" spans="1:14" ht="6" customHeight="1"/>
    <row r="3" spans="1:14" ht="12.75" customHeight="1">
      <c r="A3" s="543" t="str">
        <f>'3.1'!A4</f>
        <v>2024</v>
      </c>
      <c r="B3" s="554" t="s">
        <v>179</v>
      </c>
      <c r="C3" s="533"/>
      <c r="D3" s="534"/>
      <c r="E3" s="554" t="s">
        <v>181</v>
      </c>
      <c r="F3" s="533"/>
      <c r="G3" s="534"/>
      <c r="H3" s="554" t="s">
        <v>182</v>
      </c>
      <c r="I3" s="533"/>
      <c r="J3" s="534"/>
      <c r="K3" s="554" t="s">
        <v>183</v>
      </c>
      <c r="L3" s="533"/>
      <c r="M3" s="534"/>
      <c r="N3" s="533" t="s">
        <v>53</v>
      </c>
    </row>
    <row r="4" spans="1:14">
      <c r="A4" s="544"/>
      <c r="B4" s="374" t="s">
        <v>60</v>
      </c>
      <c r="C4" s="373" t="s">
        <v>61</v>
      </c>
      <c r="D4" s="378" t="s">
        <v>62</v>
      </c>
      <c r="E4" s="374" t="s">
        <v>63</v>
      </c>
      <c r="F4" s="373" t="s">
        <v>64</v>
      </c>
      <c r="G4" s="378" t="s">
        <v>65</v>
      </c>
      <c r="H4" s="374" t="s">
        <v>66</v>
      </c>
      <c r="I4" s="373" t="s">
        <v>67</v>
      </c>
      <c r="J4" s="378" t="s">
        <v>68</v>
      </c>
      <c r="K4" s="374" t="s">
        <v>69</v>
      </c>
      <c r="L4" s="373" t="s">
        <v>70</v>
      </c>
      <c r="M4" s="378" t="s">
        <v>71</v>
      </c>
      <c r="N4" s="548"/>
    </row>
    <row r="5" spans="1:14" ht="12.75" customHeight="1">
      <c r="A5" s="545" t="s">
        <v>269</v>
      </c>
      <c r="B5" s="558">
        <f>SUM(B6:D6)</f>
        <v>-1703.8877091080319</v>
      </c>
      <c r="C5" s="559"/>
      <c r="D5" s="560"/>
      <c r="E5" s="558">
        <f>SUM(E6:G6)</f>
        <v>-461.04561062989296</v>
      </c>
      <c r="F5" s="559"/>
      <c r="G5" s="560"/>
      <c r="H5" s="558">
        <f>SUM(H6:J6)</f>
        <v>0</v>
      </c>
      <c r="I5" s="559"/>
      <c r="J5" s="560"/>
      <c r="K5" s="558">
        <f>SUM(K6:M6)</f>
        <v>0</v>
      </c>
      <c r="L5" s="559"/>
      <c r="M5" s="560"/>
      <c r="N5" s="594">
        <f>SUM(B6:M6)</f>
        <v>-2164.9333197379246</v>
      </c>
    </row>
    <row r="6" spans="1:14">
      <c r="A6" s="546"/>
      <c r="B6" s="315">
        <f>B7+B18</f>
        <v>-647.18226055516425</v>
      </c>
      <c r="C6" s="305">
        <f t="shared" ref="C6:M6" si="0">C7+C18</f>
        <v>-415.99147398323498</v>
      </c>
      <c r="D6" s="310">
        <f t="shared" si="0"/>
        <v>-640.71397456963268</v>
      </c>
      <c r="E6" s="315">
        <f t="shared" si="0"/>
        <v>-127.12027105316361</v>
      </c>
      <c r="F6" s="305">
        <f t="shared" si="0"/>
        <v>-86.157430703560749</v>
      </c>
      <c r="G6" s="310">
        <f t="shared" si="0"/>
        <v>-247.76790887316861</v>
      </c>
      <c r="H6" s="315">
        <f t="shared" si="0"/>
        <v>0</v>
      </c>
      <c r="I6" s="305">
        <f t="shared" si="0"/>
        <v>0</v>
      </c>
      <c r="J6" s="310">
        <f t="shared" si="0"/>
        <v>0</v>
      </c>
      <c r="K6" s="315">
        <f t="shared" si="0"/>
        <v>0</v>
      </c>
      <c r="L6" s="305">
        <f t="shared" si="0"/>
        <v>0</v>
      </c>
      <c r="M6" s="310">
        <f t="shared" si="0"/>
        <v>0</v>
      </c>
      <c r="N6" s="595"/>
    </row>
    <row r="7" spans="1:14">
      <c r="A7" s="382" t="s">
        <v>84</v>
      </c>
      <c r="B7" s="375">
        <f>B8+B13</f>
        <v>-2131.375505954707</v>
      </c>
      <c r="C7" s="370">
        <f t="shared" ref="C7:M7" si="1">C8+C13</f>
        <v>-1712.7781483490294</v>
      </c>
      <c r="D7" s="379">
        <f t="shared" si="1"/>
        <v>-1777.8267572885193</v>
      </c>
      <c r="E7" s="375">
        <f t="shared" si="1"/>
        <v>-1344.2284758349185</v>
      </c>
      <c r="F7" s="370">
        <f t="shared" si="1"/>
        <v>-1417.6777815749945</v>
      </c>
      <c r="G7" s="379">
        <f t="shared" si="1"/>
        <v>-1414.8622244897431</v>
      </c>
      <c r="H7" s="375">
        <f t="shared" si="1"/>
        <v>0</v>
      </c>
      <c r="I7" s="370">
        <f t="shared" si="1"/>
        <v>0</v>
      </c>
      <c r="J7" s="379">
        <f t="shared" si="1"/>
        <v>0</v>
      </c>
      <c r="K7" s="375">
        <f t="shared" si="1"/>
        <v>0</v>
      </c>
      <c r="L7" s="370">
        <f t="shared" si="1"/>
        <v>0</v>
      </c>
      <c r="M7" s="379">
        <f t="shared" si="1"/>
        <v>0</v>
      </c>
      <c r="N7" s="371">
        <f>SUM(B7:M7)</f>
        <v>-9798.7488934919129</v>
      </c>
    </row>
    <row r="8" spans="1:14">
      <c r="A8" s="383" t="s">
        <v>72</v>
      </c>
      <c r="B8" s="376">
        <f>SUM(B9:B12)</f>
        <v>-2123.8813349547072</v>
      </c>
      <c r="C8" s="372">
        <f t="shared" ref="C8:M8" si="2">SUM(C9:C12)</f>
        <v>-1696.1918253490294</v>
      </c>
      <c r="D8" s="380">
        <f t="shared" si="2"/>
        <v>-1755.5983132885192</v>
      </c>
      <c r="E8" s="376">
        <f t="shared" si="2"/>
        <v>-1320.8653848349186</v>
      </c>
      <c r="F8" s="372">
        <f t="shared" si="2"/>
        <v>-1393.6158805749944</v>
      </c>
      <c r="G8" s="380">
        <f t="shared" si="2"/>
        <v>-1388.4117504897431</v>
      </c>
      <c r="H8" s="376">
        <f t="shared" si="2"/>
        <v>0</v>
      </c>
      <c r="I8" s="372">
        <f t="shared" si="2"/>
        <v>0</v>
      </c>
      <c r="J8" s="380">
        <f t="shared" si="2"/>
        <v>0</v>
      </c>
      <c r="K8" s="376">
        <f t="shared" si="2"/>
        <v>0</v>
      </c>
      <c r="L8" s="372">
        <f t="shared" si="2"/>
        <v>0</v>
      </c>
      <c r="M8" s="380">
        <f t="shared" si="2"/>
        <v>0</v>
      </c>
      <c r="N8" s="371">
        <f>SUM(B8:M8)</f>
        <v>-9678.5644894919133</v>
      </c>
    </row>
    <row r="9" spans="1:14">
      <c r="A9" s="385" t="s">
        <v>73</v>
      </c>
      <c r="B9" s="313">
        <v>-125.57479997718499</v>
      </c>
      <c r="C9" s="301">
        <v>-86.427849826803396</v>
      </c>
      <c r="D9" s="308">
        <v>-96.306075005872202</v>
      </c>
      <c r="E9" s="313">
        <v>-68.9077750980817</v>
      </c>
      <c r="F9" s="301">
        <v>-71.672874985877399</v>
      </c>
      <c r="G9" s="308">
        <v>-78.296224922491206</v>
      </c>
      <c r="H9" s="313">
        <v>0</v>
      </c>
      <c r="I9" s="301">
        <v>0</v>
      </c>
      <c r="J9" s="308">
        <v>0</v>
      </c>
      <c r="K9" s="313">
        <v>0</v>
      </c>
      <c r="L9" s="301">
        <v>0</v>
      </c>
      <c r="M9" s="308">
        <v>0</v>
      </c>
      <c r="N9" s="7">
        <f t="shared" ref="N9:N14" si="3">SUM(B9:M9)</f>
        <v>-527.18559981631086</v>
      </c>
    </row>
    <row r="10" spans="1:14">
      <c r="A10" s="385" t="s">
        <v>74</v>
      </c>
      <c r="B10" s="313">
        <v>-557.158629852172</v>
      </c>
      <c r="C10" s="301">
        <v>-506.05804999173802</v>
      </c>
      <c r="D10" s="308">
        <v>-624.60322567523804</v>
      </c>
      <c r="E10" s="313">
        <v>-357.98058012737499</v>
      </c>
      <c r="F10" s="301">
        <v>-213.133294799384</v>
      </c>
      <c r="G10" s="308">
        <v>-110.464084863126</v>
      </c>
      <c r="H10" s="313">
        <v>0</v>
      </c>
      <c r="I10" s="301">
        <v>0</v>
      </c>
      <c r="J10" s="308">
        <v>0</v>
      </c>
      <c r="K10" s="313">
        <v>0</v>
      </c>
      <c r="L10" s="301">
        <v>0</v>
      </c>
      <c r="M10" s="308">
        <v>0</v>
      </c>
      <c r="N10" s="7">
        <f t="shared" si="3"/>
        <v>-2369.3978653090335</v>
      </c>
    </row>
    <row r="11" spans="1:14">
      <c r="A11" s="385" t="s">
        <v>75</v>
      </c>
      <c r="B11" s="313">
        <v>-681.632729640143</v>
      </c>
      <c r="C11" s="301">
        <v>-611.53875031791995</v>
      </c>
      <c r="D11" s="308">
        <v>-566.04931310947597</v>
      </c>
      <c r="E11" s="313">
        <v>-369.91517933453201</v>
      </c>
      <c r="F11" s="301">
        <v>-287.77276075064401</v>
      </c>
      <c r="G11" s="308">
        <v>-252.37756621624899</v>
      </c>
      <c r="H11" s="313">
        <v>0</v>
      </c>
      <c r="I11" s="301">
        <v>0</v>
      </c>
      <c r="J11" s="308">
        <v>0</v>
      </c>
      <c r="K11" s="313">
        <v>0</v>
      </c>
      <c r="L11" s="301">
        <v>0</v>
      </c>
      <c r="M11" s="308">
        <v>0</v>
      </c>
      <c r="N11" s="7">
        <f t="shared" si="3"/>
        <v>-2769.2862993689641</v>
      </c>
    </row>
    <row r="12" spans="1:14">
      <c r="A12" s="386" t="s">
        <v>76</v>
      </c>
      <c r="B12" s="313">
        <v>-759.51517548520701</v>
      </c>
      <c r="C12" s="301">
        <v>-492.167175212568</v>
      </c>
      <c r="D12" s="308">
        <v>-468.63969949793301</v>
      </c>
      <c r="E12" s="313">
        <v>-524.06185027492995</v>
      </c>
      <c r="F12" s="301">
        <v>-821.03695003908899</v>
      </c>
      <c r="G12" s="308">
        <v>-947.27387448787704</v>
      </c>
      <c r="H12" s="313">
        <v>0</v>
      </c>
      <c r="I12" s="301">
        <v>0</v>
      </c>
      <c r="J12" s="308">
        <v>0</v>
      </c>
      <c r="K12" s="313">
        <v>0</v>
      </c>
      <c r="L12" s="301">
        <v>0</v>
      </c>
      <c r="M12" s="308">
        <v>0</v>
      </c>
      <c r="N12" s="7">
        <f t="shared" si="3"/>
        <v>-4012.6947249976038</v>
      </c>
    </row>
    <row r="13" spans="1:14">
      <c r="A13" s="382" t="s">
        <v>77</v>
      </c>
      <c r="B13" s="376">
        <f>SUM(B14:B17)</f>
        <v>-7.4941709999999997</v>
      </c>
      <c r="C13" s="372">
        <f t="shared" ref="C13:M13" si="4">SUM(C14:C17)</f>
        <v>-16.586323</v>
      </c>
      <c r="D13" s="380">
        <f t="shared" si="4"/>
        <v>-22.228444</v>
      </c>
      <c r="E13" s="376">
        <f t="shared" si="4"/>
        <v>-23.363090999999997</v>
      </c>
      <c r="F13" s="372">
        <f t="shared" si="4"/>
        <v>-24.061900999999999</v>
      </c>
      <c r="G13" s="380">
        <f t="shared" si="4"/>
        <v>-26.450474000000003</v>
      </c>
      <c r="H13" s="376">
        <f t="shared" si="4"/>
        <v>0</v>
      </c>
      <c r="I13" s="372">
        <f t="shared" si="4"/>
        <v>0</v>
      </c>
      <c r="J13" s="380">
        <f t="shared" si="4"/>
        <v>0</v>
      </c>
      <c r="K13" s="376">
        <f t="shared" si="4"/>
        <v>0</v>
      </c>
      <c r="L13" s="372">
        <f t="shared" si="4"/>
        <v>0</v>
      </c>
      <c r="M13" s="380">
        <f t="shared" si="4"/>
        <v>0</v>
      </c>
      <c r="N13" s="371">
        <f>SUM(B13:M13)</f>
        <v>-120.18440399999999</v>
      </c>
    </row>
    <row r="14" spans="1:14">
      <c r="A14" s="384" t="s">
        <v>73</v>
      </c>
      <c r="B14" s="377">
        <v>-7.3760219999999999</v>
      </c>
      <c r="C14" s="369">
        <v>-16.527979999999999</v>
      </c>
      <c r="D14" s="381">
        <v>-22.184207999999998</v>
      </c>
      <c r="E14" s="377">
        <v>-23.331458999999999</v>
      </c>
      <c r="F14" s="369">
        <v>-24.038166</v>
      </c>
      <c r="G14" s="381">
        <v>-26.307616000000003</v>
      </c>
      <c r="H14" s="377">
        <v>0</v>
      </c>
      <c r="I14" s="369">
        <v>0</v>
      </c>
      <c r="J14" s="381">
        <v>0</v>
      </c>
      <c r="K14" s="377">
        <v>0</v>
      </c>
      <c r="L14" s="369">
        <v>0</v>
      </c>
      <c r="M14" s="308">
        <v>0</v>
      </c>
      <c r="N14" s="7">
        <f t="shared" si="3"/>
        <v>-119.76545100000001</v>
      </c>
    </row>
    <row r="15" spans="1:14">
      <c r="A15" s="385" t="s">
        <v>74</v>
      </c>
      <c r="B15" s="377">
        <v>0</v>
      </c>
      <c r="C15" s="369">
        <v>0</v>
      </c>
      <c r="D15" s="381">
        <v>0</v>
      </c>
      <c r="E15" s="377">
        <v>0</v>
      </c>
      <c r="F15" s="369">
        <v>0</v>
      </c>
      <c r="G15" s="381">
        <v>0</v>
      </c>
      <c r="H15" s="377">
        <v>0</v>
      </c>
      <c r="I15" s="369">
        <v>0</v>
      </c>
      <c r="J15" s="381">
        <v>0</v>
      </c>
      <c r="K15" s="377">
        <v>0</v>
      </c>
      <c r="L15" s="369">
        <v>0</v>
      </c>
      <c r="M15" s="308">
        <v>0</v>
      </c>
      <c r="N15" s="7">
        <f t="shared" ref="N15:N28" si="5">SUM(B15:M15)</f>
        <v>0</v>
      </c>
    </row>
    <row r="16" spans="1:14">
      <c r="A16" s="385" t="s">
        <v>75</v>
      </c>
      <c r="B16" s="377">
        <v>0</v>
      </c>
      <c r="C16" s="369">
        <v>0</v>
      </c>
      <c r="D16" s="381">
        <v>0</v>
      </c>
      <c r="E16" s="377">
        <v>0</v>
      </c>
      <c r="F16" s="369">
        <v>0</v>
      </c>
      <c r="G16" s="381">
        <v>0</v>
      </c>
      <c r="H16" s="377">
        <v>0</v>
      </c>
      <c r="I16" s="369">
        <v>0</v>
      </c>
      <c r="J16" s="381">
        <v>0</v>
      </c>
      <c r="K16" s="377">
        <v>0</v>
      </c>
      <c r="L16" s="369">
        <v>0</v>
      </c>
      <c r="M16" s="308">
        <v>0</v>
      </c>
      <c r="N16" s="7">
        <f t="shared" si="5"/>
        <v>0</v>
      </c>
    </row>
    <row r="17" spans="1:14">
      <c r="A17" s="386" t="s">
        <v>76</v>
      </c>
      <c r="B17" s="377">
        <v>-0.118149</v>
      </c>
      <c r="C17" s="369">
        <v>-5.8342999999999999E-2</v>
      </c>
      <c r="D17" s="381">
        <v>-4.4235999999999998E-2</v>
      </c>
      <c r="E17" s="377">
        <v>-3.1632E-2</v>
      </c>
      <c r="F17" s="369">
        <v>-2.3734999999999999E-2</v>
      </c>
      <c r="G17" s="381">
        <v>-0.14285800000000001</v>
      </c>
      <c r="H17" s="377">
        <v>0</v>
      </c>
      <c r="I17" s="369">
        <v>0</v>
      </c>
      <c r="J17" s="381">
        <v>0</v>
      </c>
      <c r="K17" s="377">
        <v>0</v>
      </c>
      <c r="L17" s="369">
        <v>0</v>
      </c>
      <c r="M17" s="308">
        <v>0</v>
      </c>
      <c r="N17" s="7">
        <f t="shared" si="5"/>
        <v>-0.41895300000000002</v>
      </c>
    </row>
    <row r="18" spans="1:14">
      <c r="A18" s="382" t="s">
        <v>85</v>
      </c>
      <c r="B18" s="375">
        <f>B19+B24</f>
        <v>1484.1932453995428</v>
      </c>
      <c r="C18" s="370">
        <f t="shared" ref="C18:M18" si="6">C19+C24</f>
        <v>1296.7866743657944</v>
      </c>
      <c r="D18" s="379">
        <f t="shared" si="6"/>
        <v>1137.1127827188866</v>
      </c>
      <c r="E18" s="375">
        <f t="shared" si="6"/>
        <v>1217.1082047817549</v>
      </c>
      <c r="F18" s="370">
        <f t="shared" si="6"/>
        <v>1331.5203508714337</v>
      </c>
      <c r="G18" s="379">
        <f t="shared" si="6"/>
        <v>1167.0943156165745</v>
      </c>
      <c r="H18" s="375">
        <f t="shared" si="6"/>
        <v>0</v>
      </c>
      <c r="I18" s="370">
        <f t="shared" si="6"/>
        <v>0</v>
      </c>
      <c r="J18" s="379">
        <f t="shared" si="6"/>
        <v>0</v>
      </c>
      <c r="K18" s="375">
        <f t="shared" si="6"/>
        <v>0</v>
      </c>
      <c r="L18" s="370">
        <f t="shared" si="6"/>
        <v>0</v>
      </c>
      <c r="M18" s="379">
        <f t="shared" si="6"/>
        <v>0</v>
      </c>
      <c r="N18" s="371">
        <f>SUM(B18:M18)</f>
        <v>7633.8155737539873</v>
      </c>
    </row>
    <row r="19" spans="1:14">
      <c r="A19" s="382" t="s">
        <v>78</v>
      </c>
      <c r="B19" s="376">
        <f>SUM(B20:B23)</f>
        <v>1484.0430873995429</v>
      </c>
      <c r="C19" s="372">
        <f t="shared" ref="C19:M19" si="7">SUM(C20:C23)</f>
        <v>1296.6735933657944</v>
      </c>
      <c r="D19" s="380">
        <f t="shared" si="7"/>
        <v>1136.9895797188865</v>
      </c>
      <c r="E19" s="376">
        <f t="shared" si="7"/>
        <v>1216.8680247817549</v>
      </c>
      <c r="F19" s="372">
        <f t="shared" si="7"/>
        <v>1331.3582008714336</v>
      </c>
      <c r="G19" s="380">
        <f t="shared" si="7"/>
        <v>1167.0009056165745</v>
      </c>
      <c r="H19" s="376">
        <f t="shared" si="7"/>
        <v>0</v>
      </c>
      <c r="I19" s="372">
        <f t="shared" si="7"/>
        <v>0</v>
      </c>
      <c r="J19" s="380">
        <f t="shared" si="7"/>
        <v>0</v>
      </c>
      <c r="K19" s="376">
        <f t="shared" si="7"/>
        <v>0</v>
      </c>
      <c r="L19" s="372">
        <f t="shared" si="7"/>
        <v>0</v>
      </c>
      <c r="M19" s="380">
        <f t="shared" si="7"/>
        <v>0</v>
      </c>
      <c r="N19" s="371">
        <f>SUM(B19:M19)</f>
        <v>7632.9333917539871</v>
      </c>
    </row>
    <row r="20" spans="1:14">
      <c r="A20" s="384" t="s">
        <v>80</v>
      </c>
      <c r="B20" s="313">
        <v>443.58915018251901</v>
      </c>
      <c r="C20" s="301">
        <v>327.17737501690698</v>
      </c>
      <c r="D20" s="308">
        <v>387.15569951540198</v>
      </c>
      <c r="E20" s="313">
        <v>408.31189912578702</v>
      </c>
      <c r="F20" s="301">
        <v>539.22655006223397</v>
      </c>
      <c r="G20" s="308">
        <v>405.02912543327898</v>
      </c>
      <c r="H20" s="313">
        <v>0</v>
      </c>
      <c r="I20" s="301">
        <v>0</v>
      </c>
      <c r="J20" s="308">
        <v>0</v>
      </c>
      <c r="K20" s="313">
        <v>0</v>
      </c>
      <c r="L20" s="301">
        <v>0</v>
      </c>
      <c r="M20" s="308">
        <v>0</v>
      </c>
      <c r="N20" s="7">
        <f t="shared" si="5"/>
        <v>2510.4897993361283</v>
      </c>
    </row>
    <row r="21" spans="1:14">
      <c r="A21" s="385" t="s">
        <v>81</v>
      </c>
      <c r="B21" s="313">
        <v>909.36562523447299</v>
      </c>
      <c r="C21" s="301">
        <v>783.36520032168005</v>
      </c>
      <c r="D21" s="308">
        <v>522.75422482327201</v>
      </c>
      <c r="E21" s="313">
        <v>601.66665487351804</v>
      </c>
      <c r="F21" s="301">
        <v>605.73062979538201</v>
      </c>
      <c r="G21" s="308">
        <v>676.53577527897801</v>
      </c>
      <c r="H21" s="313">
        <v>0</v>
      </c>
      <c r="I21" s="301">
        <v>0</v>
      </c>
      <c r="J21" s="308">
        <v>0</v>
      </c>
      <c r="K21" s="313">
        <v>0</v>
      </c>
      <c r="L21" s="301">
        <v>0</v>
      </c>
      <c r="M21" s="308">
        <v>0</v>
      </c>
      <c r="N21" s="7">
        <f t="shared" si="5"/>
        <v>4099.4181103273031</v>
      </c>
    </row>
    <row r="22" spans="1:14">
      <c r="A22" s="385" t="s">
        <v>82</v>
      </c>
      <c r="B22" s="313">
        <v>42.852111919120901</v>
      </c>
      <c r="C22" s="301">
        <v>42.324818056071202</v>
      </c>
      <c r="D22" s="308">
        <v>75.623229980458504</v>
      </c>
      <c r="E22" s="313">
        <v>88.659695876998796</v>
      </c>
      <c r="F22" s="301">
        <v>136.88552107277599</v>
      </c>
      <c r="G22" s="308">
        <v>67.456329890732604</v>
      </c>
      <c r="H22" s="313">
        <v>0</v>
      </c>
      <c r="I22" s="301">
        <v>0</v>
      </c>
      <c r="J22" s="308">
        <v>0</v>
      </c>
      <c r="K22" s="313">
        <v>0</v>
      </c>
      <c r="L22" s="301">
        <v>0</v>
      </c>
      <c r="M22" s="308">
        <v>0</v>
      </c>
      <c r="N22" s="7">
        <f t="shared" si="5"/>
        <v>453.80170679615799</v>
      </c>
    </row>
    <row r="23" spans="1:14">
      <c r="A23" s="386" t="s">
        <v>83</v>
      </c>
      <c r="B23" s="313">
        <v>88.236200063429806</v>
      </c>
      <c r="C23" s="301">
        <v>143.80619997113601</v>
      </c>
      <c r="D23" s="308">
        <v>151.45642539975401</v>
      </c>
      <c r="E23" s="313">
        <v>118.22977490545099</v>
      </c>
      <c r="F23" s="301">
        <v>49.515499941041703</v>
      </c>
      <c r="G23" s="308">
        <v>17.979675013584998</v>
      </c>
      <c r="H23" s="313">
        <v>0</v>
      </c>
      <c r="I23" s="301">
        <v>0</v>
      </c>
      <c r="J23" s="308">
        <v>0</v>
      </c>
      <c r="K23" s="313">
        <v>0</v>
      </c>
      <c r="L23" s="301">
        <v>0</v>
      </c>
      <c r="M23" s="308">
        <v>0</v>
      </c>
      <c r="N23" s="7">
        <f t="shared" si="5"/>
        <v>569.22377529439757</v>
      </c>
    </row>
    <row r="24" spans="1:14">
      <c r="A24" s="382" t="s">
        <v>79</v>
      </c>
      <c r="B24" s="376">
        <f>SUM(B25:B28)</f>
        <v>0.15015799999999999</v>
      </c>
      <c r="C24" s="372">
        <f t="shared" ref="C24:M24" si="8">SUM(C25:C28)</f>
        <v>0.11308099999999999</v>
      </c>
      <c r="D24" s="380">
        <f t="shared" si="8"/>
        <v>0.12320300000000001</v>
      </c>
      <c r="E24" s="376">
        <f t="shared" si="8"/>
        <v>0.24017999999999998</v>
      </c>
      <c r="F24" s="372">
        <f t="shared" si="8"/>
        <v>0.16215000000000002</v>
      </c>
      <c r="G24" s="380">
        <f t="shared" si="8"/>
        <v>9.3410000000000021E-2</v>
      </c>
      <c r="H24" s="376">
        <f t="shared" si="8"/>
        <v>0</v>
      </c>
      <c r="I24" s="372">
        <f t="shared" si="8"/>
        <v>0</v>
      </c>
      <c r="J24" s="380">
        <f t="shared" si="8"/>
        <v>0</v>
      </c>
      <c r="K24" s="376">
        <f t="shared" si="8"/>
        <v>0</v>
      </c>
      <c r="L24" s="372">
        <f t="shared" si="8"/>
        <v>0</v>
      </c>
      <c r="M24" s="380">
        <f t="shared" si="8"/>
        <v>0</v>
      </c>
      <c r="N24" s="371">
        <f>SUM(B24:M24)</f>
        <v>0.88218200000000002</v>
      </c>
    </row>
    <row r="25" spans="1:14">
      <c r="A25" s="384" t="s">
        <v>80</v>
      </c>
      <c r="B25" s="313">
        <v>6.0999999999999995E-3</v>
      </c>
      <c r="C25" s="301">
        <v>5.0000000000000002E-5</v>
      </c>
      <c r="D25" s="308">
        <v>0</v>
      </c>
      <c r="E25" s="313">
        <v>1E-4</v>
      </c>
      <c r="F25" s="301">
        <v>5.0000000000000001E-4</v>
      </c>
      <c r="G25" s="308">
        <v>9.7059999999999994E-3</v>
      </c>
      <c r="H25" s="313">
        <v>0</v>
      </c>
      <c r="I25" s="301">
        <v>0</v>
      </c>
      <c r="J25" s="308">
        <v>0</v>
      </c>
      <c r="K25" s="313">
        <v>0</v>
      </c>
      <c r="L25" s="301">
        <v>0</v>
      </c>
      <c r="M25" s="308">
        <v>0</v>
      </c>
      <c r="N25" s="7">
        <f t="shared" si="5"/>
        <v>1.6455999999999998E-2</v>
      </c>
    </row>
    <row r="26" spans="1:14">
      <c r="A26" s="385" t="s">
        <v>81</v>
      </c>
      <c r="B26" s="313">
        <v>0</v>
      </c>
      <c r="C26" s="301">
        <v>0</v>
      </c>
      <c r="D26" s="308">
        <v>0</v>
      </c>
      <c r="E26" s="313">
        <v>0</v>
      </c>
      <c r="F26" s="301">
        <v>0</v>
      </c>
      <c r="G26" s="308">
        <v>0</v>
      </c>
      <c r="H26" s="313">
        <v>0</v>
      </c>
      <c r="I26" s="301">
        <v>0</v>
      </c>
      <c r="J26" s="308">
        <v>0</v>
      </c>
      <c r="K26" s="313">
        <v>0</v>
      </c>
      <c r="L26" s="301">
        <v>0</v>
      </c>
      <c r="M26" s="308">
        <v>0</v>
      </c>
      <c r="N26" s="7">
        <f t="shared" si="5"/>
        <v>0</v>
      </c>
    </row>
    <row r="27" spans="1:14">
      <c r="A27" s="385" t="s">
        <v>82</v>
      </c>
      <c r="B27" s="313">
        <v>0</v>
      </c>
      <c r="C27" s="301">
        <v>0</v>
      </c>
      <c r="D27" s="308">
        <v>0</v>
      </c>
      <c r="E27" s="313">
        <v>0</v>
      </c>
      <c r="F27" s="301">
        <v>0</v>
      </c>
      <c r="G27" s="308">
        <v>0</v>
      </c>
      <c r="H27" s="313">
        <v>0</v>
      </c>
      <c r="I27" s="301">
        <v>0</v>
      </c>
      <c r="J27" s="308">
        <v>0</v>
      </c>
      <c r="K27" s="313">
        <v>0</v>
      </c>
      <c r="L27" s="301">
        <v>0</v>
      </c>
      <c r="M27" s="308">
        <v>0</v>
      </c>
      <c r="N27" s="7">
        <f t="shared" si="5"/>
        <v>0</v>
      </c>
    </row>
    <row r="28" spans="1:14">
      <c r="A28" s="386" t="s">
        <v>83</v>
      </c>
      <c r="B28" s="314">
        <v>0.14405799999999999</v>
      </c>
      <c r="C28" s="303">
        <v>0.11303099999999999</v>
      </c>
      <c r="D28" s="309">
        <v>0.12320300000000001</v>
      </c>
      <c r="E28" s="314">
        <v>0.24007999999999999</v>
      </c>
      <c r="F28" s="303">
        <v>0.16165000000000002</v>
      </c>
      <c r="G28" s="309">
        <v>8.3704000000000015E-2</v>
      </c>
      <c r="H28" s="314">
        <v>0</v>
      </c>
      <c r="I28" s="303">
        <v>0</v>
      </c>
      <c r="J28" s="309">
        <v>0</v>
      </c>
      <c r="K28" s="314">
        <v>0</v>
      </c>
      <c r="L28" s="303">
        <v>0</v>
      </c>
      <c r="M28" s="309">
        <v>0</v>
      </c>
      <c r="N28" s="256">
        <f t="shared" si="5"/>
        <v>0.865726</v>
      </c>
    </row>
    <row r="29" spans="1:14">
      <c r="A29" s="22"/>
      <c r="N29" s="340" t="s">
        <v>299</v>
      </c>
    </row>
    <row r="30" spans="1:14" ht="12.75">
      <c r="I30" s="52"/>
      <c r="K30" s="443">
        <v>-292.55411600645027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596">
        <v>1352.5778806213</v>
      </c>
      <c r="K35" s="596"/>
    </row>
    <row r="36" spans="7:14" ht="10.5" customHeight="1"/>
    <row r="37" spans="7:14" ht="10.5" customHeight="1"/>
    <row r="38" spans="7:14" ht="10.5" customHeight="1"/>
    <row r="39" spans="7:14" ht="12.75" customHeight="1">
      <c r="H39" s="596">
        <v>1883.9330599478781</v>
      </c>
      <c r="I39" s="596"/>
      <c r="J39" s="596"/>
    </row>
    <row r="40" spans="7:14">
      <c r="J40" s="24" t="s">
        <v>161</v>
      </c>
      <c r="K40" s="599">
        <v>-461.0456106298933</v>
      </c>
      <c r="L40" s="599"/>
    </row>
    <row r="41" spans="7:14" ht="10.5" customHeight="1"/>
    <row r="42" spans="7:14" ht="10.5" customHeight="1"/>
    <row r="43" spans="7:14">
      <c r="G43" s="598">
        <v>-681.57795978988497</v>
      </c>
      <c r="H43" s="598"/>
      <c r="K43" s="444">
        <v>293.00154684050739</v>
      </c>
    </row>
    <row r="44" spans="7:14">
      <c r="L44" s="445">
        <v>186.21038386007768</v>
      </c>
    </row>
    <row r="45" spans="7:14">
      <c r="M45" s="598">
        <v>-2292.5708998018963</v>
      </c>
      <c r="N45" s="598"/>
    </row>
    <row r="46" spans="7:14" ht="10.5" customHeight="1"/>
    <row r="47" spans="7:14" ht="10.5" customHeight="1">
      <c r="J47" s="597">
        <v>-910.06550630142499</v>
      </c>
      <c r="K47" s="597"/>
      <c r="L47" s="597"/>
    </row>
  </sheetData>
  <mergeCells count="18">
    <mergeCell ref="J35:K35"/>
    <mergeCell ref="J47:L47"/>
    <mergeCell ref="M45:N45"/>
    <mergeCell ref="G43:H43"/>
    <mergeCell ref="K40:L40"/>
    <mergeCell ref="H39:J39"/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</mergeCells>
  <conditionalFormatting sqref="B5:D28">
    <cfRule type="expression" dxfId="15" priority="4">
      <formula>SEARCH($B$3,$N$1)</formula>
    </cfRule>
  </conditionalFormatting>
  <conditionalFormatting sqref="B5:G28">
    <cfRule type="expression" dxfId="14" priority="3">
      <formula>SEARCH($E$3,$N$1)</formula>
    </cfRule>
  </conditionalFormatting>
  <conditionalFormatting sqref="B5:J28">
    <cfRule type="expression" dxfId="13" priority="2">
      <formula>SEARCH($H$3,$N$1)</formula>
    </cfRule>
  </conditionalFormatting>
  <conditionalFormatting sqref="B5:M28">
    <cfRule type="expression" dxfId="12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>
      <c r="A1" s="299" t="s">
        <v>406</v>
      </c>
      <c r="I1" s="51"/>
      <c r="J1" s="51"/>
      <c r="M1" s="51"/>
      <c r="N1" s="209" t="str">
        <f>'3.1'!N1</f>
        <v>II. čtvrtletí 2024</v>
      </c>
    </row>
    <row r="2" spans="1:14" s="22" customFormat="1" ht="18">
      <c r="A2" s="266" t="s">
        <v>404</v>
      </c>
      <c r="I2" s="51"/>
      <c r="J2" s="51"/>
      <c r="M2" s="51"/>
      <c r="N2" s="116"/>
    </row>
    <row r="3" spans="1:14" ht="6" customHeight="1"/>
    <row r="4" spans="1:14" ht="12.6" customHeight="1">
      <c r="A4" s="543" t="str">
        <f>'3.1'!A4</f>
        <v>2024</v>
      </c>
      <c r="B4" s="543"/>
      <c r="C4" s="389" t="s">
        <v>60</v>
      </c>
      <c r="D4" s="389" t="s">
        <v>61</v>
      </c>
      <c r="E4" s="389" t="s">
        <v>62</v>
      </c>
      <c r="F4" s="389" t="s">
        <v>63</v>
      </c>
      <c r="G4" s="389" t="s">
        <v>64</v>
      </c>
      <c r="H4" s="389" t="s">
        <v>65</v>
      </c>
      <c r="I4" s="389" t="s">
        <v>66</v>
      </c>
      <c r="J4" s="389" t="s">
        <v>67</v>
      </c>
      <c r="K4" s="389" t="s">
        <v>68</v>
      </c>
      <c r="L4" s="389" t="s">
        <v>69</v>
      </c>
      <c r="M4" s="389" t="s">
        <v>70</v>
      </c>
      <c r="N4" s="389" t="s">
        <v>71</v>
      </c>
    </row>
    <row r="5" spans="1:14" ht="12.6" customHeight="1">
      <c r="A5" s="602" t="s">
        <v>54</v>
      </c>
      <c r="B5" s="602"/>
      <c r="C5" s="391">
        <v>11546.506655898</v>
      </c>
      <c r="D5" s="391">
        <v>10390.446</v>
      </c>
      <c r="E5" s="391">
        <v>9931.7060000000001</v>
      </c>
      <c r="F5" s="391">
        <v>9431.5439999999999</v>
      </c>
      <c r="G5" s="391">
        <v>8563.7379999999994</v>
      </c>
      <c r="H5" s="391">
        <v>8786.7049999999999</v>
      </c>
      <c r="I5" s="391">
        <v>0</v>
      </c>
      <c r="J5" s="391">
        <v>0</v>
      </c>
      <c r="K5" s="391">
        <v>0</v>
      </c>
      <c r="L5" s="391">
        <v>0</v>
      </c>
      <c r="M5" s="391">
        <v>0</v>
      </c>
      <c r="N5" s="391">
        <v>0</v>
      </c>
    </row>
    <row r="6" spans="1:14" ht="12.6" customHeight="1">
      <c r="A6" s="601" t="s">
        <v>48</v>
      </c>
      <c r="B6" s="601"/>
      <c r="C6" s="388">
        <v>45300</v>
      </c>
      <c r="D6" s="388">
        <v>45323</v>
      </c>
      <c r="E6" s="388">
        <v>45358</v>
      </c>
      <c r="F6" s="388">
        <v>45406</v>
      </c>
      <c r="G6" s="388">
        <v>45435</v>
      </c>
      <c r="H6" s="388">
        <v>45470</v>
      </c>
      <c r="I6" s="388">
        <v>45474</v>
      </c>
      <c r="J6" s="388">
        <v>45505</v>
      </c>
      <c r="K6" s="388">
        <v>45536</v>
      </c>
      <c r="L6" s="388">
        <v>45566</v>
      </c>
      <c r="M6" s="388">
        <v>45597</v>
      </c>
      <c r="N6" s="388">
        <v>45627</v>
      </c>
    </row>
    <row r="7" spans="1:14" ht="12.6" customHeight="1">
      <c r="A7" s="600" t="s">
        <v>322</v>
      </c>
      <c r="B7" s="600"/>
      <c r="C7" s="390">
        <v>0.41666666666666669</v>
      </c>
      <c r="D7" s="390">
        <v>0.54166666666666663</v>
      </c>
      <c r="E7" s="390">
        <v>0.54166666666666663</v>
      </c>
      <c r="F7" s="390">
        <v>0.41666666666666669</v>
      </c>
      <c r="G7" s="390">
        <v>0.375</v>
      </c>
      <c r="H7" s="390">
        <v>0.55208333333333337</v>
      </c>
      <c r="I7" s="390">
        <v>0</v>
      </c>
      <c r="J7" s="390">
        <v>0</v>
      </c>
      <c r="K7" s="390">
        <v>0</v>
      </c>
      <c r="L7" s="390">
        <v>0</v>
      </c>
      <c r="M7" s="390">
        <v>0</v>
      </c>
      <c r="N7" s="390">
        <v>0</v>
      </c>
    </row>
    <row r="8" spans="1:14" ht="12.6" customHeight="1">
      <c r="A8" s="601" t="s">
        <v>57</v>
      </c>
      <c r="B8" s="601"/>
      <c r="C8" s="387">
        <v>5320.8770000000004</v>
      </c>
      <c r="D8" s="387">
        <v>5894.2510000000002</v>
      </c>
      <c r="E8" s="387">
        <v>5086.9169999999904</v>
      </c>
      <c r="F8" s="387">
        <v>4889.6970000000001</v>
      </c>
      <c r="G8" s="387">
        <v>4739.0559999999996</v>
      </c>
      <c r="H8" s="387">
        <v>4580.1289999999999</v>
      </c>
      <c r="I8" s="387">
        <v>0</v>
      </c>
      <c r="J8" s="387">
        <v>0</v>
      </c>
      <c r="K8" s="387">
        <v>0</v>
      </c>
      <c r="L8" s="387">
        <v>0</v>
      </c>
      <c r="M8" s="387">
        <v>0</v>
      </c>
      <c r="N8" s="387">
        <v>0</v>
      </c>
    </row>
    <row r="9" spans="1:14" ht="12.6" customHeight="1">
      <c r="A9" s="601" t="s">
        <v>48</v>
      </c>
      <c r="B9" s="601"/>
      <c r="C9" s="388">
        <v>45292</v>
      </c>
      <c r="D9" s="388">
        <v>45333</v>
      </c>
      <c r="E9" s="388">
        <v>45382</v>
      </c>
      <c r="F9" s="388">
        <v>45383</v>
      </c>
      <c r="G9" s="388">
        <v>45431</v>
      </c>
      <c r="H9" s="388">
        <v>45452</v>
      </c>
      <c r="I9" s="388">
        <v>45474</v>
      </c>
      <c r="J9" s="388">
        <v>45505</v>
      </c>
      <c r="K9" s="388">
        <v>45536</v>
      </c>
      <c r="L9" s="388">
        <v>45566</v>
      </c>
      <c r="M9" s="388">
        <v>45597</v>
      </c>
      <c r="N9" s="388">
        <v>45627</v>
      </c>
    </row>
    <row r="10" spans="1:14">
      <c r="A10" s="600" t="s">
        <v>322</v>
      </c>
      <c r="B10" s="600"/>
      <c r="C10" s="390">
        <v>0.19791666666666666</v>
      </c>
      <c r="D10" s="390">
        <v>0.14583333333333334</v>
      </c>
      <c r="E10" s="390">
        <v>0.21875</v>
      </c>
      <c r="F10" s="390">
        <v>0.22916666666666666</v>
      </c>
      <c r="G10" s="390">
        <v>0.23958333333333334</v>
      </c>
      <c r="H10" s="390">
        <v>0.21875</v>
      </c>
      <c r="I10" s="390">
        <v>0</v>
      </c>
      <c r="J10" s="390">
        <v>0</v>
      </c>
      <c r="K10" s="390">
        <v>0</v>
      </c>
      <c r="L10" s="390">
        <v>0</v>
      </c>
      <c r="M10" s="390">
        <v>0</v>
      </c>
      <c r="N10" s="390">
        <v>0</v>
      </c>
    </row>
    <row r="11" spans="1:14" ht="12.6" customHeight="1">
      <c r="N11" s="340" t="s">
        <v>275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4"/>
    </row>
    <row r="36" spans="8:15">
      <c r="O36" s="27"/>
    </row>
    <row r="37" spans="8:15">
      <c r="O37" s="28"/>
    </row>
    <row r="38" spans="8:15">
      <c r="O38" s="29"/>
    </row>
    <row r="39" spans="8:15">
      <c r="O39" s="29"/>
    </row>
    <row r="40" spans="8:15">
      <c r="O40" s="28"/>
    </row>
    <row r="41" spans="8:15">
      <c r="O41" s="29"/>
    </row>
    <row r="42" spans="8:15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11" priority="4">
      <formula>SEARCH("I. Čtvrtletí",$N$1)</formula>
    </cfRule>
  </conditionalFormatting>
  <conditionalFormatting sqref="C5:H10">
    <cfRule type="expression" dxfId="10" priority="3">
      <formula>SEARCH("II. Čtvrtletí",$N$1)</formula>
    </cfRule>
  </conditionalFormatting>
  <conditionalFormatting sqref="C5:K10">
    <cfRule type="expression" dxfId="9" priority="2">
      <formula>SEARCH("III. čtvrtletí",$N$1)</formula>
    </cfRule>
  </conditionalFormatting>
  <conditionalFormatting sqref="C5:N10">
    <cfRule type="expression" dxfId="8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>
      <c r="A1" s="392" t="str">
        <f>"9.2 Denní maxima a minima zatížení brutto ES ČR za "&amp;Q1</f>
        <v>9.2 Denní maxima a minima zatížení brutto ES ČR za II. čtvrtletí 2024</v>
      </c>
      <c r="Q1" s="209" t="str">
        <f>'3.1'!N1</f>
        <v>II. čtvrtletí 2024</v>
      </c>
    </row>
    <row r="2" spans="1:17" ht="6" customHeight="1"/>
    <row r="3" spans="1:17" ht="60">
      <c r="A3" s="545" t="s">
        <v>63</v>
      </c>
      <c r="B3" s="545"/>
      <c r="C3" s="397" t="s">
        <v>223</v>
      </c>
      <c r="D3" s="397" t="s">
        <v>287</v>
      </c>
      <c r="E3" s="397" t="s">
        <v>288</v>
      </c>
      <c r="G3" s="545" t="s">
        <v>64</v>
      </c>
      <c r="H3" s="545"/>
      <c r="I3" s="397" t="s">
        <v>223</v>
      </c>
      <c r="J3" s="397" t="s">
        <v>287</v>
      </c>
      <c r="K3" s="397" t="s">
        <v>288</v>
      </c>
      <c r="M3" s="545" t="s">
        <v>65</v>
      </c>
      <c r="N3" s="545"/>
      <c r="O3" s="397" t="s">
        <v>223</v>
      </c>
      <c r="P3" s="397" t="s">
        <v>287</v>
      </c>
      <c r="Q3" s="397" t="s">
        <v>288</v>
      </c>
    </row>
    <row r="4" spans="1:17" ht="9.75" customHeight="1">
      <c r="A4" s="546"/>
      <c r="B4" s="546"/>
      <c r="C4" s="398" t="s">
        <v>5</v>
      </c>
      <c r="D4" s="398" t="s">
        <v>4</v>
      </c>
      <c r="E4" s="398" t="s">
        <v>4</v>
      </c>
      <c r="G4" s="546"/>
      <c r="H4" s="546"/>
      <c r="I4" s="398" t="s">
        <v>5</v>
      </c>
      <c r="J4" s="398" t="s">
        <v>4</v>
      </c>
      <c r="K4" s="398" t="s">
        <v>4</v>
      </c>
      <c r="M4" s="546"/>
      <c r="N4" s="546"/>
      <c r="O4" s="398" t="s">
        <v>5</v>
      </c>
      <c r="P4" s="398" t="s">
        <v>4</v>
      </c>
      <c r="Q4" s="398" t="s">
        <v>4</v>
      </c>
    </row>
    <row r="5" spans="1:17" ht="12.6" customHeight="1">
      <c r="A5" s="393">
        <v>45383</v>
      </c>
      <c r="B5" s="394">
        <f>A5</f>
        <v>45383</v>
      </c>
      <c r="C5" s="455">
        <v>141227.55300000001</v>
      </c>
      <c r="D5" s="455">
        <v>6990.5100000000011</v>
      </c>
      <c r="E5" s="455">
        <v>4889.6970000000001</v>
      </c>
      <c r="G5" s="393">
        <v>45413</v>
      </c>
      <c r="H5" s="394">
        <f>G5</f>
        <v>45413</v>
      </c>
      <c r="I5" s="455">
        <v>151751.9837500001</v>
      </c>
      <c r="J5" s="455">
        <v>7461.2739999999994</v>
      </c>
      <c r="K5" s="455">
        <v>5317.8960000000006</v>
      </c>
      <c r="M5" s="393">
        <v>45444</v>
      </c>
      <c r="N5" s="394">
        <f>M5</f>
        <v>45444</v>
      </c>
      <c r="O5" s="455">
        <v>141657.58425000004</v>
      </c>
      <c r="P5" s="455">
        <v>7244.427999999999</v>
      </c>
      <c r="Q5" s="455">
        <v>4782.1310000000003</v>
      </c>
    </row>
    <row r="6" spans="1:17" ht="12.6" customHeight="1">
      <c r="A6" s="393">
        <v>45384</v>
      </c>
      <c r="B6" s="394">
        <f>A6</f>
        <v>45384</v>
      </c>
      <c r="C6" s="455">
        <v>180355.98600000009</v>
      </c>
      <c r="D6" s="455">
        <v>8941.3090000000011</v>
      </c>
      <c r="E6" s="455">
        <v>5470.3019999999988</v>
      </c>
      <c r="G6" s="393">
        <v>45414</v>
      </c>
      <c r="H6" s="394">
        <f>G6</f>
        <v>45414</v>
      </c>
      <c r="I6" s="455">
        <v>167153.84674999991</v>
      </c>
      <c r="J6" s="455">
        <v>8149.2840000000015</v>
      </c>
      <c r="K6" s="455">
        <v>5353.9869999999992</v>
      </c>
      <c r="M6" s="393">
        <v>45445</v>
      </c>
      <c r="N6" s="394">
        <f>M6</f>
        <v>45445</v>
      </c>
      <c r="O6" s="455">
        <v>139521.15949999995</v>
      </c>
      <c r="P6" s="455">
        <v>6841.2689999999993</v>
      </c>
      <c r="Q6" s="455">
        <v>4602.6280000000006</v>
      </c>
    </row>
    <row r="7" spans="1:17" ht="12.6" customHeight="1">
      <c r="A7" s="393">
        <v>45385</v>
      </c>
      <c r="B7" s="394">
        <f t="shared" ref="B7:B34" si="0">A7</f>
        <v>45385</v>
      </c>
      <c r="C7" s="455">
        <v>186989.87874999997</v>
      </c>
      <c r="D7" s="455">
        <v>8977.1530000000021</v>
      </c>
      <c r="E7" s="455">
        <v>6206.8790000000008</v>
      </c>
      <c r="G7" s="393">
        <v>45415</v>
      </c>
      <c r="H7" s="394">
        <f t="shared" ref="H7:H35" si="1">G7</f>
        <v>45415</v>
      </c>
      <c r="I7" s="455">
        <v>164382.73149999994</v>
      </c>
      <c r="J7" s="455">
        <v>8044.6399999999994</v>
      </c>
      <c r="K7" s="455">
        <v>5308.9379999999983</v>
      </c>
      <c r="M7" s="393">
        <v>45446</v>
      </c>
      <c r="N7" s="394">
        <f t="shared" ref="N7:N34" si="2">M7</f>
        <v>45446</v>
      </c>
      <c r="O7" s="455">
        <v>170036.75424999997</v>
      </c>
      <c r="P7" s="455">
        <v>8380.7529999999988</v>
      </c>
      <c r="Q7" s="455">
        <v>5300.7990000000009</v>
      </c>
    </row>
    <row r="8" spans="1:17" ht="12.6" customHeight="1">
      <c r="A8" s="393">
        <v>45386</v>
      </c>
      <c r="B8" s="394">
        <f t="shared" si="0"/>
        <v>45386</v>
      </c>
      <c r="C8" s="455">
        <v>186946.99899999998</v>
      </c>
      <c r="D8" s="455">
        <v>8962.9320000000007</v>
      </c>
      <c r="E8" s="455">
        <v>6278.8330000000005</v>
      </c>
      <c r="G8" s="393">
        <v>45416</v>
      </c>
      <c r="H8" s="394">
        <f t="shared" si="1"/>
        <v>45416</v>
      </c>
      <c r="I8" s="455">
        <v>145613.9372500001</v>
      </c>
      <c r="J8" s="455">
        <v>7270.2039999999997</v>
      </c>
      <c r="K8" s="455">
        <v>5061.7039999999988</v>
      </c>
      <c r="M8" s="393">
        <v>45447</v>
      </c>
      <c r="N8" s="394">
        <f t="shared" si="2"/>
        <v>45447</v>
      </c>
      <c r="O8" s="455">
        <v>172574.55324999997</v>
      </c>
      <c r="P8" s="455">
        <v>8329.1549999999988</v>
      </c>
      <c r="Q8" s="455">
        <v>5625.683</v>
      </c>
    </row>
    <row r="9" spans="1:17" ht="12.6" customHeight="1">
      <c r="A9" s="393">
        <v>45387</v>
      </c>
      <c r="B9" s="394">
        <f t="shared" si="0"/>
        <v>45387</v>
      </c>
      <c r="C9" s="455">
        <v>179609.61175000007</v>
      </c>
      <c r="D9" s="455">
        <v>8772.3089999999993</v>
      </c>
      <c r="E9" s="455">
        <v>5628.509</v>
      </c>
      <c r="G9" s="393">
        <v>45417</v>
      </c>
      <c r="H9" s="394">
        <f t="shared" si="1"/>
        <v>45417</v>
      </c>
      <c r="I9" s="455">
        <v>144221.03275000001</v>
      </c>
      <c r="J9" s="455">
        <v>6965.7639999999983</v>
      </c>
      <c r="K9" s="455">
        <v>4896.5659999999989</v>
      </c>
      <c r="M9" s="393">
        <v>45448</v>
      </c>
      <c r="N9" s="394">
        <f t="shared" si="2"/>
        <v>45448</v>
      </c>
      <c r="O9" s="455">
        <v>174398.05399999992</v>
      </c>
      <c r="P9" s="455">
        <v>8477.7750000000015</v>
      </c>
      <c r="Q9" s="455">
        <v>5703.37</v>
      </c>
    </row>
    <row r="10" spans="1:17" ht="12.6" customHeight="1">
      <c r="A10" s="393">
        <v>45388</v>
      </c>
      <c r="B10" s="394">
        <f t="shared" si="0"/>
        <v>45388</v>
      </c>
      <c r="C10" s="455">
        <v>149623.48375000001</v>
      </c>
      <c r="D10" s="455">
        <v>7479.7039999999997</v>
      </c>
      <c r="E10" s="455">
        <v>5097.4120000000003</v>
      </c>
      <c r="G10" s="393">
        <v>45418</v>
      </c>
      <c r="H10" s="394">
        <f t="shared" si="1"/>
        <v>45418</v>
      </c>
      <c r="I10" s="455">
        <v>175260.88475000006</v>
      </c>
      <c r="J10" s="455">
        <v>8445.4539999999997</v>
      </c>
      <c r="K10" s="455">
        <v>5674.7690000000002</v>
      </c>
      <c r="M10" s="393">
        <v>45449</v>
      </c>
      <c r="N10" s="394">
        <f t="shared" si="2"/>
        <v>45449</v>
      </c>
      <c r="O10" s="455">
        <v>174573.57250000004</v>
      </c>
      <c r="P10" s="455">
        <v>8585.3459999999995</v>
      </c>
      <c r="Q10" s="455">
        <v>5704.6419999999998</v>
      </c>
    </row>
    <row r="11" spans="1:17" ht="12.6" customHeight="1">
      <c r="A11" s="393">
        <v>45389</v>
      </c>
      <c r="B11" s="394">
        <f t="shared" si="0"/>
        <v>45389</v>
      </c>
      <c r="C11" s="455">
        <v>145951.3345</v>
      </c>
      <c r="D11" s="455">
        <v>7204.8040000000001</v>
      </c>
      <c r="E11" s="455">
        <v>5032.8679999999995</v>
      </c>
      <c r="G11" s="393">
        <v>45419</v>
      </c>
      <c r="H11" s="394">
        <f t="shared" si="1"/>
        <v>45419</v>
      </c>
      <c r="I11" s="455">
        <v>176125.99325</v>
      </c>
      <c r="J11" s="455">
        <v>8540.8510000000024</v>
      </c>
      <c r="K11" s="455">
        <v>5812.6739999999991</v>
      </c>
      <c r="M11" s="393">
        <v>45450</v>
      </c>
      <c r="N11" s="394">
        <f t="shared" si="2"/>
        <v>45450</v>
      </c>
      <c r="O11" s="455">
        <v>169019.72700000004</v>
      </c>
      <c r="P11" s="455">
        <v>8350.75</v>
      </c>
      <c r="Q11" s="455">
        <v>5337.7340000000004</v>
      </c>
    </row>
    <row r="12" spans="1:17" ht="12.6" customHeight="1">
      <c r="A12" s="393">
        <v>45390</v>
      </c>
      <c r="B12" s="394">
        <f t="shared" si="0"/>
        <v>45390</v>
      </c>
      <c r="C12" s="455">
        <v>173671.59974999994</v>
      </c>
      <c r="D12" s="455">
        <v>8523.6709999999985</v>
      </c>
      <c r="E12" s="455">
        <v>5500.9059999999999</v>
      </c>
      <c r="G12" s="393">
        <v>45420</v>
      </c>
      <c r="H12" s="394">
        <f t="shared" si="1"/>
        <v>45420</v>
      </c>
      <c r="I12" s="455">
        <v>159766.10149999996</v>
      </c>
      <c r="J12" s="455">
        <v>7792.0230000000001</v>
      </c>
      <c r="K12" s="455">
        <v>5713.3619999999992</v>
      </c>
      <c r="M12" s="393">
        <v>45451</v>
      </c>
      <c r="N12" s="394">
        <f t="shared" si="2"/>
        <v>45451</v>
      </c>
      <c r="O12" s="455">
        <v>142496.87199999994</v>
      </c>
      <c r="P12" s="455">
        <v>7080.1259999999993</v>
      </c>
      <c r="Q12" s="455">
        <v>4835.1560000000009</v>
      </c>
    </row>
    <row r="13" spans="1:17" ht="12.6" customHeight="1">
      <c r="A13" s="393">
        <v>45391</v>
      </c>
      <c r="B13" s="394">
        <f t="shared" si="0"/>
        <v>45391</v>
      </c>
      <c r="C13" s="455">
        <v>177202.48874999996</v>
      </c>
      <c r="D13" s="455">
        <v>8534.8029999999999</v>
      </c>
      <c r="E13" s="455">
        <v>5698.6479999999992</v>
      </c>
      <c r="G13" s="393">
        <v>45421</v>
      </c>
      <c r="H13" s="394">
        <f t="shared" si="1"/>
        <v>45421</v>
      </c>
      <c r="I13" s="455">
        <v>173273.03375000006</v>
      </c>
      <c r="J13" s="455">
        <v>8362.3840000000018</v>
      </c>
      <c r="K13" s="455">
        <v>5795.0390000000007</v>
      </c>
      <c r="M13" s="393">
        <v>45452</v>
      </c>
      <c r="N13" s="394">
        <f t="shared" si="2"/>
        <v>45452</v>
      </c>
      <c r="O13" s="455">
        <v>141664.92050000001</v>
      </c>
      <c r="P13" s="455">
        <v>6988.7150000000001</v>
      </c>
      <c r="Q13" s="455">
        <v>4580.1289999999999</v>
      </c>
    </row>
    <row r="14" spans="1:17" ht="12.6" customHeight="1">
      <c r="A14" s="393">
        <v>45392</v>
      </c>
      <c r="B14" s="394">
        <f t="shared" si="0"/>
        <v>45392</v>
      </c>
      <c r="C14" s="455">
        <v>180614.44025000007</v>
      </c>
      <c r="D14" s="455">
        <v>8684.266999999998</v>
      </c>
      <c r="E14" s="455">
        <v>5834.630000000001</v>
      </c>
      <c r="G14" s="393">
        <v>45422</v>
      </c>
      <c r="H14" s="394">
        <f t="shared" si="1"/>
        <v>45422</v>
      </c>
      <c r="I14" s="455">
        <v>165649.96450000006</v>
      </c>
      <c r="J14" s="455">
        <v>8044.262999999999</v>
      </c>
      <c r="K14" s="455">
        <v>5363.3399999999992</v>
      </c>
      <c r="M14" s="393">
        <v>45453</v>
      </c>
      <c r="N14" s="394">
        <f t="shared" si="2"/>
        <v>45453</v>
      </c>
      <c r="O14" s="455">
        <v>173390.24374999997</v>
      </c>
      <c r="P14" s="455">
        <v>8574.5190000000002</v>
      </c>
      <c r="Q14" s="455">
        <v>5439.1090000000004</v>
      </c>
    </row>
    <row r="15" spans="1:17" ht="12.6" customHeight="1">
      <c r="A15" s="393">
        <v>45393</v>
      </c>
      <c r="B15" s="394">
        <f t="shared" si="0"/>
        <v>45393</v>
      </c>
      <c r="C15" s="455">
        <v>178357.12250000003</v>
      </c>
      <c r="D15" s="455">
        <v>8742.4379999999983</v>
      </c>
      <c r="E15" s="455">
        <v>5971.4449999999997</v>
      </c>
      <c r="G15" s="393">
        <v>45423</v>
      </c>
      <c r="H15" s="394">
        <f t="shared" si="1"/>
        <v>45423</v>
      </c>
      <c r="I15" s="455">
        <v>142862.26599999997</v>
      </c>
      <c r="J15" s="455">
        <v>7123.1310000000012</v>
      </c>
      <c r="K15" s="455">
        <v>4972.4210000000003</v>
      </c>
      <c r="M15" s="393">
        <v>45454</v>
      </c>
      <c r="N15" s="394">
        <f t="shared" si="2"/>
        <v>45454</v>
      </c>
      <c r="O15" s="455">
        <v>173696.89700000003</v>
      </c>
      <c r="P15" s="455">
        <v>8405.9110000000001</v>
      </c>
      <c r="Q15" s="455">
        <v>5678.4800000000014</v>
      </c>
    </row>
    <row r="16" spans="1:17" ht="12.6" customHeight="1">
      <c r="A16" s="393">
        <v>45394</v>
      </c>
      <c r="B16" s="394">
        <f t="shared" si="0"/>
        <v>45394</v>
      </c>
      <c r="C16" s="455">
        <v>172593.94824999993</v>
      </c>
      <c r="D16" s="455">
        <v>8507.83</v>
      </c>
      <c r="E16" s="455">
        <v>5361.0530000000008</v>
      </c>
      <c r="G16" s="393">
        <v>45424</v>
      </c>
      <c r="H16" s="394">
        <f t="shared" si="1"/>
        <v>45424</v>
      </c>
      <c r="I16" s="455">
        <v>141583.98825000002</v>
      </c>
      <c r="J16" s="455">
        <v>7055.7079999999996</v>
      </c>
      <c r="K16" s="455">
        <v>4777.9080000000004</v>
      </c>
      <c r="M16" s="393">
        <v>45455</v>
      </c>
      <c r="N16" s="394">
        <f t="shared" si="2"/>
        <v>45455</v>
      </c>
      <c r="O16" s="455">
        <v>175177.50975000003</v>
      </c>
      <c r="P16" s="455">
        <v>8470.473</v>
      </c>
      <c r="Q16" s="455">
        <v>5711.8580000000002</v>
      </c>
    </row>
    <row r="17" spans="1:17" ht="12.6" customHeight="1">
      <c r="A17" s="393">
        <v>45395</v>
      </c>
      <c r="B17" s="394">
        <f t="shared" si="0"/>
        <v>45395</v>
      </c>
      <c r="C17" s="455">
        <v>146309.33349999992</v>
      </c>
      <c r="D17" s="455">
        <v>7307.9400000000005</v>
      </c>
      <c r="E17" s="455">
        <v>5018.4540000000006</v>
      </c>
      <c r="G17" s="393">
        <v>45425</v>
      </c>
      <c r="H17" s="394">
        <f t="shared" si="1"/>
        <v>45425</v>
      </c>
      <c r="I17" s="455">
        <v>168885.35124999995</v>
      </c>
      <c r="J17" s="455">
        <v>8202.5849999999991</v>
      </c>
      <c r="K17" s="455">
        <v>5387.0720000000001</v>
      </c>
      <c r="M17" s="393">
        <v>45456</v>
      </c>
      <c r="N17" s="394">
        <f t="shared" si="2"/>
        <v>45456</v>
      </c>
      <c r="O17" s="455">
        <v>175846.43749999991</v>
      </c>
      <c r="P17" s="455">
        <v>8535.2130000000016</v>
      </c>
      <c r="Q17" s="455">
        <v>5842.9630000000006</v>
      </c>
    </row>
    <row r="18" spans="1:17" ht="12.6" customHeight="1">
      <c r="A18" s="393">
        <v>45396</v>
      </c>
      <c r="B18" s="394">
        <f t="shared" si="0"/>
        <v>45396</v>
      </c>
      <c r="C18" s="455">
        <v>144032.13325000004</v>
      </c>
      <c r="D18" s="455">
        <v>7096.9649999999992</v>
      </c>
      <c r="E18" s="455">
        <v>4930.5210000000006</v>
      </c>
      <c r="G18" s="393">
        <v>45426</v>
      </c>
      <c r="H18" s="394">
        <f t="shared" si="1"/>
        <v>45426</v>
      </c>
      <c r="I18" s="455">
        <v>171694.81762499991</v>
      </c>
      <c r="J18" s="455">
        <v>8279.514000000001</v>
      </c>
      <c r="K18" s="455">
        <v>5629.5440000000008</v>
      </c>
      <c r="M18" s="393">
        <v>45457</v>
      </c>
      <c r="N18" s="394">
        <f t="shared" si="2"/>
        <v>45457</v>
      </c>
      <c r="O18" s="455">
        <v>167434.67324999988</v>
      </c>
      <c r="P18" s="455">
        <v>8189.494999999999</v>
      </c>
      <c r="Q18" s="455">
        <v>5212.4430000000002</v>
      </c>
    </row>
    <row r="19" spans="1:17" ht="12.6" customHeight="1">
      <c r="A19" s="393">
        <v>45397</v>
      </c>
      <c r="B19" s="394">
        <f t="shared" si="0"/>
        <v>45397</v>
      </c>
      <c r="C19" s="455">
        <v>174405.76725000003</v>
      </c>
      <c r="D19" s="455">
        <v>8610.1949999999997</v>
      </c>
      <c r="E19" s="455">
        <v>5492.33</v>
      </c>
      <c r="G19" s="393">
        <v>45427</v>
      </c>
      <c r="H19" s="394">
        <f t="shared" si="1"/>
        <v>45427</v>
      </c>
      <c r="I19" s="455">
        <v>171840.01074999999</v>
      </c>
      <c r="J19" s="455">
        <v>8282.7270000000008</v>
      </c>
      <c r="K19" s="455">
        <v>5608.0740000000005</v>
      </c>
      <c r="M19" s="393">
        <v>45458</v>
      </c>
      <c r="N19" s="394">
        <f t="shared" si="2"/>
        <v>45458</v>
      </c>
      <c r="O19" s="455">
        <v>142212.45000000001</v>
      </c>
      <c r="P19" s="455">
        <v>7019.9489999999996</v>
      </c>
      <c r="Q19" s="455">
        <v>4887.7669999999989</v>
      </c>
    </row>
    <row r="20" spans="1:17" ht="12.6" customHeight="1">
      <c r="A20" s="393">
        <v>45398</v>
      </c>
      <c r="B20" s="394">
        <f t="shared" si="0"/>
        <v>45398</v>
      </c>
      <c r="C20" s="455">
        <v>182617.87224999996</v>
      </c>
      <c r="D20" s="455">
        <v>8797.7389999999996</v>
      </c>
      <c r="E20" s="455">
        <v>5867.0919999999996</v>
      </c>
      <c r="G20" s="393">
        <v>45428</v>
      </c>
      <c r="H20" s="394">
        <f t="shared" si="1"/>
        <v>45428</v>
      </c>
      <c r="I20" s="455">
        <v>170655.196</v>
      </c>
      <c r="J20" s="455">
        <v>8218.840000000002</v>
      </c>
      <c r="K20" s="455">
        <v>5552.8469999999998</v>
      </c>
      <c r="M20" s="393">
        <v>45459</v>
      </c>
      <c r="N20" s="394">
        <f t="shared" si="2"/>
        <v>45459</v>
      </c>
      <c r="O20" s="455">
        <v>142805.48099999997</v>
      </c>
      <c r="P20" s="455">
        <v>7020.5110000000013</v>
      </c>
      <c r="Q20" s="455">
        <v>4682.1409999999996</v>
      </c>
    </row>
    <row r="21" spans="1:17" ht="12.6" customHeight="1">
      <c r="A21" s="393">
        <v>45399</v>
      </c>
      <c r="B21" s="394">
        <f t="shared" si="0"/>
        <v>45399</v>
      </c>
      <c r="C21" s="455">
        <v>187712.70349999997</v>
      </c>
      <c r="D21" s="455">
        <v>8947.617000000002</v>
      </c>
      <c r="E21" s="455">
        <v>6198.2900000000009</v>
      </c>
      <c r="G21" s="393">
        <v>45429</v>
      </c>
      <c r="H21" s="394">
        <f t="shared" si="1"/>
        <v>45429</v>
      </c>
      <c r="I21" s="455">
        <v>169784.92600000006</v>
      </c>
      <c r="J21" s="455">
        <v>8329.3540000000012</v>
      </c>
      <c r="K21" s="455">
        <v>5274.9919999999993</v>
      </c>
      <c r="M21" s="393">
        <v>45460</v>
      </c>
      <c r="N21" s="394">
        <f t="shared" si="2"/>
        <v>45460</v>
      </c>
      <c r="O21" s="455">
        <v>173666.1005</v>
      </c>
      <c r="P21" s="455">
        <v>8432.3389999999981</v>
      </c>
      <c r="Q21" s="455">
        <v>5512.2960000000003</v>
      </c>
    </row>
    <row r="22" spans="1:17" ht="12.6" customHeight="1">
      <c r="A22" s="393">
        <v>45400</v>
      </c>
      <c r="B22" s="394">
        <f t="shared" si="0"/>
        <v>45400</v>
      </c>
      <c r="C22" s="455">
        <v>189926.03100000008</v>
      </c>
      <c r="D22" s="455">
        <v>9062.7130000000016</v>
      </c>
      <c r="E22" s="455">
        <v>6410.4629999999997</v>
      </c>
      <c r="G22" s="393">
        <v>45430</v>
      </c>
      <c r="H22" s="394">
        <f t="shared" si="1"/>
        <v>45430</v>
      </c>
      <c r="I22" s="455">
        <v>144328.76524999997</v>
      </c>
      <c r="J22" s="455">
        <v>7210.0740000000005</v>
      </c>
      <c r="K22" s="455">
        <v>4964.5840000000007</v>
      </c>
      <c r="M22" s="393">
        <v>45461</v>
      </c>
      <c r="N22" s="394">
        <f t="shared" si="2"/>
        <v>45461</v>
      </c>
      <c r="O22" s="455">
        <v>178035.84575000004</v>
      </c>
      <c r="P22" s="455">
        <v>8634.7809999999972</v>
      </c>
      <c r="Q22" s="455">
        <v>5745.2359999999999</v>
      </c>
    </row>
    <row r="23" spans="1:17" ht="12.6" customHeight="1">
      <c r="A23" s="393">
        <v>45401</v>
      </c>
      <c r="B23" s="394">
        <f t="shared" si="0"/>
        <v>45401</v>
      </c>
      <c r="C23" s="455">
        <v>188987.50875000001</v>
      </c>
      <c r="D23" s="455">
        <v>9016.2709999999988</v>
      </c>
      <c r="E23" s="455">
        <v>6012.1660000000011</v>
      </c>
      <c r="G23" s="393">
        <v>45431</v>
      </c>
      <c r="H23" s="394">
        <f t="shared" si="1"/>
        <v>45431</v>
      </c>
      <c r="I23" s="455">
        <v>141774.56999999998</v>
      </c>
      <c r="J23" s="455">
        <v>6973.4910000000009</v>
      </c>
      <c r="K23" s="455">
        <v>4739.0560000000005</v>
      </c>
      <c r="M23" s="393">
        <v>45462</v>
      </c>
      <c r="N23" s="394">
        <f t="shared" si="2"/>
        <v>45462</v>
      </c>
      <c r="O23" s="455">
        <v>179068.00324999998</v>
      </c>
      <c r="P23" s="455">
        <v>8769.6370000000006</v>
      </c>
      <c r="Q23" s="455">
        <v>5811.4979999999996</v>
      </c>
    </row>
    <row r="24" spans="1:17" ht="12.6" customHeight="1">
      <c r="A24" s="393">
        <v>45402</v>
      </c>
      <c r="B24" s="394">
        <f t="shared" si="0"/>
        <v>45402</v>
      </c>
      <c r="C24" s="455">
        <v>164254.24824999998</v>
      </c>
      <c r="D24" s="455">
        <v>8163.9350000000004</v>
      </c>
      <c r="E24" s="455">
        <v>5748.1569999999992</v>
      </c>
      <c r="G24" s="393">
        <v>45432</v>
      </c>
      <c r="H24" s="394">
        <f t="shared" si="1"/>
        <v>45432</v>
      </c>
      <c r="I24" s="455">
        <v>169263.48324999999</v>
      </c>
      <c r="J24" s="455">
        <v>8281.6110000000008</v>
      </c>
      <c r="K24" s="455">
        <v>5282.2719999999999</v>
      </c>
      <c r="M24" s="393">
        <v>45463</v>
      </c>
      <c r="N24" s="394">
        <f t="shared" si="2"/>
        <v>45463</v>
      </c>
      <c r="O24" s="455">
        <v>175780.9835</v>
      </c>
      <c r="P24" s="455">
        <v>8524.0400000000009</v>
      </c>
      <c r="Q24" s="455">
        <v>5744.612000000001</v>
      </c>
    </row>
    <row r="25" spans="1:17" ht="12.6" customHeight="1">
      <c r="A25" s="393">
        <v>45403</v>
      </c>
      <c r="B25" s="394">
        <f t="shared" si="0"/>
        <v>45403</v>
      </c>
      <c r="C25" s="455">
        <v>163832.33124999999</v>
      </c>
      <c r="D25" s="455">
        <v>7876.6079999999993</v>
      </c>
      <c r="E25" s="455">
        <v>5694.8849999999993</v>
      </c>
      <c r="G25" s="393">
        <v>45433</v>
      </c>
      <c r="H25" s="394">
        <f t="shared" si="1"/>
        <v>45433</v>
      </c>
      <c r="I25" s="455">
        <v>173880.57674999995</v>
      </c>
      <c r="J25" s="455">
        <v>8350.9979999999996</v>
      </c>
      <c r="K25" s="455">
        <v>5676.6900000000005</v>
      </c>
      <c r="M25" s="393">
        <v>45464</v>
      </c>
      <c r="N25" s="394">
        <f t="shared" si="2"/>
        <v>45464</v>
      </c>
      <c r="O25" s="455">
        <v>173311.14050000004</v>
      </c>
      <c r="P25" s="455">
        <v>8593.9369999999999</v>
      </c>
      <c r="Q25" s="455">
        <v>5351.7820000000011</v>
      </c>
    </row>
    <row r="26" spans="1:17" ht="12.6" customHeight="1">
      <c r="A26" s="393">
        <v>45404</v>
      </c>
      <c r="B26" s="394">
        <f t="shared" si="0"/>
        <v>45404</v>
      </c>
      <c r="C26" s="455">
        <v>194153.97424999997</v>
      </c>
      <c r="D26" s="455">
        <v>9281.4350000000013</v>
      </c>
      <c r="E26" s="455">
        <v>6386.3829999999998</v>
      </c>
      <c r="G26" s="393">
        <v>45434</v>
      </c>
      <c r="H26" s="394">
        <f t="shared" si="1"/>
        <v>45434</v>
      </c>
      <c r="I26" s="455">
        <v>175343.82999999996</v>
      </c>
      <c r="J26" s="455">
        <v>8404.244999999999</v>
      </c>
      <c r="K26" s="455">
        <v>5698.5329999999994</v>
      </c>
      <c r="M26" s="393">
        <v>45465</v>
      </c>
      <c r="N26" s="394">
        <f t="shared" si="2"/>
        <v>45465</v>
      </c>
      <c r="O26" s="455">
        <v>142859.35124999998</v>
      </c>
      <c r="P26" s="455">
        <v>7186.1970000000001</v>
      </c>
      <c r="Q26" s="455">
        <v>4879.6179999999995</v>
      </c>
    </row>
    <row r="27" spans="1:17" ht="12.6" customHeight="1">
      <c r="A27" s="393">
        <v>45405</v>
      </c>
      <c r="B27" s="394">
        <f t="shared" si="0"/>
        <v>45405</v>
      </c>
      <c r="C27" s="455">
        <v>195755.76374999995</v>
      </c>
      <c r="D27" s="455">
        <v>9397.8010000000013</v>
      </c>
      <c r="E27" s="455">
        <v>6710.4660000000003</v>
      </c>
      <c r="G27" s="393">
        <v>45435</v>
      </c>
      <c r="H27" s="394">
        <f t="shared" si="1"/>
        <v>45435</v>
      </c>
      <c r="I27" s="455">
        <v>176264.36624999993</v>
      </c>
      <c r="J27" s="455">
        <v>8563.7379999999994</v>
      </c>
      <c r="K27" s="455">
        <v>5828.4140000000007</v>
      </c>
      <c r="M27" s="393">
        <v>45466</v>
      </c>
      <c r="N27" s="394">
        <f t="shared" si="2"/>
        <v>45466</v>
      </c>
      <c r="O27" s="455">
        <v>142186.13624999995</v>
      </c>
      <c r="P27" s="455">
        <v>6952.1770000000006</v>
      </c>
      <c r="Q27" s="455">
        <v>4667.9290000000001</v>
      </c>
    </row>
    <row r="28" spans="1:17" ht="12.6" customHeight="1">
      <c r="A28" s="393">
        <v>45406</v>
      </c>
      <c r="B28" s="394">
        <f t="shared" si="0"/>
        <v>45406</v>
      </c>
      <c r="C28" s="455">
        <v>196484.69899999999</v>
      </c>
      <c r="D28" s="455">
        <v>9431.5439999999999</v>
      </c>
      <c r="E28" s="455">
        <v>6553.9069999999992</v>
      </c>
      <c r="G28" s="393">
        <v>45436</v>
      </c>
      <c r="H28" s="394">
        <f t="shared" si="1"/>
        <v>45436</v>
      </c>
      <c r="I28" s="455">
        <v>170194.24174999999</v>
      </c>
      <c r="J28" s="455">
        <v>8377.9650000000001</v>
      </c>
      <c r="K28" s="455">
        <v>5341.49</v>
      </c>
      <c r="M28" s="393">
        <v>45467</v>
      </c>
      <c r="N28" s="394">
        <f t="shared" si="2"/>
        <v>45467</v>
      </c>
      <c r="O28" s="455">
        <v>169802.03599999996</v>
      </c>
      <c r="P28" s="455">
        <v>8381.8179999999993</v>
      </c>
      <c r="Q28" s="455">
        <v>5375.9570000000003</v>
      </c>
    </row>
    <row r="29" spans="1:17" ht="12.6" customHeight="1">
      <c r="A29" s="393">
        <v>45407</v>
      </c>
      <c r="B29" s="394">
        <f t="shared" si="0"/>
        <v>45407</v>
      </c>
      <c r="C29" s="455">
        <v>196031.16425000003</v>
      </c>
      <c r="D29" s="455">
        <v>9307.1280000000006</v>
      </c>
      <c r="E29" s="455">
        <v>6783.2019999999984</v>
      </c>
      <c r="G29" s="393">
        <v>45437</v>
      </c>
      <c r="H29" s="394">
        <f t="shared" si="1"/>
        <v>45437</v>
      </c>
      <c r="I29" s="455">
        <v>144298.34475000002</v>
      </c>
      <c r="J29" s="455">
        <v>7064.4530000000004</v>
      </c>
      <c r="K29" s="455">
        <v>4987.1209999999992</v>
      </c>
      <c r="M29" s="393">
        <v>45468</v>
      </c>
      <c r="N29" s="394">
        <f t="shared" si="2"/>
        <v>45468</v>
      </c>
      <c r="O29" s="455">
        <v>173384.72924999995</v>
      </c>
      <c r="P29" s="455">
        <v>8548.8449999999993</v>
      </c>
      <c r="Q29" s="455">
        <v>5438.9160000000002</v>
      </c>
    </row>
    <row r="30" spans="1:17" ht="12.6" customHeight="1">
      <c r="A30" s="393">
        <v>45408</v>
      </c>
      <c r="B30" s="394">
        <f t="shared" si="0"/>
        <v>45408</v>
      </c>
      <c r="C30" s="455">
        <v>184935.01600000003</v>
      </c>
      <c r="D30" s="455">
        <v>9066.0390000000007</v>
      </c>
      <c r="E30" s="455">
        <v>5755.4210000000003</v>
      </c>
      <c r="G30" s="393">
        <v>45438</v>
      </c>
      <c r="H30" s="394">
        <f t="shared" si="1"/>
        <v>45438</v>
      </c>
      <c r="I30" s="455">
        <v>143094.88899999997</v>
      </c>
      <c r="J30" s="455">
        <v>6977.7820000000011</v>
      </c>
      <c r="K30" s="455">
        <v>4752.1400000000003</v>
      </c>
      <c r="M30" s="393">
        <v>45469</v>
      </c>
      <c r="N30" s="394">
        <f t="shared" si="2"/>
        <v>45469</v>
      </c>
      <c r="O30" s="455">
        <v>177869.11200000002</v>
      </c>
      <c r="P30" s="455">
        <v>8745.7609999999986</v>
      </c>
      <c r="Q30" s="455">
        <v>5699.496000000001</v>
      </c>
    </row>
    <row r="31" spans="1:17" ht="12.6" customHeight="1">
      <c r="A31" s="393">
        <v>45409</v>
      </c>
      <c r="B31" s="394">
        <f t="shared" si="0"/>
        <v>45409</v>
      </c>
      <c r="C31" s="455">
        <v>151122.55950000009</v>
      </c>
      <c r="D31" s="455">
        <v>7396.0879999999997</v>
      </c>
      <c r="E31" s="455">
        <v>5193.5029999999997</v>
      </c>
      <c r="G31" s="393">
        <v>45439</v>
      </c>
      <c r="H31" s="394">
        <f t="shared" si="1"/>
        <v>45439</v>
      </c>
      <c r="I31" s="455">
        <v>171312.00475000005</v>
      </c>
      <c r="J31" s="455">
        <v>8349.5889999999999</v>
      </c>
      <c r="K31" s="455">
        <v>5468.2979999999989</v>
      </c>
      <c r="M31" s="393">
        <v>45470</v>
      </c>
      <c r="N31" s="394">
        <f t="shared" si="2"/>
        <v>45470</v>
      </c>
      <c r="O31" s="455">
        <v>178437.14775000003</v>
      </c>
      <c r="P31" s="455">
        <v>8786.7049999999999</v>
      </c>
      <c r="Q31" s="455">
        <v>5812.4079999999994</v>
      </c>
    </row>
    <row r="32" spans="1:17" ht="12.6" customHeight="1">
      <c r="A32" s="393">
        <v>45410</v>
      </c>
      <c r="B32" s="394">
        <f t="shared" si="0"/>
        <v>45410</v>
      </c>
      <c r="C32" s="455">
        <v>145985.78375000006</v>
      </c>
      <c r="D32" s="455">
        <v>7049.8590000000004</v>
      </c>
      <c r="E32" s="455">
        <v>5120.3720000000012</v>
      </c>
      <c r="G32" s="393">
        <v>45440</v>
      </c>
      <c r="H32" s="394">
        <f t="shared" si="1"/>
        <v>45440</v>
      </c>
      <c r="I32" s="455">
        <v>175486.31825000004</v>
      </c>
      <c r="J32" s="455">
        <v>8452.8200000000015</v>
      </c>
      <c r="K32" s="455">
        <v>5677.7150000000001</v>
      </c>
      <c r="M32" s="393">
        <v>45471</v>
      </c>
      <c r="N32" s="394">
        <f t="shared" si="2"/>
        <v>45471</v>
      </c>
      <c r="O32" s="455">
        <v>173546.22974999991</v>
      </c>
      <c r="P32" s="455">
        <v>8695.8730000000014</v>
      </c>
      <c r="Q32" s="455">
        <v>5366.5989999999993</v>
      </c>
    </row>
    <row r="33" spans="1:17" ht="12.6" customHeight="1">
      <c r="A33" s="393">
        <v>45411</v>
      </c>
      <c r="B33" s="394">
        <f t="shared" si="0"/>
        <v>45411</v>
      </c>
      <c r="C33" s="455">
        <v>171485.53425</v>
      </c>
      <c r="D33" s="455">
        <v>8268.0869999999995</v>
      </c>
      <c r="E33" s="455">
        <v>5610.3589999999995</v>
      </c>
      <c r="G33" s="393">
        <v>45441</v>
      </c>
      <c r="H33" s="394">
        <f t="shared" si="1"/>
        <v>45441</v>
      </c>
      <c r="I33" s="455">
        <v>175033.52550000002</v>
      </c>
      <c r="J33" s="455">
        <v>8433.4130000000005</v>
      </c>
      <c r="K33" s="455">
        <v>5752.7510000000002</v>
      </c>
      <c r="M33" s="393">
        <v>45472</v>
      </c>
      <c r="N33" s="394">
        <f t="shared" si="2"/>
        <v>45472</v>
      </c>
      <c r="O33" s="455">
        <v>147311.476</v>
      </c>
      <c r="P33" s="455">
        <v>7398.9930000000004</v>
      </c>
      <c r="Q33" s="455">
        <v>5062.674</v>
      </c>
    </row>
    <row r="34" spans="1:17" ht="12.6" customHeight="1">
      <c r="A34" s="393">
        <v>45412</v>
      </c>
      <c r="B34" s="394">
        <f t="shared" si="0"/>
        <v>45412</v>
      </c>
      <c r="C34" s="455">
        <v>168573.85574999999</v>
      </c>
      <c r="D34" s="455">
        <v>8277.3809999999994</v>
      </c>
      <c r="E34" s="455">
        <v>5418.0680000000002</v>
      </c>
      <c r="G34" s="393">
        <v>45442</v>
      </c>
      <c r="H34" s="394">
        <f t="shared" si="1"/>
        <v>45442</v>
      </c>
      <c r="I34" s="455">
        <v>174424.40674999994</v>
      </c>
      <c r="J34" s="455">
        <v>8378.771999999999</v>
      </c>
      <c r="K34" s="455">
        <v>5732.3460000000005</v>
      </c>
      <c r="M34" s="393">
        <v>45473</v>
      </c>
      <c r="N34" s="394">
        <f t="shared" si="2"/>
        <v>45473</v>
      </c>
      <c r="O34" s="455">
        <v>139391.20324999996</v>
      </c>
      <c r="P34" s="455">
        <v>7142.1370000000006</v>
      </c>
      <c r="Q34" s="455">
        <v>4789.1639999999998</v>
      </c>
    </row>
    <row r="35" spans="1:17" ht="12.6" customHeight="1">
      <c r="A35" s="395"/>
      <c r="B35" s="396"/>
      <c r="C35" s="454"/>
      <c r="D35" s="454"/>
      <c r="E35" s="454"/>
      <c r="G35" s="395">
        <v>45443</v>
      </c>
      <c r="H35" s="396">
        <f t="shared" si="1"/>
        <v>45443</v>
      </c>
      <c r="I35" s="454">
        <v>170726.30900000001</v>
      </c>
      <c r="J35" s="454">
        <v>8266.3349999999991</v>
      </c>
      <c r="K35" s="454">
        <v>5339.8779999999997</v>
      </c>
      <c r="M35" s="395"/>
      <c r="N35" s="396"/>
      <c r="O35" s="454"/>
      <c r="P35" s="454"/>
      <c r="Q35" s="454"/>
    </row>
    <row r="36" spans="1:17" ht="11.25" customHeight="1">
      <c r="Q36" s="340" t="s">
        <v>275</v>
      </c>
    </row>
    <row r="37" spans="1:17" ht="15" customHeight="1">
      <c r="A37" s="47"/>
      <c r="K37" s="13"/>
    </row>
    <row r="38" spans="1:17" ht="15" customHeight="1">
      <c r="A38" s="47"/>
      <c r="K38" s="13"/>
    </row>
    <row r="39" spans="1:17" ht="15" customHeight="1">
      <c r="A39" s="47"/>
      <c r="K39" s="13"/>
    </row>
    <row r="40" spans="1:17" ht="10.5" customHeight="1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2" customWidth="1"/>
    <col min="4" max="4" width="16.85546875" style="142" customWidth="1"/>
    <col min="5" max="5" width="7.5703125" style="142" customWidth="1"/>
    <col min="6" max="6" width="5.7109375" style="142" customWidth="1"/>
    <col min="7" max="7" width="1.7109375" style="142" customWidth="1"/>
    <col min="8" max="9" width="7.28515625" style="142" customWidth="1"/>
    <col min="10" max="10" width="11.85546875" style="142" customWidth="1"/>
    <col min="11" max="11" width="10.140625" style="142" customWidth="1"/>
    <col min="12" max="12" width="7.140625" style="142" customWidth="1"/>
    <col min="13" max="13" width="12.7109375" style="142" customWidth="1"/>
    <col min="14" max="14" width="15.42578125" style="142" customWidth="1"/>
    <col min="15" max="15" width="14.140625" style="142" customWidth="1"/>
    <col min="16" max="38" width="9.140625" style="142" customWidth="1"/>
    <col min="39" max="16384" width="9.140625" style="142"/>
  </cols>
  <sheetData>
    <row r="1" spans="1:15" s="140" customFormat="1" ht="18">
      <c r="A1" s="399" t="str">
        <f>"9.3  Maxima zatížení ES ČR za "&amp;O1</f>
        <v>9.3  Maxima zatížení ES ČR za II. čtvrtletí 2024</v>
      </c>
      <c r="B1" s="139"/>
      <c r="N1" s="141"/>
      <c r="O1" s="209" t="str">
        <f>'3.1'!N1</f>
        <v>II. čtvrtletí 2024</v>
      </c>
    </row>
    <row r="2" spans="1:15" ht="6" customHeight="1">
      <c r="B2" s="143"/>
    </row>
    <row r="3" spans="1:15" s="144" customFormat="1" ht="12" customHeight="1">
      <c r="A3" s="606" t="str">
        <f>"Struktura pokrytí denního maxima zatížení - "&amp;LOWER('9.2'!A3:B4)</f>
        <v>Struktura pokrytí denního maxima zatížení - duben</v>
      </c>
      <c r="B3" s="606"/>
      <c r="C3" s="606"/>
      <c r="D3" s="606"/>
      <c r="E3" s="403" t="s">
        <v>4</v>
      </c>
      <c r="F3" s="403"/>
    </row>
    <row r="4" spans="1:15" s="144" customFormat="1">
      <c r="A4" s="605" t="s">
        <v>257</v>
      </c>
      <c r="B4" s="605"/>
      <c r="C4" s="605"/>
      <c r="D4" s="605"/>
      <c r="E4" s="406">
        <f>SUM(E5:E14)</f>
        <v>9431.5439999999999</v>
      </c>
      <c r="F4" s="407">
        <f>E4/$E$4</f>
        <v>1</v>
      </c>
    </row>
    <row r="5" spans="1:15" s="144" customFormat="1">
      <c r="A5" s="603" t="s">
        <v>272</v>
      </c>
      <c r="B5" s="603"/>
      <c r="C5" s="603"/>
      <c r="D5" s="603"/>
      <c r="E5" s="401">
        <f t="array" ref="E5:E14">TRANSPOSE(INDEX(B54:K149,MATCH(MAX(M54:M149),M54:M149,0),0))</f>
        <v>3097.9859999999999</v>
      </c>
      <c r="F5" s="402">
        <f t="shared" ref="F5:F14" si="0">E5/$E$4</f>
        <v>0.32847071486916668</v>
      </c>
    </row>
    <row r="6" spans="1:15" s="144" customFormat="1">
      <c r="A6" s="603" t="s">
        <v>273</v>
      </c>
      <c r="B6" s="603"/>
      <c r="C6" s="603"/>
      <c r="D6" s="603"/>
      <c r="E6" s="401">
        <v>4207.9549999999999</v>
      </c>
      <c r="F6" s="402">
        <f t="shared" si="0"/>
        <v>0.44615759625359325</v>
      </c>
    </row>
    <row r="7" spans="1:15" s="144" customFormat="1">
      <c r="A7" s="603" t="s">
        <v>276</v>
      </c>
      <c r="B7" s="603"/>
      <c r="C7" s="603"/>
      <c r="D7" s="603"/>
      <c r="E7" s="401">
        <v>839.12599999999998</v>
      </c>
      <c r="F7" s="402">
        <f t="shared" si="0"/>
        <v>8.8970162255511923E-2</v>
      </c>
    </row>
    <row r="8" spans="1:15" s="144" customFormat="1">
      <c r="A8" s="453" t="s">
        <v>277</v>
      </c>
      <c r="B8" s="453"/>
      <c r="C8" s="453"/>
      <c r="D8" s="453"/>
      <c r="E8" s="401">
        <v>560.28099999999995</v>
      </c>
      <c r="F8" s="402">
        <f t="shared" si="0"/>
        <v>5.9405013643577337E-2</v>
      </c>
    </row>
    <row r="9" spans="1:15" s="144" customFormat="1">
      <c r="A9" s="603" t="s">
        <v>274</v>
      </c>
      <c r="B9" s="603"/>
      <c r="C9" s="603"/>
      <c r="D9" s="603"/>
      <c r="E9" s="401">
        <v>163.82</v>
      </c>
      <c r="F9" s="402">
        <f t="shared" si="0"/>
        <v>1.7369372395442357E-2</v>
      </c>
    </row>
    <row r="10" spans="1:15" s="144" customFormat="1">
      <c r="A10" s="603" t="s">
        <v>278</v>
      </c>
      <c r="B10" s="603"/>
      <c r="C10" s="603"/>
      <c r="D10" s="603"/>
      <c r="E10" s="401">
        <v>0</v>
      </c>
      <c r="F10" s="402">
        <f t="shared" si="0"/>
        <v>0</v>
      </c>
    </row>
    <row r="11" spans="1:15" s="144" customFormat="1">
      <c r="A11" s="603" t="s">
        <v>279</v>
      </c>
      <c r="B11" s="603"/>
      <c r="C11" s="603"/>
      <c r="D11" s="603"/>
      <c r="E11" s="401">
        <v>976.22400000000005</v>
      </c>
      <c r="F11" s="402">
        <f t="shared" si="0"/>
        <v>0.1035062763848634</v>
      </c>
    </row>
    <row r="12" spans="1:15" s="144" customFormat="1">
      <c r="A12" s="603" t="s">
        <v>280</v>
      </c>
      <c r="B12" s="603"/>
      <c r="C12" s="603"/>
      <c r="D12" s="603"/>
      <c r="E12" s="401">
        <v>29.224</v>
      </c>
      <c r="F12" s="402">
        <f t="shared" si="0"/>
        <v>3.0985382669051855E-3</v>
      </c>
    </row>
    <row r="13" spans="1:15" s="144" customFormat="1">
      <c r="A13" s="603" t="s">
        <v>269</v>
      </c>
      <c r="B13" s="603"/>
      <c r="C13" s="603"/>
      <c r="D13" s="603"/>
      <c r="E13" s="401">
        <v>-443.072</v>
      </c>
      <c r="F13" s="402">
        <f t="shared" si="0"/>
        <v>-4.6977674069060164E-2</v>
      </c>
    </row>
    <row r="14" spans="1:15" s="144" customFormat="1">
      <c r="A14" s="604" t="s">
        <v>92</v>
      </c>
      <c r="B14" s="604"/>
      <c r="C14" s="604"/>
      <c r="D14" s="604"/>
      <c r="E14" s="404">
        <v>0</v>
      </c>
      <c r="F14" s="405">
        <f t="shared" si="0"/>
        <v>0</v>
      </c>
    </row>
    <row r="15" spans="1:15" s="144" customFormat="1">
      <c r="A15" s="145"/>
      <c r="B15" s="145"/>
      <c r="C15" s="145"/>
      <c r="D15" s="145"/>
      <c r="E15" s="145"/>
      <c r="F15" s="400" t="s">
        <v>275</v>
      </c>
    </row>
    <row r="16" spans="1:15" s="144" customFormat="1"/>
    <row r="17" spans="1:6" s="144" customFormat="1"/>
    <row r="18" spans="1:6" s="144" customFormat="1">
      <c r="A18" s="605" t="str">
        <f>"Struktura pokrytí denního maxima zatížení - "&amp;LOWER('9.2'!G3)</f>
        <v>Struktura pokrytí denního maxima zatížení - květen</v>
      </c>
      <c r="B18" s="605"/>
      <c r="C18" s="605"/>
      <c r="D18" s="605"/>
      <c r="E18" s="403" t="s">
        <v>4</v>
      </c>
      <c r="F18" s="403"/>
    </row>
    <row r="19" spans="1:6" s="144" customFormat="1">
      <c r="A19" s="605" t="s">
        <v>257</v>
      </c>
      <c r="B19" s="605"/>
      <c r="C19" s="605"/>
      <c r="D19" s="605"/>
      <c r="E19" s="406">
        <f>SUM(E20:E29)</f>
        <v>8563.7379999999994</v>
      </c>
      <c r="F19" s="407">
        <f>E19/$E$19</f>
        <v>1</v>
      </c>
    </row>
    <row r="20" spans="1:6" s="144" customFormat="1">
      <c r="A20" s="603" t="s">
        <v>272</v>
      </c>
      <c r="B20" s="603"/>
      <c r="C20" s="603"/>
      <c r="D20" s="603"/>
      <c r="E20" s="401">
        <f t="array" ref="E20:E29">TRANSPOSE(INDEX(T54:AC149,MATCH(MAX(AE54:AE149),AE54:AE149,0),0))</f>
        <v>3013.56</v>
      </c>
      <c r="F20" s="402">
        <f t="shared" ref="F20:F29" si="1">E20/$E$19</f>
        <v>0.35189773437720773</v>
      </c>
    </row>
    <row r="21" spans="1:6" s="144" customFormat="1">
      <c r="A21" s="603" t="s">
        <v>273</v>
      </c>
      <c r="B21" s="603"/>
      <c r="C21" s="603"/>
      <c r="D21" s="603"/>
      <c r="E21" s="401">
        <v>3119.9789999999998</v>
      </c>
      <c r="F21" s="402">
        <f t="shared" si="1"/>
        <v>0.36432443402635623</v>
      </c>
    </row>
    <row r="22" spans="1:6" s="144" customFormat="1">
      <c r="A22" s="603" t="s">
        <v>276</v>
      </c>
      <c r="B22" s="603"/>
      <c r="C22" s="603"/>
      <c r="D22" s="603"/>
      <c r="E22" s="401">
        <v>592.97199999999998</v>
      </c>
      <c r="F22" s="402">
        <f t="shared" si="1"/>
        <v>6.9242193070362501E-2</v>
      </c>
    </row>
    <row r="23" spans="1:6" s="144" customFormat="1">
      <c r="A23" s="453" t="s">
        <v>277</v>
      </c>
      <c r="B23" s="453"/>
      <c r="C23" s="453"/>
      <c r="D23" s="453"/>
      <c r="E23" s="401">
        <v>414.17700000000002</v>
      </c>
      <c r="F23" s="402">
        <f t="shared" si="1"/>
        <v>4.8364043832261103E-2</v>
      </c>
    </row>
    <row r="24" spans="1:6" s="144" customFormat="1">
      <c r="A24" s="603" t="s">
        <v>274</v>
      </c>
      <c r="B24" s="603"/>
      <c r="C24" s="603"/>
      <c r="D24" s="603"/>
      <c r="E24" s="401">
        <v>128.81299999999999</v>
      </c>
      <c r="F24" s="402">
        <f t="shared" si="1"/>
        <v>1.5041679229327193E-2</v>
      </c>
    </row>
    <row r="25" spans="1:6" s="144" customFormat="1">
      <c r="A25" s="603" t="s">
        <v>278</v>
      </c>
      <c r="B25" s="603"/>
      <c r="C25" s="603"/>
      <c r="D25" s="603"/>
      <c r="E25" s="401">
        <v>8.5920000000000005</v>
      </c>
      <c r="F25" s="402">
        <f t="shared" si="1"/>
        <v>1.0033001943777356E-3</v>
      </c>
    </row>
    <row r="26" spans="1:6" s="144" customFormat="1">
      <c r="A26" s="603" t="s">
        <v>279</v>
      </c>
      <c r="B26" s="603"/>
      <c r="C26" s="603"/>
      <c r="D26" s="603"/>
      <c r="E26" s="401">
        <v>1415.2360000000001</v>
      </c>
      <c r="F26" s="402">
        <f t="shared" si="1"/>
        <v>0.16525914267811559</v>
      </c>
    </row>
    <row r="27" spans="1:6" s="144" customFormat="1">
      <c r="A27" s="603" t="s">
        <v>280</v>
      </c>
      <c r="B27" s="603"/>
      <c r="C27" s="603"/>
      <c r="D27" s="603"/>
      <c r="E27" s="401">
        <v>36.390999999999998</v>
      </c>
      <c r="F27" s="402">
        <f t="shared" si="1"/>
        <v>4.2494293963687355E-3</v>
      </c>
    </row>
    <row r="28" spans="1:6" s="144" customFormat="1">
      <c r="A28" s="603" t="s">
        <v>269</v>
      </c>
      <c r="B28" s="603"/>
      <c r="C28" s="603"/>
      <c r="D28" s="603"/>
      <c r="E28" s="401">
        <v>-165.982</v>
      </c>
      <c r="F28" s="402">
        <f t="shared" si="1"/>
        <v>-1.9381956804376783E-2</v>
      </c>
    </row>
    <row r="29" spans="1:6" s="144" customFormat="1">
      <c r="A29" s="604" t="s">
        <v>92</v>
      </c>
      <c r="B29" s="604"/>
      <c r="C29" s="604"/>
      <c r="D29" s="604"/>
      <c r="E29" s="404">
        <v>0</v>
      </c>
      <c r="F29" s="405">
        <f t="shared" si="1"/>
        <v>0</v>
      </c>
    </row>
    <row r="30" spans="1:6" s="144" customFormat="1">
      <c r="A30" s="145"/>
      <c r="B30" s="145"/>
      <c r="C30" s="145"/>
      <c r="D30" s="145"/>
      <c r="E30" s="145"/>
      <c r="F30" s="400" t="s">
        <v>275</v>
      </c>
    </row>
    <row r="31" spans="1:6" s="144" customFormat="1"/>
    <row r="32" spans="1:6" s="144" customFormat="1"/>
    <row r="33" spans="1:6" s="144" customFormat="1">
      <c r="A33" s="605" t="str">
        <f>"Struktura pokrytí denního maxima zatížení - "&amp;LOWER('9.2'!M3)</f>
        <v>Struktura pokrytí denního maxima zatížení - červen</v>
      </c>
      <c r="B33" s="605"/>
      <c r="C33" s="605"/>
      <c r="D33" s="605"/>
      <c r="E33" s="403" t="s">
        <v>4</v>
      </c>
      <c r="F33" s="403"/>
    </row>
    <row r="34" spans="1:6" s="144" customFormat="1">
      <c r="A34" s="605" t="s">
        <v>257</v>
      </c>
      <c r="B34" s="605"/>
      <c r="C34" s="605"/>
      <c r="D34" s="605"/>
      <c r="E34" s="406">
        <f>SUM(E35:E44)</f>
        <v>8786.7049999999999</v>
      </c>
      <c r="F34" s="407">
        <f>E34/$E$34</f>
        <v>1</v>
      </c>
    </row>
    <row r="35" spans="1:6" s="144" customFormat="1">
      <c r="A35" s="603" t="s">
        <v>272</v>
      </c>
      <c r="B35" s="603"/>
      <c r="C35" s="603"/>
      <c r="D35" s="603"/>
      <c r="E35" s="401">
        <f t="array" ref="E35:E44">TRANSPOSE(INDEX(AL54:AU149,MATCH(MAX(AW54:AW149),AW54:AW149,0),0))</f>
        <v>3594.9920000000002</v>
      </c>
      <c r="F35" s="402">
        <f t="shared" ref="F35:F44" si="2">E35/$E$34</f>
        <v>0.40913994495092304</v>
      </c>
    </row>
    <row r="36" spans="1:6" s="144" customFormat="1">
      <c r="A36" s="603" t="s">
        <v>273</v>
      </c>
      <c r="B36" s="603"/>
      <c r="C36" s="603"/>
      <c r="D36" s="603"/>
      <c r="E36" s="401">
        <v>2707.5230000000001</v>
      </c>
      <c r="F36" s="402">
        <f t="shared" si="2"/>
        <v>0.30813860258196901</v>
      </c>
    </row>
    <row r="37" spans="1:6" s="144" customFormat="1">
      <c r="A37" s="603" t="s">
        <v>276</v>
      </c>
      <c r="B37" s="603"/>
      <c r="C37" s="603"/>
      <c r="D37" s="603"/>
      <c r="E37" s="401">
        <v>0</v>
      </c>
      <c r="F37" s="402">
        <f t="shared" si="2"/>
        <v>0</v>
      </c>
    </row>
    <row r="38" spans="1:6" s="144" customFormat="1">
      <c r="A38" s="453" t="s">
        <v>277</v>
      </c>
      <c r="B38" s="453"/>
      <c r="C38" s="453"/>
      <c r="D38" s="453"/>
      <c r="E38" s="401">
        <v>328.803</v>
      </c>
      <c r="F38" s="402">
        <f t="shared" si="2"/>
        <v>3.7420512012182043E-2</v>
      </c>
    </row>
    <row r="39" spans="1:6" s="144" customFormat="1">
      <c r="A39" s="603" t="s">
        <v>274</v>
      </c>
      <c r="B39" s="603"/>
      <c r="C39" s="603"/>
      <c r="D39" s="603"/>
      <c r="E39" s="401">
        <v>127.489</v>
      </c>
      <c r="F39" s="402">
        <f t="shared" si="2"/>
        <v>1.450930695863808E-2</v>
      </c>
    </row>
    <row r="40" spans="1:6" s="144" customFormat="1">
      <c r="A40" s="603" t="s">
        <v>278</v>
      </c>
      <c r="B40" s="603"/>
      <c r="C40" s="603"/>
      <c r="D40" s="603"/>
      <c r="E40" s="401">
        <v>0</v>
      </c>
      <c r="F40" s="402">
        <f t="shared" si="2"/>
        <v>0</v>
      </c>
    </row>
    <row r="41" spans="1:6" s="144" customFormat="1">
      <c r="A41" s="603" t="s">
        <v>279</v>
      </c>
      <c r="B41" s="603"/>
      <c r="C41" s="603"/>
      <c r="D41" s="603"/>
      <c r="E41" s="401">
        <v>1853.7660000000001</v>
      </c>
      <c r="F41" s="402">
        <f t="shared" si="2"/>
        <v>0.21097396578125704</v>
      </c>
    </row>
    <row r="42" spans="1:6" s="144" customFormat="1">
      <c r="A42" s="603" t="s">
        <v>280</v>
      </c>
      <c r="B42" s="603"/>
      <c r="C42" s="603"/>
      <c r="D42" s="603"/>
      <c r="E42" s="401">
        <v>14.448</v>
      </c>
      <c r="F42" s="402">
        <f t="shared" si="2"/>
        <v>1.6443023863894372E-3</v>
      </c>
    </row>
    <row r="43" spans="1:6" s="144" customFormat="1">
      <c r="A43" s="603" t="s">
        <v>269</v>
      </c>
      <c r="B43" s="603"/>
      <c r="C43" s="603"/>
      <c r="D43" s="603"/>
      <c r="E43" s="401">
        <v>901.54499999999996</v>
      </c>
      <c r="F43" s="402">
        <f t="shared" si="2"/>
        <v>0.10260330806599288</v>
      </c>
    </row>
    <row r="44" spans="1:6" s="144" customFormat="1">
      <c r="A44" s="604" t="s">
        <v>92</v>
      </c>
      <c r="B44" s="604"/>
      <c r="C44" s="604"/>
      <c r="D44" s="604"/>
      <c r="E44" s="404">
        <v>-741.86099999999999</v>
      </c>
      <c r="F44" s="405">
        <f t="shared" si="2"/>
        <v>-8.4429942737351493E-2</v>
      </c>
    </row>
    <row r="45" spans="1:6" s="144" customFormat="1">
      <c r="A45" s="145"/>
      <c r="B45" s="145"/>
      <c r="C45" s="145"/>
      <c r="D45" s="145"/>
      <c r="E45" s="145"/>
      <c r="F45" s="400" t="s">
        <v>275</v>
      </c>
    </row>
    <row r="46" spans="1:6" s="144" customFormat="1"/>
    <row r="47" spans="1:6" s="446" customFormat="1"/>
    <row r="48" spans="1:6" s="446" customFormat="1"/>
    <row r="49" spans="1:53" s="447" customFormat="1"/>
    <row r="50" spans="1:53" s="447" customFormat="1"/>
    <row r="51" spans="1:53" s="447" customFormat="1">
      <c r="A51" s="447" t="str">
        <f>A3</f>
        <v>Struktura pokrytí denního maxima zatížení - duben</v>
      </c>
      <c r="S51" s="447" t="str">
        <f>A18</f>
        <v>Struktura pokrytí denního maxima zatížení - květen</v>
      </c>
      <c r="AK51" s="447" t="str">
        <f>A33</f>
        <v>Struktura pokrytí denního maxima zatížení - červen</v>
      </c>
    </row>
    <row r="52" spans="1:53" s="447" customFormat="1" ht="37.5">
      <c r="A52" s="456" t="s">
        <v>55</v>
      </c>
      <c r="B52" s="456" t="s">
        <v>7</v>
      </c>
      <c r="C52" s="456" t="s">
        <v>20</v>
      </c>
      <c r="D52" s="456" t="s">
        <v>21</v>
      </c>
      <c r="E52" s="456" t="s">
        <v>22</v>
      </c>
      <c r="F52" s="456" t="s">
        <v>43</v>
      </c>
      <c r="G52" s="456" t="s">
        <v>44</v>
      </c>
      <c r="H52" s="456" t="s">
        <v>46</v>
      </c>
      <c r="I52" s="456" t="s">
        <v>45</v>
      </c>
      <c r="J52" s="456" t="s">
        <v>269</v>
      </c>
      <c r="K52" s="456" t="s">
        <v>92</v>
      </c>
      <c r="L52" s="456" t="s">
        <v>424</v>
      </c>
      <c r="M52" s="456" t="s">
        <v>257</v>
      </c>
      <c r="N52" s="456" t="s">
        <v>425</v>
      </c>
      <c r="O52" s="456" t="s">
        <v>268</v>
      </c>
      <c r="S52" s="456" t="s">
        <v>55</v>
      </c>
      <c r="T52" s="456" t="s">
        <v>7</v>
      </c>
      <c r="U52" s="456" t="s">
        <v>20</v>
      </c>
      <c r="V52" s="456" t="s">
        <v>21</v>
      </c>
      <c r="W52" s="456" t="s">
        <v>22</v>
      </c>
      <c r="X52" s="456" t="s">
        <v>43</v>
      </c>
      <c r="Y52" s="456" t="s">
        <v>44</v>
      </c>
      <c r="Z52" s="456" t="s">
        <v>46</v>
      </c>
      <c r="AA52" s="456" t="s">
        <v>45</v>
      </c>
      <c r="AB52" s="456" t="s">
        <v>269</v>
      </c>
      <c r="AC52" s="456" t="s">
        <v>92</v>
      </c>
      <c r="AD52" s="456" t="s">
        <v>424</v>
      </c>
      <c r="AE52" s="456" t="s">
        <v>257</v>
      </c>
      <c r="AF52" s="456" t="s">
        <v>425</v>
      </c>
      <c r="AG52" s="456" t="s">
        <v>268</v>
      </c>
      <c r="AK52" s="456" t="s">
        <v>55</v>
      </c>
      <c r="AL52" s="456" t="s">
        <v>7</v>
      </c>
      <c r="AM52" s="456" t="s">
        <v>20</v>
      </c>
      <c r="AN52" s="456" t="s">
        <v>21</v>
      </c>
      <c r="AO52" s="456" t="s">
        <v>22</v>
      </c>
      <c r="AP52" s="456" t="s">
        <v>43</v>
      </c>
      <c r="AQ52" s="456" t="s">
        <v>44</v>
      </c>
      <c r="AR52" s="456" t="s">
        <v>46</v>
      </c>
      <c r="AS52" s="456" t="s">
        <v>45</v>
      </c>
      <c r="AT52" s="456" t="s">
        <v>269</v>
      </c>
      <c r="AU52" s="456" t="s">
        <v>92</v>
      </c>
      <c r="AV52" s="456" t="s">
        <v>424</v>
      </c>
      <c r="AW52" s="456" t="s">
        <v>257</v>
      </c>
      <c r="AX52" s="456" t="s">
        <v>425</v>
      </c>
      <c r="AY52" s="456" t="s">
        <v>268</v>
      </c>
    </row>
    <row r="53" spans="1:53" s="459" customFormat="1">
      <c r="A53" s="457" t="s">
        <v>303</v>
      </c>
      <c r="B53" s="458" t="s">
        <v>4</v>
      </c>
      <c r="C53" s="458" t="s">
        <v>4</v>
      </c>
      <c r="D53" s="458" t="s">
        <v>4</v>
      </c>
      <c r="E53" s="458" t="s">
        <v>4</v>
      </c>
      <c r="F53" s="458" t="s">
        <v>4</v>
      </c>
      <c r="G53" s="458" t="s">
        <v>4</v>
      </c>
      <c r="H53" s="458" t="s">
        <v>4</v>
      </c>
      <c r="I53" s="458" t="s">
        <v>4</v>
      </c>
      <c r="J53" s="458" t="s">
        <v>4</v>
      </c>
      <c r="K53" s="458" t="s">
        <v>4</v>
      </c>
      <c r="L53" s="458" t="s">
        <v>4</v>
      </c>
      <c r="M53" s="458" t="s">
        <v>4</v>
      </c>
      <c r="N53" s="458" t="s">
        <v>4</v>
      </c>
      <c r="O53" s="458" t="s">
        <v>5</v>
      </c>
      <c r="P53" s="458" t="s">
        <v>270</v>
      </c>
      <c r="Q53" s="458" t="s">
        <v>271</v>
      </c>
      <c r="S53" s="457" t="s">
        <v>303</v>
      </c>
      <c r="T53" s="458" t="s">
        <v>4</v>
      </c>
      <c r="U53" s="458" t="s">
        <v>4</v>
      </c>
      <c r="V53" s="458" t="s">
        <v>4</v>
      </c>
      <c r="W53" s="458" t="s">
        <v>4</v>
      </c>
      <c r="X53" s="458" t="s">
        <v>4</v>
      </c>
      <c r="Y53" s="458" t="s">
        <v>4</v>
      </c>
      <c r="Z53" s="458" t="s">
        <v>4</v>
      </c>
      <c r="AA53" s="458" t="s">
        <v>4</v>
      </c>
      <c r="AB53" s="458" t="s">
        <v>4</v>
      </c>
      <c r="AC53" s="458" t="s">
        <v>4</v>
      </c>
      <c r="AD53" s="458" t="s">
        <v>4</v>
      </c>
      <c r="AE53" s="458" t="s">
        <v>4</v>
      </c>
      <c r="AF53" s="458" t="s">
        <v>4</v>
      </c>
      <c r="AG53" s="458" t="s">
        <v>5</v>
      </c>
      <c r="AH53" s="458" t="s">
        <v>270</v>
      </c>
      <c r="AI53" s="458" t="s">
        <v>271</v>
      </c>
      <c r="AK53" s="457" t="s">
        <v>303</v>
      </c>
      <c r="AL53" s="458" t="s">
        <v>4</v>
      </c>
      <c r="AM53" s="458" t="s">
        <v>4</v>
      </c>
      <c r="AN53" s="458" t="s">
        <v>4</v>
      </c>
      <c r="AO53" s="458" t="s">
        <v>4</v>
      </c>
      <c r="AP53" s="458" t="s">
        <v>4</v>
      </c>
      <c r="AQ53" s="458" t="s">
        <v>4</v>
      </c>
      <c r="AR53" s="458" t="s">
        <v>4</v>
      </c>
      <c r="AS53" s="458" t="s">
        <v>4</v>
      </c>
      <c r="AT53" s="458" t="s">
        <v>4</v>
      </c>
      <c r="AU53" s="458" t="s">
        <v>4</v>
      </c>
      <c r="AV53" s="458" t="s">
        <v>4</v>
      </c>
      <c r="AW53" s="458" t="s">
        <v>4</v>
      </c>
      <c r="AX53" s="458" t="s">
        <v>4</v>
      </c>
      <c r="AY53" s="458" t="s">
        <v>5</v>
      </c>
      <c r="AZ53" s="458" t="s">
        <v>270</v>
      </c>
      <c r="BA53" s="458" t="s">
        <v>271</v>
      </c>
    </row>
    <row r="54" spans="1:53" s="447" customFormat="1">
      <c r="A54" s="460">
        <v>0</v>
      </c>
      <c r="B54" s="461">
        <v>3093.5990000000002</v>
      </c>
      <c r="C54" s="461">
        <v>3829.3679999999999</v>
      </c>
      <c r="D54" s="461">
        <v>0</v>
      </c>
      <c r="E54" s="461">
        <v>373.36399999999998</v>
      </c>
      <c r="F54" s="461">
        <v>157.49799999999999</v>
      </c>
      <c r="G54" s="461">
        <v>0</v>
      </c>
      <c r="H54" s="461">
        <v>0</v>
      </c>
      <c r="I54" s="461">
        <v>30.221</v>
      </c>
      <c r="J54" s="461">
        <v>-529.63800000000003</v>
      </c>
      <c r="K54" s="461">
        <v>-218.864</v>
      </c>
      <c r="L54" s="461">
        <v>-577.93100000000004</v>
      </c>
      <c r="M54" s="461">
        <v>6735.5479999999998</v>
      </c>
      <c r="N54" s="461">
        <v>6157.6170000000002</v>
      </c>
      <c r="O54" s="461">
        <f>M54</f>
        <v>6735.5479999999998</v>
      </c>
      <c r="P54" s="461">
        <f>IF(J54&lt;0,0,J54)</f>
        <v>0</v>
      </c>
      <c r="Q54" s="461">
        <f>IF(J54&lt;0,J54,0)</f>
        <v>-529.63800000000003</v>
      </c>
      <c r="S54" s="460">
        <v>0</v>
      </c>
      <c r="T54" s="461">
        <v>3004.7719999999999</v>
      </c>
      <c r="U54" s="461">
        <v>3515.5010000000002</v>
      </c>
      <c r="V54" s="461">
        <v>0</v>
      </c>
      <c r="W54" s="461">
        <v>370.03</v>
      </c>
      <c r="X54" s="461">
        <v>122.89700000000001</v>
      </c>
      <c r="Y54" s="461">
        <v>0</v>
      </c>
      <c r="Z54" s="461">
        <v>0</v>
      </c>
      <c r="AA54" s="461">
        <v>62.899000000000001</v>
      </c>
      <c r="AB54" s="461">
        <v>-970.17</v>
      </c>
      <c r="AC54" s="461">
        <v>0</v>
      </c>
      <c r="AD54" s="461">
        <v>-560.79899999999998</v>
      </c>
      <c r="AE54" s="461">
        <v>6105.9290000000001</v>
      </c>
      <c r="AF54" s="461">
        <v>5545.13</v>
      </c>
      <c r="AG54" s="461">
        <f>AE54</f>
        <v>6105.9290000000001</v>
      </c>
      <c r="AH54" s="461">
        <f>IF(AB54&lt;0,0,AB54)</f>
        <v>0</v>
      </c>
      <c r="AI54" s="461">
        <f>IF(AB54&lt;0,AB54,0)</f>
        <v>-970.17</v>
      </c>
      <c r="AK54" s="460">
        <v>0</v>
      </c>
      <c r="AL54" s="461">
        <v>3386.9470000000001</v>
      </c>
      <c r="AM54" s="461">
        <v>2879.2449999999999</v>
      </c>
      <c r="AN54" s="461">
        <v>0</v>
      </c>
      <c r="AO54" s="461">
        <v>313.548</v>
      </c>
      <c r="AP54" s="461">
        <v>201.27099999999999</v>
      </c>
      <c r="AQ54" s="461">
        <v>102.151</v>
      </c>
      <c r="AR54" s="461">
        <v>0</v>
      </c>
      <c r="AS54" s="461">
        <v>55.186999999999998</v>
      </c>
      <c r="AT54" s="461">
        <v>-802.28599999999994</v>
      </c>
      <c r="AU54" s="461">
        <v>0</v>
      </c>
      <c r="AV54" s="461">
        <v>-482.07499999999999</v>
      </c>
      <c r="AW54" s="461">
        <v>6136.0629999999992</v>
      </c>
      <c r="AX54" s="461">
        <v>5653.9879999999994</v>
      </c>
      <c r="AY54" s="461">
        <f>AW54</f>
        <v>6136.0629999999992</v>
      </c>
      <c r="AZ54" s="461">
        <f>IF(AT54&lt;0,0,AT54)</f>
        <v>0</v>
      </c>
      <c r="BA54" s="461">
        <f>IF(AT54&lt;0,AT54,0)</f>
        <v>-802.28599999999994</v>
      </c>
    </row>
    <row r="55" spans="1:53" s="447" customFormat="1">
      <c r="A55" s="460">
        <v>1.0416666666666666E-2</v>
      </c>
      <c r="B55" s="461">
        <v>3095.259</v>
      </c>
      <c r="C55" s="461">
        <v>3813.5680000000002</v>
      </c>
      <c r="D55" s="461">
        <v>0</v>
      </c>
      <c r="E55" s="461">
        <v>363.85300000000001</v>
      </c>
      <c r="F55" s="461">
        <v>157.50700000000001</v>
      </c>
      <c r="G55" s="461">
        <v>0</v>
      </c>
      <c r="H55" s="461">
        <v>0</v>
      </c>
      <c r="I55" s="461">
        <v>31.63</v>
      </c>
      <c r="J55" s="461">
        <v>-531.77</v>
      </c>
      <c r="K55" s="461">
        <v>-219.58099999999999</v>
      </c>
      <c r="L55" s="461">
        <v>-575.9</v>
      </c>
      <c r="M55" s="461">
        <v>6710.4660000000003</v>
      </c>
      <c r="N55" s="461">
        <v>6134.5660000000007</v>
      </c>
      <c r="O55" s="461">
        <f t="shared" ref="O55:O118" si="3">M55</f>
        <v>6710.4660000000003</v>
      </c>
      <c r="P55" s="461">
        <f t="shared" ref="P55:P118" si="4">IF(J55&lt;0,0,J55)</f>
        <v>0</v>
      </c>
      <c r="Q55" s="461">
        <f t="shared" ref="Q55:Q118" si="5">IF(J55&lt;0,J55,0)</f>
        <v>-531.77</v>
      </c>
      <c r="S55" s="460">
        <v>1.0416666666666666E-2</v>
      </c>
      <c r="T55" s="461">
        <v>3006.366</v>
      </c>
      <c r="U55" s="461">
        <v>3482.36</v>
      </c>
      <c r="V55" s="461">
        <v>0</v>
      </c>
      <c r="W55" s="461">
        <v>369.85199999999998</v>
      </c>
      <c r="X55" s="461">
        <v>122.896</v>
      </c>
      <c r="Y55" s="461">
        <v>0</v>
      </c>
      <c r="Z55" s="461">
        <v>0</v>
      </c>
      <c r="AA55" s="461">
        <v>67.715999999999994</v>
      </c>
      <c r="AB55" s="461">
        <v>-958.49400000000003</v>
      </c>
      <c r="AC55" s="461">
        <v>0</v>
      </c>
      <c r="AD55" s="461">
        <v>-557.49099999999999</v>
      </c>
      <c r="AE55" s="461">
        <v>6090.6960000000008</v>
      </c>
      <c r="AF55" s="461">
        <v>5533.2050000000008</v>
      </c>
      <c r="AG55" s="461">
        <f t="shared" ref="AG55:AG118" si="6">AE55</f>
        <v>6090.6960000000008</v>
      </c>
      <c r="AH55" s="461">
        <f t="shared" ref="AH55:AH118" si="7">IF(AB55&lt;0,0,AB55)</f>
        <v>0</v>
      </c>
      <c r="AI55" s="461">
        <f t="shared" ref="AI55:AI118" si="8">IF(AB55&lt;0,AB55,0)</f>
        <v>-958.49400000000003</v>
      </c>
      <c r="AK55" s="460">
        <v>1.0416666666666666E-2</v>
      </c>
      <c r="AL55" s="461">
        <v>3388.326</v>
      </c>
      <c r="AM55" s="461">
        <v>2871.0569999999998</v>
      </c>
      <c r="AN55" s="461">
        <v>0</v>
      </c>
      <c r="AO55" s="461">
        <v>313.94900000000001</v>
      </c>
      <c r="AP55" s="461">
        <v>208.33500000000001</v>
      </c>
      <c r="AQ55" s="461">
        <v>185.001</v>
      </c>
      <c r="AR55" s="461">
        <v>0</v>
      </c>
      <c r="AS55" s="461">
        <v>65.378</v>
      </c>
      <c r="AT55" s="461">
        <v>-943.33600000000001</v>
      </c>
      <c r="AU55" s="461">
        <v>0</v>
      </c>
      <c r="AV55" s="461">
        <v>-482.68799999999999</v>
      </c>
      <c r="AW55" s="461">
        <v>6088.7099999999991</v>
      </c>
      <c r="AX55" s="461">
        <v>5606.021999999999</v>
      </c>
      <c r="AY55" s="461">
        <f t="shared" ref="AY55:AY118" si="9">AW55</f>
        <v>6088.7099999999991</v>
      </c>
      <c r="AZ55" s="461">
        <f t="shared" ref="AZ55:AZ118" si="10">IF(AT55&lt;0,0,AT55)</f>
        <v>0</v>
      </c>
      <c r="BA55" s="461">
        <f t="shared" ref="BA55:BA118" si="11">IF(AT55&lt;0,AT55,0)</f>
        <v>-943.33600000000001</v>
      </c>
    </row>
    <row r="56" spans="1:53" s="447" customFormat="1">
      <c r="A56" s="460">
        <v>2.0833333333333332E-2</v>
      </c>
      <c r="B56" s="461">
        <v>3097.6790000000001</v>
      </c>
      <c r="C56" s="461">
        <v>3789.2510000000002</v>
      </c>
      <c r="D56" s="461">
        <v>0</v>
      </c>
      <c r="E56" s="461">
        <v>364.34800000000001</v>
      </c>
      <c r="F56" s="461">
        <v>157.49700000000001</v>
      </c>
      <c r="G56" s="461">
        <v>0</v>
      </c>
      <c r="H56" s="461">
        <v>0</v>
      </c>
      <c r="I56" s="461">
        <v>32.119999999999997</v>
      </c>
      <c r="J56" s="461">
        <v>-478.38900000000001</v>
      </c>
      <c r="K56" s="461">
        <v>-219.34</v>
      </c>
      <c r="L56" s="461">
        <v>-573.65700000000004</v>
      </c>
      <c r="M56" s="461">
        <v>6743.1660000000002</v>
      </c>
      <c r="N56" s="461">
        <v>6169.509</v>
      </c>
      <c r="O56" s="461">
        <f t="shared" si="3"/>
        <v>6743.1660000000002</v>
      </c>
      <c r="P56" s="461">
        <f t="shared" si="4"/>
        <v>0</v>
      </c>
      <c r="Q56" s="461">
        <f t="shared" si="5"/>
        <v>-478.38900000000001</v>
      </c>
      <c r="S56" s="460">
        <v>2.0833333333333332E-2</v>
      </c>
      <c r="T56" s="461">
        <v>3008.8130000000001</v>
      </c>
      <c r="U56" s="461">
        <v>3460.9490000000001</v>
      </c>
      <c r="V56" s="461">
        <v>0</v>
      </c>
      <c r="W56" s="461">
        <v>368.31599999999997</v>
      </c>
      <c r="X56" s="461">
        <v>122.89700000000001</v>
      </c>
      <c r="Y56" s="461">
        <v>0</v>
      </c>
      <c r="Z56" s="461">
        <v>0</v>
      </c>
      <c r="AA56" s="461">
        <v>61.48</v>
      </c>
      <c r="AB56" s="461">
        <v>-903.99</v>
      </c>
      <c r="AC56" s="461">
        <v>0</v>
      </c>
      <c r="AD56" s="461">
        <v>-555.24800000000005</v>
      </c>
      <c r="AE56" s="461">
        <v>6118.4650000000001</v>
      </c>
      <c r="AF56" s="461">
        <v>5563.2170000000006</v>
      </c>
      <c r="AG56" s="461">
        <f t="shared" si="6"/>
        <v>6118.4650000000001</v>
      </c>
      <c r="AH56" s="461">
        <f t="shared" si="7"/>
        <v>0</v>
      </c>
      <c r="AI56" s="461">
        <f t="shared" si="8"/>
        <v>-903.99</v>
      </c>
      <c r="AK56" s="460">
        <v>2.0833333333333332E-2</v>
      </c>
      <c r="AL56" s="461">
        <v>3395.9520000000002</v>
      </c>
      <c r="AM56" s="461">
        <v>2913.915</v>
      </c>
      <c r="AN56" s="461">
        <v>0</v>
      </c>
      <c r="AO56" s="461">
        <v>312.31400000000002</v>
      </c>
      <c r="AP56" s="461">
        <v>208.32</v>
      </c>
      <c r="AQ56" s="461">
        <v>189.233</v>
      </c>
      <c r="AR56" s="461">
        <v>0</v>
      </c>
      <c r="AS56" s="461">
        <v>55.732999999999997</v>
      </c>
      <c r="AT56" s="461">
        <v>-942.73800000000006</v>
      </c>
      <c r="AU56" s="461">
        <v>0</v>
      </c>
      <c r="AV56" s="461">
        <v>-486.94600000000003</v>
      </c>
      <c r="AW56" s="461">
        <v>6132.7290000000003</v>
      </c>
      <c r="AX56" s="461">
        <v>5645.7830000000004</v>
      </c>
      <c r="AY56" s="461">
        <f t="shared" si="9"/>
        <v>6132.7290000000003</v>
      </c>
      <c r="AZ56" s="461">
        <f t="shared" si="10"/>
        <v>0</v>
      </c>
      <c r="BA56" s="461">
        <f t="shared" si="11"/>
        <v>-942.73800000000006</v>
      </c>
    </row>
    <row r="57" spans="1:53" s="447" customFormat="1">
      <c r="A57" s="460">
        <v>3.125E-2</v>
      </c>
      <c r="B57" s="461">
        <v>3099.306</v>
      </c>
      <c r="C57" s="461">
        <v>3750.4</v>
      </c>
      <c r="D57" s="461">
        <v>0</v>
      </c>
      <c r="E57" s="461">
        <v>365.44</v>
      </c>
      <c r="F57" s="461">
        <v>157.47999999999999</v>
      </c>
      <c r="G57" s="461">
        <v>0</v>
      </c>
      <c r="H57" s="461">
        <v>0</v>
      </c>
      <c r="I57" s="461">
        <v>30.28</v>
      </c>
      <c r="J57" s="461">
        <v>-413.88200000000001</v>
      </c>
      <c r="K57" s="461">
        <v>-219.25299999999999</v>
      </c>
      <c r="L57" s="461">
        <v>-569.93499999999995</v>
      </c>
      <c r="M57" s="461">
        <v>6769.7709999999997</v>
      </c>
      <c r="N57" s="461">
        <v>6199.8359999999993</v>
      </c>
      <c r="O57" s="461">
        <f t="shared" si="3"/>
        <v>6769.7709999999997</v>
      </c>
      <c r="P57" s="461">
        <f t="shared" si="4"/>
        <v>0</v>
      </c>
      <c r="Q57" s="461">
        <f t="shared" si="5"/>
        <v>-413.88200000000001</v>
      </c>
      <c r="S57" s="460">
        <v>3.125E-2</v>
      </c>
      <c r="T57" s="461">
        <v>3010.1930000000002</v>
      </c>
      <c r="U57" s="461">
        <v>3454.8359999999998</v>
      </c>
      <c r="V57" s="461">
        <v>0</v>
      </c>
      <c r="W57" s="461">
        <v>369.166</v>
      </c>
      <c r="X57" s="461">
        <v>122.884</v>
      </c>
      <c r="Y57" s="461">
        <v>0</v>
      </c>
      <c r="Z57" s="461">
        <v>0</v>
      </c>
      <c r="AA57" s="461">
        <v>62.917000000000002</v>
      </c>
      <c r="AB57" s="461">
        <v>-877.34</v>
      </c>
      <c r="AC57" s="461">
        <v>0</v>
      </c>
      <c r="AD57" s="461">
        <v>-554.76199999999994</v>
      </c>
      <c r="AE57" s="461">
        <v>6142.6560000000009</v>
      </c>
      <c r="AF57" s="461">
        <v>5587.8940000000011</v>
      </c>
      <c r="AG57" s="461">
        <f t="shared" si="6"/>
        <v>6142.6560000000009</v>
      </c>
      <c r="AH57" s="461">
        <f t="shared" si="7"/>
        <v>0</v>
      </c>
      <c r="AI57" s="461">
        <f t="shared" si="8"/>
        <v>-877.34</v>
      </c>
      <c r="AK57" s="460">
        <v>3.125E-2</v>
      </c>
      <c r="AL57" s="461">
        <v>3412.4740000000002</v>
      </c>
      <c r="AM57" s="461">
        <v>2902.384</v>
      </c>
      <c r="AN57" s="461">
        <v>0</v>
      </c>
      <c r="AO57" s="461">
        <v>313.39999999999998</v>
      </c>
      <c r="AP57" s="461">
        <v>207.36799999999999</v>
      </c>
      <c r="AQ57" s="461">
        <v>66.295000000000002</v>
      </c>
      <c r="AR57" s="461">
        <v>0</v>
      </c>
      <c r="AS57" s="461">
        <v>51.256</v>
      </c>
      <c r="AT57" s="461">
        <v>-840.61599999999999</v>
      </c>
      <c r="AU57" s="461">
        <v>0</v>
      </c>
      <c r="AV57" s="461">
        <v>-485.17500000000001</v>
      </c>
      <c r="AW57" s="461">
        <v>6112.5610000000006</v>
      </c>
      <c r="AX57" s="461">
        <v>5627.3860000000004</v>
      </c>
      <c r="AY57" s="461">
        <f t="shared" si="9"/>
        <v>6112.5610000000006</v>
      </c>
      <c r="AZ57" s="461">
        <f t="shared" si="10"/>
        <v>0</v>
      </c>
      <c r="BA57" s="461">
        <f t="shared" si="11"/>
        <v>-840.61599999999999</v>
      </c>
    </row>
    <row r="58" spans="1:53" s="447" customFormat="1">
      <c r="A58" s="460">
        <v>4.1666666666666699E-2</v>
      </c>
      <c r="B58" s="461">
        <v>3099.8330000000001</v>
      </c>
      <c r="C58" s="461">
        <v>3790.252</v>
      </c>
      <c r="D58" s="461">
        <v>0</v>
      </c>
      <c r="E58" s="461">
        <v>363.09899999999999</v>
      </c>
      <c r="F58" s="461">
        <v>157.46600000000001</v>
      </c>
      <c r="G58" s="461">
        <v>0</v>
      </c>
      <c r="H58" s="461">
        <v>0</v>
      </c>
      <c r="I58" s="461">
        <v>29.093</v>
      </c>
      <c r="J58" s="461">
        <v>-459.71699999999998</v>
      </c>
      <c r="K58" s="461">
        <v>-218.73699999999999</v>
      </c>
      <c r="L58" s="461">
        <v>-573.76599999999996</v>
      </c>
      <c r="M58" s="461">
        <v>6761.2890000000007</v>
      </c>
      <c r="N58" s="461">
        <v>6187.523000000001</v>
      </c>
      <c r="O58" s="461">
        <f t="shared" si="3"/>
        <v>6761.2890000000007</v>
      </c>
      <c r="P58" s="461">
        <f t="shared" si="4"/>
        <v>0</v>
      </c>
      <c r="Q58" s="461">
        <f t="shared" si="5"/>
        <v>-459.71699999999998</v>
      </c>
      <c r="S58" s="460">
        <v>4.1666666666666699E-2</v>
      </c>
      <c r="T58" s="461">
        <v>3010.0729999999999</v>
      </c>
      <c r="U58" s="461">
        <v>3491.634</v>
      </c>
      <c r="V58" s="461">
        <v>0</v>
      </c>
      <c r="W58" s="461">
        <v>369.21800000000002</v>
      </c>
      <c r="X58" s="461">
        <v>121.76</v>
      </c>
      <c r="Y58" s="461">
        <v>0</v>
      </c>
      <c r="Z58" s="461">
        <v>0</v>
      </c>
      <c r="AA58" s="461">
        <v>63.414000000000001</v>
      </c>
      <c r="AB58" s="461">
        <v>-796.30200000000002</v>
      </c>
      <c r="AC58" s="461">
        <v>-129.38499999999999</v>
      </c>
      <c r="AD58" s="461">
        <v>-558.56899999999996</v>
      </c>
      <c r="AE58" s="461">
        <v>6130.4120000000003</v>
      </c>
      <c r="AF58" s="461">
        <v>5571.8430000000008</v>
      </c>
      <c r="AG58" s="461">
        <f t="shared" si="6"/>
        <v>6130.4120000000003</v>
      </c>
      <c r="AH58" s="461">
        <f t="shared" si="7"/>
        <v>0</v>
      </c>
      <c r="AI58" s="461">
        <f t="shared" si="8"/>
        <v>-796.30200000000002</v>
      </c>
      <c r="AK58" s="460">
        <v>4.1666666666666699E-2</v>
      </c>
      <c r="AL58" s="461">
        <v>3428.0340000000001</v>
      </c>
      <c r="AM58" s="461">
        <v>2916.6779999999999</v>
      </c>
      <c r="AN58" s="461">
        <v>0</v>
      </c>
      <c r="AO58" s="461">
        <v>311.90300000000002</v>
      </c>
      <c r="AP58" s="461">
        <v>200.78800000000001</v>
      </c>
      <c r="AQ58" s="461">
        <v>0</v>
      </c>
      <c r="AR58" s="461">
        <v>0</v>
      </c>
      <c r="AS58" s="461">
        <v>50.322000000000003</v>
      </c>
      <c r="AT58" s="461">
        <v>-795.89599999999996</v>
      </c>
      <c r="AU58" s="461">
        <v>0</v>
      </c>
      <c r="AV58" s="461">
        <v>-486.33600000000001</v>
      </c>
      <c r="AW58" s="461">
        <v>6111.8290000000006</v>
      </c>
      <c r="AX58" s="461">
        <v>5625.4930000000004</v>
      </c>
      <c r="AY58" s="461">
        <f t="shared" si="9"/>
        <v>6111.8290000000006</v>
      </c>
      <c r="AZ58" s="461">
        <f t="shared" si="10"/>
        <v>0</v>
      </c>
      <c r="BA58" s="461">
        <f t="shared" si="11"/>
        <v>-795.89599999999996</v>
      </c>
    </row>
    <row r="59" spans="1:53" s="447" customFormat="1">
      <c r="A59" s="460">
        <v>5.2083333333333301E-2</v>
      </c>
      <c r="B59" s="461">
        <v>3099.3</v>
      </c>
      <c r="C59" s="461">
        <v>3806.2060000000001</v>
      </c>
      <c r="D59" s="461">
        <v>0</v>
      </c>
      <c r="E59" s="461">
        <v>365.17099999999999</v>
      </c>
      <c r="F59" s="461">
        <v>157.453</v>
      </c>
      <c r="G59" s="461">
        <v>0</v>
      </c>
      <c r="H59" s="461">
        <v>0</v>
      </c>
      <c r="I59" s="461">
        <v>29.385999999999999</v>
      </c>
      <c r="J59" s="461">
        <v>-446.51499999999999</v>
      </c>
      <c r="K59" s="461">
        <v>-218.93100000000001</v>
      </c>
      <c r="L59" s="461">
        <v>-575.44799999999998</v>
      </c>
      <c r="M59" s="461">
        <v>6792.0700000000015</v>
      </c>
      <c r="N59" s="461">
        <v>6216.6220000000012</v>
      </c>
      <c r="O59" s="461">
        <f t="shared" si="3"/>
        <v>6792.0700000000015</v>
      </c>
      <c r="P59" s="461">
        <f t="shared" si="4"/>
        <v>0</v>
      </c>
      <c r="Q59" s="461">
        <f t="shared" si="5"/>
        <v>-446.51499999999999</v>
      </c>
      <c r="S59" s="460">
        <v>5.2083333333333301E-2</v>
      </c>
      <c r="T59" s="461">
        <v>3011.5729999999999</v>
      </c>
      <c r="U59" s="461">
        <v>3495.3449999999998</v>
      </c>
      <c r="V59" s="461">
        <v>0</v>
      </c>
      <c r="W59" s="461">
        <v>368.62299999999999</v>
      </c>
      <c r="X59" s="461">
        <v>121.767</v>
      </c>
      <c r="Y59" s="461">
        <v>0</v>
      </c>
      <c r="Z59" s="461">
        <v>0</v>
      </c>
      <c r="AA59" s="461">
        <v>69.400999999999996</v>
      </c>
      <c r="AB59" s="461">
        <v>-648.41999999999996</v>
      </c>
      <c r="AC59" s="461">
        <v>-308.33</v>
      </c>
      <c r="AD59" s="461">
        <v>-559.06200000000001</v>
      </c>
      <c r="AE59" s="461">
        <v>6109.9589999999989</v>
      </c>
      <c r="AF59" s="461">
        <v>5550.896999999999</v>
      </c>
      <c r="AG59" s="461">
        <f t="shared" si="6"/>
        <v>6109.9589999999989</v>
      </c>
      <c r="AH59" s="461">
        <f t="shared" si="7"/>
        <v>0</v>
      </c>
      <c r="AI59" s="461">
        <f t="shared" si="8"/>
        <v>-648.41999999999996</v>
      </c>
      <c r="AK59" s="460">
        <v>5.2083333333333301E-2</v>
      </c>
      <c r="AL59" s="461">
        <v>3440.63</v>
      </c>
      <c r="AM59" s="461">
        <v>2933.623</v>
      </c>
      <c r="AN59" s="461">
        <v>0</v>
      </c>
      <c r="AO59" s="461">
        <v>313.33100000000002</v>
      </c>
      <c r="AP59" s="461">
        <v>199.428</v>
      </c>
      <c r="AQ59" s="461">
        <v>0</v>
      </c>
      <c r="AR59" s="461">
        <v>0</v>
      </c>
      <c r="AS59" s="461">
        <v>41.161000000000001</v>
      </c>
      <c r="AT59" s="461">
        <v>-833.57399999999996</v>
      </c>
      <c r="AU59" s="461">
        <v>0</v>
      </c>
      <c r="AV59" s="461">
        <v>-488.596</v>
      </c>
      <c r="AW59" s="461">
        <v>6094.5990000000011</v>
      </c>
      <c r="AX59" s="461">
        <v>5606.0030000000006</v>
      </c>
      <c r="AY59" s="461">
        <f t="shared" si="9"/>
        <v>6094.5990000000011</v>
      </c>
      <c r="AZ59" s="461">
        <f t="shared" si="10"/>
        <v>0</v>
      </c>
      <c r="BA59" s="461">
        <f t="shared" si="11"/>
        <v>-833.57399999999996</v>
      </c>
    </row>
    <row r="60" spans="1:53" s="447" customFormat="1">
      <c r="A60" s="460">
        <v>6.25E-2</v>
      </c>
      <c r="B60" s="461">
        <v>3100.1260000000002</v>
      </c>
      <c r="C60" s="461">
        <v>3809.364</v>
      </c>
      <c r="D60" s="461">
        <v>0</v>
      </c>
      <c r="E60" s="461">
        <v>366.80500000000001</v>
      </c>
      <c r="F60" s="461">
        <v>157.435</v>
      </c>
      <c r="G60" s="461">
        <v>0</v>
      </c>
      <c r="H60" s="461">
        <v>0</v>
      </c>
      <c r="I60" s="461">
        <v>29.69</v>
      </c>
      <c r="J60" s="461">
        <v>-501.82499999999999</v>
      </c>
      <c r="K60" s="461">
        <v>-218.589</v>
      </c>
      <c r="L60" s="461">
        <v>-575.91</v>
      </c>
      <c r="M60" s="461">
        <v>6743.0060000000003</v>
      </c>
      <c r="N60" s="461">
        <v>6167.0960000000005</v>
      </c>
      <c r="O60" s="461">
        <f t="shared" si="3"/>
        <v>6743.0060000000003</v>
      </c>
      <c r="P60" s="461">
        <f t="shared" si="4"/>
        <v>0</v>
      </c>
      <c r="Q60" s="461">
        <f t="shared" si="5"/>
        <v>-501.82499999999999</v>
      </c>
      <c r="S60" s="460">
        <v>6.25E-2</v>
      </c>
      <c r="T60" s="461">
        <v>3013.7</v>
      </c>
      <c r="U60" s="461">
        <v>3494.4169999999999</v>
      </c>
      <c r="V60" s="461">
        <v>0</v>
      </c>
      <c r="W60" s="461">
        <v>369.93700000000001</v>
      </c>
      <c r="X60" s="461">
        <v>121.762</v>
      </c>
      <c r="Y60" s="461">
        <v>0</v>
      </c>
      <c r="Z60" s="461">
        <v>0</v>
      </c>
      <c r="AA60" s="461">
        <v>67.947000000000003</v>
      </c>
      <c r="AB60" s="461">
        <v>-685.15300000000002</v>
      </c>
      <c r="AC60" s="461">
        <v>-345.93</v>
      </c>
      <c r="AD60" s="461">
        <v>-559.15599999999995</v>
      </c>
      <c r="AE60" s="461">
        <v>6036.6799999999994</v>
      </c>
      <c r="AF60" s="461">
        <v>5477.5239999999994</v>
      </c>
      <c r="AG60" s="461">
        <f t="shared" si="6"/>
        <v>6036.6799999999994</v>
      </c>
      <c r="AH60" s="461">
        <f t="shared" si="7"/>
        <v>0</v>
      </c>
      <c r="AI60" s="461">
        <f t="shared" si="8"/>
        <v>-685.15300000000002</v>
      </c>
      <c r="AK60" s="460">
        <v>6.25E-2</v>
      </c>
      <c r="AL60" s="461">
        <v>3441.4430000000002</v>
      </c>
      <c r="AM60" s="461">
        <v>2937.681</v>
      </c>
      <c r="AN60" s="461">
        <v>0</v>
      </c>
      <c r="AO60" s="461">
        <v>313.78199999999998</v>
      </c>
      <c r="AP60" s="461">
        <v>199.36799999999999</v>
      </c>
      <c r="AQ60" s="461">
        <v>0</v>
      </c>
      <c r="AR60" s="461">
        <v>0</v>
      </c>
      <c r="AS60" s="461">
        <v>33.762999999999998</v>
      </c>
      <c r="AT60" s="461">
        <v>-862.65499999999997</v>
      </c>
      <c r="AU60" s="461">
        <v>0</v>
      </c>
      <c r="AV60" s="461">
        <v>-488.96300000000002</v>
      </c>
      <c r="AW60" s="461">
        <v>6063.3820000000005</v>
      </c>
      <c r="AX60" s="461">
        <v>5574.4190000000008</v>
      </c>
      <c r="AY60" s="461">
        <f t="shared" si="9"/>
        <v>6063.3820000000005</v>
      </c>
      <c r="AZ60" s="461">
        <f t="shared" si="10"/>
        <v>0</v>
      </c>
      <c r="BA60" s="461">
        <f t="shared" si="11"/>
        <v>-862.65499999999997</v>
      </c>
    </row>
    <row r="61" spans="1:53" s="447" customFormat="1">
      <c r="A61" s="460">
        <v>7.2916666666666699E-2</v>
      </c>
      <c r="B61" s="461">
        <v>3099.34</v>
      </c>
      <c r="C61" s="461">
        <v>3762.732</v>
      </c>
      <c r="D61" s="461">
        <v>0</v>
      </c>
      <c r="E61" s="461">
        <v>368.66899999999998</v>
      </c>
      <c r="F61" s="461">
        <v>157.202</v>
      </c>
      <c r="G61" s="461">
        <v>0</v>
      </c>
      <c r="H61" s="461">
        <v>0</v>
      </c>
      <c r="I61" s="461">
        <v>28.491</v>
      </c>
      <c r="J61" s="461">
        <v>-507.85899999999998</v>
      </c>
      <c r="K61" s="461">
        <v>-218.51499999999999</v>
      </c>
      <c r="L61" s="461">
        <v>-571.33299999999997</v>
      </c>
      <c r="M61" s="461">
        <v>6690.0599999999995</v>
      </c>
      <c r="N61" s="461">
        <v>6118.7269999999999</v>
      </c>
      <c r="O61" s="461">
        <f t="shared" si="3"/>
        <v>6690.0599999999995</v>
      </c>
      <c r="P61" s="461">
        <f t="shared" si="4"/>
        <v>0</v>
      </c>
      <c r="Q61" s="461">
        <f t="shared" si="5"/>
        <v>-507.85899999999998</v>
      </c>
      <c r="S61" s="460">
        <v>7.2916666666666699E-2</v>
      </c>
      <c r="T61" s="461">
        <v>3015.18</v>
      </c>
      <c r="U61" s="461">
        <v>3509.8719999999998</v>
      </c>
      <c r="V61" s="461">
        <v>0</v>
      </c>
      <c r="W61" s="461">
        <v>369.75099999999998</v>
      </c>
      <c r="X61" s="461">
        <v>121.76</v>
      </c>
      <c r="Y61" s="461">
        <v>0</v>
      </c>
      <c r="Z61" s="461">
        <v>0</v>
      </c>
      <c r="AA61" s="461">
        <v>67.521000000000001</v>
      </c>
      <c r="AB61" s="461">
        <v>-682.40499999999997</v>
      </c>
      <c r="AC61" s="461">
        <v>-421.57299999999998</v>
      </c>
      <c r="AD61" s="461">
        <v>-560.82600000000002</v>
      </c>
      <c r="AE61" s="461">
        <v>5980.1059999999998</v>
      </c>
      <c r="AF61" s="461">
        <v>5419.28</v>
      </c>
      <c r="AG61" s="461">
        <f t="shared" si="6"/>
        <v>5980.1059999999998</v>
      </c>
      <c r="AH61" s="461">
        <f t="shared" si="7"/>
        <v>0</v>
      </c>
      <c r="AI61" s="461">
        <f t="shared" si="8"/>
        <v>-682.40499999999997</v>
      </c>
      <c r="AK61" s="460">
        <v>7.2916666666666699E-2</v>
      </c>
      <c r="AL61" s="461">
        <v>3445.2440000000001</v>
      </c>
      <c r="AM61" s="461">
        <v>2969.2750000000001</v>
      </c>
      <c r="AN61" s="461">
        <v>0</v>
      </c>
      <c r="AO61" s="461">
        <v>313.596</v>
      </c>
      <c r="AP61" s="461">
        <v>199.61099999999999</v>
      </c>
      <c r="AQ61" s="461">
        <v>0</v>
      </c>
      <c r="AR61" s="461">
        <v>0</v>
      </c>
      <c r="AS61" s="461">
        <v>36.363999999999997</v>
      </c>
      <c r="AT61" s="461">
        <v>-974.68600000000004</v>
      </c>
      <c r="AU61" s="461">
        <v>0</v>
      </c>
      <c r="AV61" s="461">
        <v>-492.14299999999997</v>
      </c>
      <c r="AW61" s="461">
        <v>5989.4039999999995</v>
      </c>
      <c r="AX61" s="461">
        <v>5497.2609999999995</v>
      </c>
      <c r="AY61" s="461">
        <f t="shared" si="9"/>
        <v>5989.4039999999995</v>
      </c>
      <c r="AZ61" s="461">
        <f t="shared" si="10"/>
        <v>0</v>
      </c>
      <c r="BA61" s="461">
        <f t="shared" si="11"/>
        <v>-974.68600000000004</v>
      </c>
    </row>
    <row r="62" spans="1:53" s="447" customFormat="1">
      <c r="A62" s="460">
        <v>8.3333333333333301E-2</v>
      </c>
      <c r="B62" s="461">
        <v>3098.2130000000002</v>
      </c>
      <c r="C62" s="461">
        <v>3872.8290000000002</v>
      </c>
      <c r="D62" s="461">
        <v>0</v>
      </c>
      <c r="E62" s="461">
        <v>365.096</v>
      </c>
      <c r="F62" s="461">
        <v>157.261</v>
      </c>
      <c r="G62" s="461">
        <v>0</v>
      </c>
      <c r="H62" s="461">
        <v>0</v>
      </c>
      <c r="I62" s="461">
        <v>29.434999999999999</v>
      </c>
      <c r="J62" s="461">
        <v>-705.53300000000002</v>
      </c>
      <c r="K62" s="461">
        <v>-218.261</v>
      </c>
      <c r="L62" s="461">
        <v>-581.99599999999998</v>
      </c>
      <c r="M62" s="461">
        <v>6599.0400000000009</v>
      </c>
      <c r="N62" s="461">
        <v>6017.0440000000008</v>
      </c>
      <c r="O62" s="461">
        <f t="shared" si="3"/>
        <v>6599.0400000000009</v>
      </c>
      <c r="P62" s="461">
        <f t="shared" si="4"/>
        <v>0</v>
      </c>
      <c r="Q62" s="461">
        <f t="shared" si="5"/>
        <v>-705.53300000000002</v>
      </c>
      <c r="S62" s="460">
        <v>8.3333333333333301E-2</v>
      </c>
      <c r="T62" s="461">
        <v>3014.2330000000002</v>
      </c>
      <c r="U62" s="461">
        <v>3502.873</v>
      </c>
      <c r="V62" s="461">
        <v>0</v>
      </c>
      <c r="W62" s="461">
        <v>368.52199999999999</v>
      </c>
      <c r="X62" s="461">
        <v>120.646</v>
      </c>
      <c r="Y62" s="461">
        <v>0</v>
      </c>
      <c r="Z62" s="461">
        <v>0</v>
      </c>
      <c r="AA62" s="461">
        <v>66.215999999999994</v>
      </c>
      <c r="AB62" s="461">
        <v>-640.16</v>
      </c>
      <c r="AC62" s="461">
        <v>-524.452</v>
      </c>
      <c r="AD62" s="461">
        <v>-559.94500000000005</v>
      </c>
      <c r="AE62" s="461">
        <v>5907.8779999999997</v>
      </c>
      <c r="AF62" s="461">
        <v>5347.933</v>
      </c>
      <c r="AG62" s="461">
        <f t="shared" si="6"/>
        <v>5907.8779999999997</v>
      </c>
      <c r="AH62" s="461">
        <f t="shared" si="7"/>
        <v>0</v>
      </c>
      <c r="AI62" s="461">
        <f t="shared" si="8"/>
        <v>-640.16</v>
      </c>
      <c r="AK62" s="460">
        <v>8.3333333333333301E-2</v>
      </c>
      <c r="AL62" s="461">
        <v>3459.3890000000001</v>
      </c>
      <c r="AM62" s="461">
        <v>2999.826</v>
      </c>
      <c r="AN62" s="461">
        <v>0</v>
      </c>
      <c r="AO62" s="461">
        <v>311.26499999999999</v>
      </c>
      <c r="AP62" s="461">
        <v>200.501</v>
      </c>
      <c r="AQ62" s="461">
        <v>0</v>
      </c>
      <c r="AR62" s="461">
        <v>0</v>
      </c>
      <c r="AS62" s="461">
        <v>36.762</v>
      </c>
      <c r="AT62" s="461">
        <v>-1080.43</v>
      </c>
      <c r="AU62" s="461">
        <v>0</v>
      </c>
      <c r="AV62" s="461">
        <v>-495.64</v>
      </c>
      <c r="AW62" s="461">
        <v>5927.3130000000001</v>
      </c>
      <c r="AX62" s="461">
        <v>5431.6729999999998</v>
      </c>
      <c r="AY62" s="461">
        <f t="shared" si="9"/>
        <v>5927.3130000000001</v>
      </c>
      <c r="AZ62" s="461">
        <f t="shared" si="10"/>
        <v>0</v>
      </c>
      <c r="BA62" s="461">
        <f t="shared" si="11"/>
        <v>-1080.43</v>
      </c>
    </row>
    <row r="63" spans="1:53" s="447" customFormat="1">
      <c r="A63" s="460">
        <v>9.375E-2</v>
      </c>
      <c r="B63" s="461">
        <v>3099.2660000000001</v>
      </c>
      <c r="C63" s="461">
        <v>3830.9250000000002</v>
      </c>
      <c r="D63" s="461">
        <v>0</v>
      </c>
      <c r="E63" s="461">
        <v>365.34100000000001</v>
      </c>
      <c r="F63" s="461">
        <v>157.42400000000001</v>
      </c>
      <c r="G63" s="461">
        <v>0</v>
      </c>
      <c r="H63" s="461">
        <v>0</v>
      </c>
      <c r="I63" s="461">
        <v>28.971</v>
      </c>
      <c r="J63" s="461">
        <v>-639.28599999999994</v>
      </c>
      <c r="K63" s="461">
        <v>-218.107</v>
      </c>
      <c r="L63" s="461">
        <v>-577.90499999999997</v>
      </c>
      <c r="M63" s="461">
        <v>6624.5340000000006</v>
      </c>
      <c r="N63" s="461">
        <v>6046.6290000000008</v>
      </c>
      <c r="O63" s="461">
        <f t="shared" si="3"/>
        <v>6624.5340000000006</v>
      </c>
      <c r="P63" s="461">
        <f t="shared" si="4"/>
        <v>0</v>
      </c>
      <c r="Q63" s="461">
        <f t="shared" si="5"/>
        <v>-639.28599999999994</v>
      </c>
      <c r="S63" s="460">
        <v>9.375E-2</v>
      </c>
      <c r="T63" s="461">
        <v>3015.22</v>
      </c>
      <c r="U63" s="461">
        <v>3482.2669999999998</v>
      </c>
      <c r="V63" s="461">
        <v>0</v>
      </c>
      <c r="W63" s="461">
        <v>370.25900000000001</v>
      </c>
      <c r="X63" s="461">
        <v>120.634</v>
      </c>
      <c r="Y63" s="461">
        <v>0</v>
      </c>
      <c r="Z63" s="461">
        <v>0</v>
      </c>
      <c r="AA63" s="461">
        <v>62.033999999999999</v>
      </c>
      <c r="AB63" s="461">
        <v>-660.69399999999996</v>
      </c>
      <c r="AC63" s="461">
        <v>-525.41800000000001</v>
      </c>
      <c r="AD63" s="461">
        <v>-557.93499999999995</v>
      </c>
      <c r="AE63" s="461">
        <v>5864.3019999999997</v>
      </c>
      <c r="AF63" s="461">
        <v>5306.3670000000002</v>
      </c>
      <c r="AG63" s="461">
        <f t="shared" si="6"/>
        <v>5864.3019999999997</v>
      </c>
      <c r="AH63" s="461">
        <f t="shared" si="7"/>
        <v>0</v>
      </c>
      <c r="AI63" s="461">
        <f t="shared" si="8"/>
        <v>-660.69399999999996</v>
      </c>
      <c r="AK63" s="460">
        <v>9.375E-2</v>
      </c>
      <c r="AL63" s="461">
        <v>3475.319</v>
      </c>
      <c r="AM63" s="461">
        <v>3021.0659999999998</v>
      </c>
      <c r="AN63" s="461">
        <v>0</v>
      </c>
      <c r="AO63" s="461">
        <v>313.529</v>
      </c>
      <c r="AP63" s="461">
        <v>200.50299999999999</v>
      </c>
      <c r="AQ63" s="461">
        <v>0</v>
      </c>
      <c r="AR63" s="461">
        <v>0</v>
      </c>
      <c r="AS63" s="461">
        <v>35.408000000000001</v>
      </c>
      <c r="AT63" s="461">
        <v>-1145.8399999999999</v>
      </c>
      <c r="AU63" s="461">
        <v>0</v>
      </c>
      <c r="AV63" s="461">
        <v>-498.64499999999998</v>
      </c>
      <c r="AW63" s="461">
        <v>5899.9850000000006</v>
      </c>
      <c r="AX63" s="461">
        <v>5401.34</v>
      </c>
      <c r="AY63" s="461">
        <f t="shared" si="9"/>
        <v>5899.9850000000006</v>
      </c>
      <c r="AZ63" s="461">
        <f t="shared" si="10"/>
        <v>0</v>
      </c>
      <c r="BA63" s="461">
        <f t="shared" si="11"/>
        <v>-1145.8399999999999</v>
      </c>
    </row>
    <row r="64" spans="1:53" s="447" customFormat="1">
      <c r="A64" s="460">
        <v>0.104166666666667</v>
      </c>
      <c r="B64" s="461">
        <v>3096.9589999999998</v>
      </c>
      <c r="C64" s="461">
        <v>3849.0129999999999</v>
      </c>
      <c r="D64" s="461">
        <v>0</v>
      </c>
      <c r="E64" s="461">
        <v>365.899</v>
      </c>
      <c r="F64" s="461">
        <v>157.59399999999999</v>
      </c>
      <c r="G64" s="461">
        <v>0</v>
      </c>
      <c r="H64" s="461">
        <v>0</v>
      </c>
      <c r="I64" s="461">
        <v>30.887</v>
      </c>
      <c r="J64" s="461">
        <v>-652.16300000000001</v>
      </c>
      <c r="K64" s="461">
        <v>-217.852</v>
      </c>
      <c r="L64" s="461">
        <v>-579.62900000000002</v>
      </c>
      <c r="M64" s="461">
        <v>6630.3370000000004</v>
      </c>
      <c r="N64" s="461">
        <v>6050.7080000000005</v>
      </c>
      <c r="O64" s="461">
        <f t="shared" si="3"/>
        <v>6630.3370000000004</v>
      </c>
      <c r="P64" s="461">
        <f t="shared" si="4"/>
        <v>0</v>
      </c>
      <c r="Q64" s="461">
        <f t="shared" si="5"/>
        <v>-652.16300000000001</v>
      </c>
      <c r="S64" s="460">
        <v>0.104166666666667</v>
      </c>
      <c r="T64" s="461">
        <v>3012.1260000000002</v>
      </c>
      <c r="U64" s="461">
        <v>3473.7150000000001</v>
      </c>
      <c r="V64" s="461">
        <v>0</v>
      </c>
      <c r="W64" s="461">
        <v>368.23899999999998</v>
      </c>
      <c r="X64" s="461">
        <v>120.619</v>
      </c>
      <c r="Y64" s="461">
        <v>0</v>
      </c>
      <c r="Z64" s="461">
        <v>0</v>
      </c>
      <c r="AA64" s="461">
        <v>62.69</v>
      </c>
      <c r="AB64" s="461">
        <v>-653.22199999999998</v>
      </c>
      <c r="AC64" s="461">
        <v>-524.70000000000005</v>
      </c>
      <c r="AD64" s="461">
        <v>-556.74900000000002</v>
      </c>
      <c r="AE64" s="461">
        <v>5859.4669999999996</v>
      </c>
      <c r="AF64" s="461">
        <v>5302.7179999999998</v>
      </c>
      <c r="AG64" s="461">
        <f t="shared" si="6"/>
        <v>5859.4669999999996</v>
      </c>
      <c r="AH64" s="461">
        <f t="shared" si="7"/>
        <v>0</v>
      </c>
      <c r="AI64" s="461">
        <f t="shared" si="8"/>
        <v>-653.22199999999998</v>
      </c>
      <c r="AK64" s="460">
        <v>0.104166666666667</v>
      </c>
      <c r="AL64" s="461">
        <v>3491.1410000000001</v>
      </c>
      <c r="AM64" s="461">
        <v>3018.4029999999998</v>
      </c>
      <c r="AN64" s="461">
        <v>0</v>
      </c>
      <c r="AO64" s="461">
        <v>313.76</v>
      </c>
      <c r="AP64" s="461">
        <v>200.33799999999999</v>
      </c>
      <c r="AQ64" s="461">
        <v>0</v>
      </c>
      <c r="AR64" s="461">
        <v>0</v>
      </c>
      <c r="AS64" s="461">
        <v>36.901000000000003</v>
      </c>
      <c r="AT64" s="461">
        <v>-1138.664</v>
      </c>
      <c r="AU64" s="461">
        <v>0</v>
      </c>
      <c r="AV64" s="461">
        <v>-499.31099999999998</v>
      </c>
      <c r="AW64" s="461">
        <v>5921.8789999999999</v>
      </c>
      <c r="AX64" s="461">
        <v>5422.5680000000002</v>
      </c>
      <c r="AY64" s="461">
        <f t="shared" si="9"/>
        <v>5921.8789999999999</v>
      </c>
      <c r="AZ64" s="461">
        <f t="shared" si="10"/>
        <v>0</v>
      </c>
      <c r="BA64" s="461">
        <f t="shared" si="11"/>
        <v>-1138.664</v>
      </c>
    </row>
    <row r="65" spans="1:53" s="447" customFormat="1">
      <c r="A65" s="460">
        <v>0.114583333333333</v>
      </c>
      <c r="B65" s="461">
        <v>3098.0929999999998</v>
      </c>
      <c r="C65" s="461">
        <v>3788.1309999999999</v>
      </c>
      <c r="D65" s="461">
        <v>0</v>
      </c>
      <c r="E65" s="461">
        <v>368.52600000000001</v>
      </c>
      <c r="F65" s="461">
        <v>157.697</v>
      </c>
      <c r="G65" s="461">
        <v>0</v>
      </c>
      <c r="H65" s="461">
        <v>0</v>
      </c>
      <c r="I65" s="461">
        <v>29.27</v>
      </c>
      <c r="J65" s="461">
        <v>-621.27099999999996</v>
      </c>
      <c r="K65" s="461">
        <v>-217.517</v>
      </c>
      <c r="L65" s="461">
        <v>-573.78899999999999</v>
      </c>
      <c r="M65" s="461">
        <v>6602.929000000001</v>
      </c>
      <c r="N65" s="461">
        <v>6029.1400000000012</v>
      </c>
      <c r="O65" s="461">
        <f t="shared" si="3"/>
        <v>6602.929000000001</v>
      </c>
      <c r="P65" s="461">
        <f t="shared" si="4"/>
        <v>0</v>
      </c>
      <c r="Q65" s="461">
        <f t="shared" si="5"/>
        <v>-621.27099999999996</v>
      </c>
      <c r="S65" s="460">
        <v>0.114583333333333</v>
      </c>
      <c r="T65" s="461">
        <v>3010.0259999999998</v>
      </c>
      <c r="U65" s="461">
        <v>3453.998</v>
      </c>
      <c r="V65" s="461">
        <v>0</v>
      </c>
      <c r="W65" s="461">
        <v>369.13099999999997</v>
      </c>
      <c r="X65" s="461">
        <v>120.617</v>
      </c>
      <c r="Y65" s="461">
        <v>0</v>
      </c>
      <c r="Z65" s="461">
        <v>0</v>
      </c>
      <c r="AA65" s="461">
        <v>64.248000000000005</v>
      </c>
      <c r="AB65" s="461">
        <v>-626.54499999999996</v>
      </c>
      <c r="AC65" s="461">
        <v>-524.55999999999995</v>
      </c>
      <c r="AD65" s="461">
        <v>-554.65800000000002</v>
      </c>
      <c r="AE65" s="461">
        <v>5866.9149999999991</v>
      </c>
      <c r="AF65" s="461">
        <v>5312.2569999999987</v>
      </c>
      <c r="AG65" s="461">
        <f t="shared" si="6"/>
        <v>5866.9149999999991</v>
      </c>
      <c r="AH65" s="461">
        <f t="shared" si="7"/>
        <v>0</v>
      </c>
      <c r="AI65" s="461">
        <f t="shared" si="8"/>
        <v>-626.54499999999996</v>
      </c>
      <c r="AK65" s="460">
        <v>0.114583333333333</v>
      </c>
      <c r="AL65" s="461">
        <v>3496.68</v>
      </c>
      <c r="AM65" s="461">
        <v>3015.6010000000001</v>
      </c>
      <c r="AN65" s="461">
        <v>0</v>
      </c>
      <c r="AO65" s="461">
        <v>314.44600000000003</v>
      </c>
      <c r="AP65" s="461">
        <v>197.114</v>
      </c>
      <c r="AQ65" s="461">
        <v>0</v>
      </c>
      <c r="AR65" s="461">
        <v>0</v>
      </c>
      <c r="AS65" s="461">
        <v>38.881</v>
      </c>
      <c r="AT65" s="461">
        <v>-1189.7560000000001</v>
      </c>
      <c r="AU65" s="461">
        <v>0</v>
      </c>
      <c r="AV65" s="461">
        <v>-499.40199999999999</v>
      </c>
      <c r="AW65" s="461">
        <v>5872.9659999999994</v>
      </c>
      <c r="AX65" s="461">
        <v>5373.5639999999994</v>
      </c>
      <c r="AY65" s="461">
        <f t="shared" si="9"/>
        <v>5872.9659999999994</v>
      </c>
      <c r="AZ65" s="461">
        <f t="shared" si="10"/>
        <v>0</v>
      </c>
      <c r="BA65" s="461">
        <f t="shared" si="11"/>
        <v>-1189.7560000000001</v>
      </c>
    </row>
    <row r="66" spans="1:53" s="447" customFormat="1">
      <c r="A66" s="460">
        <v>0.125</v>
      </c>
      <c r="B66" s="461">
        <v>3097.299</v>
      </c>
      <c r="C66" s="461">
        <v>3890.0529999999999</v>
      </c>
      <c r="D66" s="461">
        <v>0</v>
      </c>
      <c r="E66" s="461">
        <v>367.48599999999999</v>
      </c>
      <c r="F66" s="461">
        <v>156.601</v>
      </c>
      <c r="G66" s="461">
        <v>0</v>
      </c>
      <c r="H66" s="461">
        <v>0</v>
      </c>
      <c r="I66" s="461">
        <v>28.873000000000001</v>
      </c>
      <c r="J66" s="461">
        <v>-720.04100000000005</v>
      </c>
      <c r="K66" s="461">
        <v>-216.97399999999999</v>
      </c>
      <c r="L66" s="461">
        <v>-583.78599999999994</v>
      </c>
      <c r="M66" s="461">
        <v>6603.2969999999987</v>
      </c>
      <c r="N66" s="461">
        <v>6019.5109999999986</v>
      </c>
      <c r="O66" s="461">
        <f t="shared" si="3"/>
        <v>6603.2969999999987</v>
      </c>
      <c r="P66" s="461">
        <f t="shared" si="4"/>
        <v>0</v>
      </c>
      <c r="Q66" s="461">
        <f t="shared" si="5"/>
        <v>-720.04100000000005</v>
      </c>
      <c r="S66" s="460">
        <v>0.125</v>
      </c>
      <c r="T66" s="461">
        <v>3009.5129999999999</v>
      </c>
      <c r="U66" s="461">
        <v>3485.0720000000001</v>
      </c>
      <c r="V66" s="461">
        <v>0</v>
      </c>
      <c r="W66" s="461">
        <v>368.19</v>
      </c>
      <c r="X66" s="461">
        <v>121.723</v>
      </c>
      <c r="Y66" s="461">
        <v>0</v>
      </c>
      <c r="Z66" s="461">
        <v>0</v>
      </c>
      <c r="AA66" s="461">
        <v>64.703000000000003</v>
      </c>
      <c r="AB66" s="461">
        <v>-663.73400000000004</v>
      </c>
      <c r="AC66" s="461">
        <v>-523.79499999999996</v>
      </c>
      <c r="AD66" s="461">
        <v>-557.80399999999997</v>
      </c>
      <c r="AE66" s="461">
        <v>5861.6719999999996</v>
      </c>
      <c r="AF66" s="461">
        <v>5303.8679999999995</v>
      </c>
      <c r="AG66" s="461">
        <f t="shared" si="6"/>
        <v>5861.6719999999996</v>
      </c>
      <c r="AH66" s="461">
        <f t="shared" si="7"/>
        <v>0</v>
      </c>
      <c r="AI66" s="461">
        <f t="shared" si="8"/>
        <v>-663.73400000000004</v>
      </c>
      <c r="AK66" s="460">
        <v>0.125</v>
      </c>
      <c r="AL66" s="461">
        <v>3494.9760000000001</v>
      </c>
      <c r="AM66" s="461">
        <v>3026.665</v>
      </c>
      <c r="AN66" s="461">
        <v>0</v>
      </c>
      <c r="AO66" s="461">
        <v>314.43099999999998</v>
      </c>
      <c r="AP66" s="461">
        <v>151.39400000000001</v>
      </c>
      <c r="AQ66" s="461">
        <v>0</v>
      </c>
      <c r="AR66" s="461">
        <v>0</v>
      </c>
      <c r="AS66" s="461">
        <v>33.143999999999998</v>
      </c>
      <c r="AT66" s="461">
        <v>-982.98</v>
      </c>
      <c r="AU66" s="461">
        <v>-171.58799999999999</v>
      </c>
      <c r="AV66" s="461">
        <v>-499.91</v>
      </c>
      <c r="AW66" s="461">
        <v>5866.0419999999995</v>
      </c>
      <c r="AX66" s="461">
        <v>5366.1319999999996</v>
      </c>
      <c r="AY66" s="461">
        <f t="shared" si="9"/>
        <v>5866.0419999999995</v>
      </c>
      <c r="AZ66" s="461">
        <f t="shared" si="10"/>
        <v>0</v>
      </c>
      <c r="BA66" s="461">
        <f t="shared" si="11"/>
        <v>-982.98</v>
      </c>
    </row>
    <row r="67" spans="1:53" s="447" customFormat="1">
      <c r="A67" s="460">
        <v>0.13541666666666699</v>
      </c>
      <c r="B67" s="461">
        <v>3097.473</v>
      </c>
      <c r="C67" s="461">
        <v>3880.9589999999998</v>
      </c>
      <c r="D67" s="461">
        <v>0</v>
      </c>
      <c r="E67" s="461">
        <v>366.91199999999998</v>
      </c>
      <c r="F67" s="461">
        <v>156.56700000000001</v>
      </c>
      <c r="G67" s="461">
        <v>0</v>
      </c>
      <c r="H67" s="461">
        <v>0</v>
      </c>
      <c r="I67" s="461">
        <v>31.756</v>
      </c>
      <c r="J67" s="461">
        <v>-730.10799999999995</v>
      </c>
      <c r="K67" s="461">
        <v>-217.14099999999999</v>
      </c>
      <c r="L67" s="461">
        <v>-582.89200000000005</v>
      </c>
      <c r="M67" s="461">
        <v>6586.4180000000006</v>
      </c>
      <c r="N67" s="461">
        <v>6003.5260000000007</v>
      </c>
      <c r="O67" s="461">
        <f t="shared" si="3"/>
        <v>6586.4180000000006</v>
      </c>
      <c r="P67" s="461">
        <f t="shared" si="4"/>
        <v>0</v>
      </c>
      <c r="Q67" s="461">
        <f t="shared" si="5"/>
        <v>-730.10799999999995</v>
      </c>
      <c r="S67" s="460">
        <v>0.13541666666666699</v>
      </c>
      <c r="T67" s="461">
        <v>3009.08</v>
      </c>
      <c r="U67" s="461">
        <v>3500.1120000000001</v>
      </c>
      <c r="V67" s="461">
        <v>0</v>
      </c>
      <c r="W67" s="461">
        <v>368.84500000000003</v>
      </c>
      <c r="X67" s="461">
        <v>121.718</v>
      </c>
      <c r="Y67" s="461">
        <v>0</v>
      </c>
      <c r="Z67" s="461">
        <v>0</v>
      </c>
      <c r="AA67" s="461">
        <v>64.81</v>
      </c>
      <c r="AB67" s="461">
        <v>-696.83100000000002</v>
      </c>
      <c r="AC67" s="461">
        <v>-522.74300000000005</v>
      </c>
      <c r="AD67" s="461">
        <v>-559.38099999999997</v>
      </c>
      <c r="AE67" s="461">
        <v>5844.991</v>
      </c>
      <c r="AF67" s="461">
        <v>5285.61</v>
      </c>
      <c r="AG67" s="461">
        <f t="shared" si="6"/>
        <v>5844.991</v>
      </c>
      <c r="AH67" s="461">
        <f t="shared" si="7"/>
        <v>0</v>
      </c>
      <c r="AI67" s="461">
        <f t="shared" si="8"/>
        <v>-696.83100000000002</v>
      </c>
      <c r="AK67" s="460">
        <v>0.13541666666666699</v>
      </c>
      <c r="AL67" s="461">
        <v>3506.1410000000001</v>
      </c>
      <c r="AM67" s="461">
        <v>3030.248</v>
      </c>
      <c r="AN67" s="461">
        <v>0</v>
      </c>
      <c r="AO67" s="461">
        <v>313.68099999999998</v>
      </c>
      <c r="AP67" s="461">
        <v>149.50800000000001</v>
      </c>
      <c r="AQ67" s="461">
        <v>0</v>
      </c>
      <c r="AR67" s="461">
        <v>0</v>
      </c>
      <c r="AS67" s="461">
        <v>36.423999999999999</v>
      </c>
      <c r="AT67" s="461">
        <v>-893.63900000000001</v>
      </c>
      <c r="AU67" s="461">
        <v>-312.334</v>
      </c>
      <c r="AV67" s="461">
        <v>-500.84100000000001</v>
      </c>
      <c r="AW67" s="461">
        <v>5830.0289999999995</v>
      </c>
      <c r="AX67" s="461">
        <v>5329.1879999999992</v>
      </c>
      <c r="AY67" s="461">
        <f t="shared" si="9"/>
        <v>5830.0289999999995</v>
      </c>
      <c r="AZ67" s="461">
        <f t="shared" si="10"/>
        <v>0</v>
      </c>
      <c r="BA67" s="461">
        <f t="shared" si="11"/>
        <v>-893.63900000000001</v>
      </c>
    </row>
    <row r="68" spans="1:53" s="447" customFormat="1">
      <c r="A68" s="460">
        <v>0.14583333333333301</v>
      </c>
      <c r="B68" s="461">
        <v>3098.5189999999998</v>
      </c>
      <c r="C68" s="461">
        <v>3871.3090000000002</v>
      </c>
      <c r="D68" s="461">
        <v>0</v>
      </c>
      <c r="E68" s="461">
        <v>365.67700000000002</v>
      </c>
      <c r="F68" s="461">
        <v>156.56200000000001</v>
      </c>
      <c r="G68" s="461">
        <v>0</v>
      </c>
      <c r="H68" s="461">
        <v>0</v>
      </c>
      <c r="I68" s="461">
        <v>33.844999999999999</v>
      </c>
      <c r="J68" s="461">
        <v>-744.79300000000001</v>
      </c>
      <c r="K68" s="461">
        <v>-216.833</v>
      </c>
      <c r="L68" s="461">
        <v>-581.94299999999998</v>
      </c>
      <c r="M68" s="461">
        <v>6564.2860000000001</v>
      </c>
      <c r="N68" s="461">
        <v>5982.3429999999998</v>
      </c>
      <c r="O68" s="461">
        <f t="shared" si="3"/>
        <v>6564.2860000000001</v>
      </c>
      <c r="P68" s="461">
        <f t="shared" si="4"/>
        <v>0</v>
      </c>
      <c r="Q68" s="461">
        <f t="shared" si="5"/>
        <v>-744.79300000000001</v>
      </c>
      <c r="S68" s="460">
        <v>0.14583333333333301</v>
      </c>
      <c r="T68" s="461">
        <v>3008.8589999999999</v>
      </c>
      <c r="U68" s="461">
        <v>3501.259</v>
      </c>
      <c r="V68" s="461">
        <v>0</v>
      </c>
      <c r="W68" s="461">
        <v>367.7</v>
      </c>
      <c r="X68" s="461">
        <v>121.71599999999999</v>
      </c>
      <c r="Y68" s="461">
        <v>0</v>
      </c>
      <c r="Z68" s="461">
        <v>0</v>
      </c>
      <c r="AA68" s="461">
        <v>61.97</v>
      </c>
      <c r="AB68" s="461">
        <v>-710.75599999999997</v>
      </c>
      <c r="AC68" s="461">
        <v>-522.33399999999995</v>
      </c>
      <c r="AD68" s="461">
        <v>-559.38499999999999</v>
      </c>
      <c r="AE68" s="461">
        <v>5828.4140000000007</v>
      </c>
      <c r="AF68" s="461">
        <v>5269.0290000000005</v>
      </c>
      <c r="AG68" s="461">
        <f t="shared" si="6"/>
        <v>5828.4140000000007</v>
      </c>
      <c r="AH68" s="461">
        <f t="shared" si="7"/>
        <v>0</v>
      </c>
      <c r="AI68" s="461">
        <f t="shared" si="8"/>
        <v>-710.75599999999997</v>
      </c>
      <c r="AK68" s="460">
        <v>0.14583333333333301</v>
      </c>
      <c r="AL68" s="461">
        <v>3515.5259999999998</v>
      </c>
      <c r="AM68" s="461">
        <v>3028.8609999999999</v>
      </c>
      <c r="AN68" s="461">
        <v>0</v>
      </c>
      <c r="AO68" s="461">
        <v>312.26</v>
      </c>
      <c r="AP68" s="461">
        <v>149.387</v>
      </c>
      <c r="AQ68" s="461">
        <v>0</v>
      </c>
      <c r="AR68" s="461">
        <v>0</v>
      </c>
      <c r="AS68" s="461">
        <v>37.255000000000003</v>
      </c>
      <c r="AT68" s="461">
        <v>-918.91200000000003</v>
      </c>
      <c r="AU68" s="461">
        <v>-311.96899999999999</v>
      </c>
      <c r="AV68" s="461">
        <v>-501.149</v>
      </c>
      <c r="AW68" s="461">
        <v>5812.4079999999994</v>
      </c>
      <c r="AX68" s="461">
        <v>5311.2589999999991</v>
      </c>
      <c r="AY68" s="461">
        <f t="shared" si="9"/>
        <v>5812.4079999999994</v>
      </c>
      <c r="AZ68" s="461">
        <f t="shared" si="10"/>
        <v>0</v>
      </c>
      <c r="BA68" s="461">
        <f t="shared" si="11"/>
        <v>-918.91200000000003</v>
      </c>
    </row>
    <row r="69" spans="1:53" s="447" customFormat="1">
      <c r="A69" s="460">
        <v>0.15625</v>
      </c>
      <c r="B69" s="461">
        <v>3099.6060000000002</v>
      </c>
      <c r="C69" s="461">
        <v>3788.471</v>
      </c>
      <c r="D69" s="461">
        <v>0</v>
      </c>
      <c r="E69" s="461">
        <v>365.09899999999999</v>
      </c>
      <c r="F69" s="461">
        <v>156.529</v>
      </c>
      <c r="G69" s="461">
        <v>0</v>
      </c>
      <c r="H69" s="461">
        <v>0</v>
      </c>
      <c r="I69" s="461">
        <v>33.878</v>
      </c>
      <c r="J69" s="461">
        <v>-673.22500000000002</v>
      </c>
      <c r="K69" s="461">
        <v>-216.45099999999999</v>
      </c>
      <c r="L69" s="461">
        <v>-573.74599999999998</v>
      </c>
      <c r="M69" s="461">
        <v>6553.9069999999992</v>
      </c>
      <c r="N69" s="461">
        <v>5980.1609999999991</v>
      </c>
      <c r="O69" s="461">
        <f t="shared" si="3"/>
        <v>6553.9069999999992</v>
      </c>
      <c r="P69" s="461">
        <f t="shared" si="4"/>
        <v>0</v>
      </c>
      <c r="Q69" s="461">
        <f t="shared" si="5"/>
        <v>-673.22500000000002</v>
      </c>
      <c r="S69" s="460">
        <v>0.15625</v>
      </c>
      <c r="T69" s="461">
        <v>3009.873</v>
      </c>
      <c r="U69" s="461">
        <v>3505.9749999999999</v>
      </c>
      <c r="V69" s="461">
        <v>0</v>
      </c>
      <c r="W69" s="461">
        <v>367.12400000000002</v>
      </c>
      <c r="X69" s="461">
        <v>121.822</v>
      </c>
      <c r="Y69" s="461">
        <v>0</v>
      </c>
      <c r="Z69" s="461">
        <v>0</v>
      </c>
      <c r="AA69" s="461">
        <v>59.75</v>
      </c>
      <c r="AB69" s="461">
        <v>-746.72299999999996</v>
      </c>
      <c r="AC69" s="461">
        <v>-480.209</v>
      </c>
      <c r="AD69" s="461">
        <v>-559.87300000000005</v>
      </c>
      <c r="AE69" s="461">
        <v>5837.6120000000001</v>
      </c>
      <c r="AF69" s="461">
        <v>5277.7389999999996</v>
      </c>
      <c r="AG69" s="461">
        <f t="shared" si="6"/>
        <v>5837.6120000000001</v>
      </c>
      <c r="AH69" s="461">
        <f t="shared" si="7"/>
        <v>0</v>
      </c>
      <c r="AI69" s="461">
        <f t="shared" si="8"/>
        <v>-746.72299999999996</v>
      </c>
      <c r="AK69" s="460">
        <v>0.15625</v>
      </c>
      <c r="AL69" s="461">
        <v>3483.5239999999999</v>
      </c>
      <c r="AM69" s="461">
        <v>3020.7890000000002</v>
      </c>
      <c r="AN69" s="461">
        <v>0</v>
      </c>
      <c r="AO69" s="461">
        <v>313.714</v>
      </c>
      <c r="AP69" s="461">
        <v>149.36600000000001</v>
      </c>
      <c r="AQ69" s="461">
        <v>0</v>
      </c>
      <c r="AR69" s="461">
        <v>20.417999999999999</v>
      </c>
      <c r="AS69" s="461">
        <v>31.861999999999998</v>
      </c>
      <c r="AT69" s="461">
        <v>-1153.999</v>
      </c>
      <c r="AU69" s="461">
        <v>-41.625</v>
      </c>
      <c r="AV69" s="461">
        <v>-498.84699999999998</v>
      </c>
      <c r="AW69" s="461">
        <v>5824.049</v>
      </c>
      <c r="AX69" s="461">
        <v>5325.2020000000002</v>
      </c>
      <c r="AY69" s="461">
        <f t="shared" si="9"/>
        <v>5824.049</v>
      </c>
      <c r="AZ69" s="461">
        <f t="shared" si="10"/>
        <v>0</v>
      </c>
      <c r="BA69" s="461">
        <f t="shared" si="11"/>
        <v>-1153.999</v>
      </c>
    </row>
    <row r="70" spans="1:53" s="447" customFormat="1">
      <c r="A70" s="460">
        <v>0.16666666666666699</v>
      </c>
      <c r="B70" s="461">
        <v>3098.5790000000002</v>
      </c>
      <c r="C70" s="461">
        <v>3938.0819999999999</v>
      </c>
      <c r="D70" s="461">
        <v>0</v>
      </c>
      <c r="E70" s="461">
        <v>364.4</v>
      </c>
      <c r="F70" s="461">
        <v>157.624</v>
      </c>
      <c r="G70" s="461">
        <v>0</v>
      </c>
      <c r="H70" s="461">
        <v>0</v>
      </c>
      <c r="I70" s="461">
        <v>32.262999999999998</v>
      </c>
      <c r="J70" s="461">
        <v>-759.92200000000003</v>
      </c>
      <c r="K70" s="461">
        <v>-216.39099999999999</v>
      </c>
      <c r="L70" s="461">
        <v>-588.48900000000003</v>
      </c>
      <c r="M70" s="461">
        <v>6614.6350000000002</v>
      </c>
      <c r="N70" s="461">
        <v>6026.1460000000006</v>
      </c>
      <c r="O70" s="461">
        <f t="shared" si="3"/>
        <v>6614.6350000000002</v>
      </c>
      <c r="P70" s="461">
        <f t="shared" si="4"/>
        <v>0</v>
      </c>
      <c r="Q70" s="461">
        <f t="shared" si="5"/>
        <v>-759.92200000000003</v>
      </c>
      <c r="S70" s="460">
        <v>0.16666666666666699</v>
      </c>
      <c r="T70" s="461">
        <v>3010.04</v>
      </c>
      <c r="U70" s="461">
        <v>3508.634</v>
      </c>
      <c r="V70" s="461">
        <v>0</v>
      </c>
      <c r="W70" s="461">
        <v>366.97300000000001</v>
      </c>
      <c r="X70" s="461">
        <v>120.73</v>
      </c>
      <c r="Y70" s="461">
        <v>0</v>
      </c>
      <c r="Z70" s="461">
        <v>9.782</v>
      </c>
      <c r="AA70" s="461">
        <v>63.448</v>
      </c>
      <c r="AB70" s="461">
        <v>-770.35299999999995</v>
      </c>
      <c r="AC70" s="461">
        <v>-417.50400000000002</v>
      </c>
      <c r="AD70" s="461">
        <v>-560.32600000000002</v>
      </c>
      <c r="AE70" s="461">
        <v>5891.75</v>
      </c>
      <c r="AF70" s="461">
        <v>5331.424</v>
      </c>
      <c r="AG70" s="461">
        <f t="shared" si="6"/>
        <v>5891.75</v>
      </c>
      <c r="AH70" s="461">
        <f t="shared" si="7"/>
        <v>0</v>
      </c>
      <c r="AI70" s="461">
        <f t="shared" si="8"/>
        <v>-770.35299999999995</v>
      </c>
      <c r="AK70" s="460">
        <v>0.16666666666666699</v>
      </c>
      <c r="AL70" s="461">
        <v>3482.596</v>
      </c>
      <c r="AM70" s="461">
        <v>3052.377</v>
      </c>
      <c r="AN70" s="461">
        <v>0</v>
      </c>
      <c r="AO70" s="461">
        <v>311.54000000000002</v>
      </c>
      <c r="AP70" s="461">
        <v>147.084</v>
      </c>
      <c r="AQ70" s="461">
        <v>0</v>
      </c>
      <c r="AR70" s="461">
        <v>76.528000000000006</v>
      </c>
      <c r="AS70" s="461">
        <v>25.786000000000001</v>
      </c>
      <c r="AT70" s="461">
        <v>-984.18</v>
      </c>
      <c r="AU70" s="461">
        <v>-181.024</v>
      </c>
      <c r="AV70" s="461">
        <v>-502.06599999999997</v>
      </c>
      <c r="AW70" s="461">
        <v>5930.7069999999994</v>
      </c>
      <c r="AX70" s="461">
        <v>5428.6409999999996</v>
      </c>
      <c r="AY70" s="461">
        <f t="shared" si="9"/>
        <v>5930.7069999999994</v>
      </c>
      <c r="AZ70" s="461">
        <f t="shared" si="10"/>
        <v>0</v>
      </c>
      <c r="BA70" s="461">
        <f t="shared" si="11"/>
        <v>-984.18</v>
      </c>
    </row>
    <row r="71" spans="1:53" s="447" customFormat="1">
      <c r="A71" s="460">
        <v>0.17708333333333301</v>
      </c>
      <c r="B71" s="461">
        <v>3100.48</v>
      </c>
      <c r="C71" s="461">
        <v>3972.7640000000001</v>
      </c>
      <c r="D71" s="461">
        <v>0</v>
      </c>
      <c r="E71" s="461">
        <v>364.53899999999999</v>
      </c>
      <c r="F71" s="461">
        <v>157.607</v>
      </c>
      <c r="G71" s="461">
        <v>0</v>
      </c>
      <c r="H71" s="461">
        <v>0</v>
      </c>
      <c r="I71" s="461">
        <v>31.763000000000002</v>
      </c>
      <c r="J71" s="461">
        <v>-687.03099999999995</v>
      </c>
      <c r="K71" s="461">
        <v>-216.23599999999999</v>
      </c>
      <c r="L71" s="461">
        <v>-592.04100000000005</v>
      </c>
      <c r="M71" s="461">
        <v>6723.8860000000004</v>
      </c>
      <c r="N71" s="461">
        <v>6131.8450000000003</v>
      </c>
      <c r="O71" s="461">
        <f t="shared" si="3"/>
        <v>6723.8860000000004</v>
      </c>
      <c r="P71" s="461">
        <f t="shared" si="4"/>
        <v>0</v>
      </c>
      <c r="Q71" s="461">
        <f t="shared" si="5"/>
        <v>-687.03099999999995</v>
      </c>
      <c r="S71" s="460">
        <v>0.17708333333333301</v>
      </c>
      <c r="T71" s="461">
        <v>3010.14</v>
      </c>
      <c r="U71" s="461">
        <v>3511.3380000000002</v>
      </c>
      <c r="V71" s="461">
        <v>0</v>
      </c>
      <c r="W71" s="461">
        <v>366.572</v>
      </c>
      <c r="X71" s="461">
        <v>120.759</v>
      </c>
      <c r="Y71" s="461">
        <v>0</v>
      </c>
      <c r="Z71" s="461">
        <v>29.358000000000001</v>
      </c>
      <c r="AA71" s="461">
        <v>67.95</v>
      </c>
      <c r="AB71" s="461">
        <v>-828.74</v>
      </c>
      <c r="AC71" s="461">
        <v>-349.221</v>
      </c>
      <c r="AD71" s="461">
        <v>-560.92999999999995</v>
      </c>
      <c r="AE71" s="461">
        <v>5928.1560000000009</v>
      </c>
      <c r="AF71" s="461">
        <v>5367.2260000000006</v>
      </c>
      <c r="AG71" s="461">
        <f t="shared" si="6"/>
        <v>5928.1560000000009</v>
      </c>
      <c r="AH71" s="461">
        <f t="shared" si="7"/>
        <v>0</v>
      </c>
      <c r="AI71" s="461">
        <f t="shared" si="8"/>
        <v>-828.74</v>
      </c>
      <c r="AK71" s="460">
        <v>0.17708333333333301</v>
      </c>
      <c r="AL71" s="461">
        <v>3484.7080000000001</v>
      </c>
      <c r="AM71" s="461">
        <v>3049.8180000000002</v>
      </c>
      <c r="AN71" s="461">
        <v>0</v>
      </c>
      <c r="AO71" s="461">
        <v>313.83600000000001</v>
      </c>
      <c r="AP71" s="461">
        <v>146.953</v>
      </c>
      <c r="AQ71" s="461">
        <v>0</v>
      </c>
      <c r="AR71" s="461">
        <v>76.516000000000005</v>
      </c>
      <c r="AS71" s="461">
        <v>26.388999999999999</v>
      </c>
      <c r="AT71" s="461">
        <v>-905.50199999999995</v>
      </c>
      <c r="AU71" s="461">
        <v>-219.167</v>
      </c>
      <c r="AV71" s="461">
        <v>-502.10399999999998</v>
      </c>
      <c r="AW71" s="461">
        <v>5973.5510000000004</v>
      </c>
      <c r="AX71" s="461">
        <v>5471.4470000000001</v>
      </c>
      <c r="AY71" s="461">
        <f t="shared" si="9"/>
        <v>5973.5510000000004</v>
      </c>
      <c r="AZ71" s="461">
        <f t="shared" si="10"/>
        <v>0</v>
      </c>
      <c r="BA71" s="461">
        <f t="shared" si="11"/>
        <v>-905.50199999999995</v>
      </c>
    </row>
    <row r="72" spans="1:53" s="447" customFormat="1">
      <c r="A72" s="460">
        <v>0.1875</v>
      </c>
      <c r="B72" s="461">
        <v>3099.8330000000001</v>
      </c>
      <c r="C72" s="461">
        <v>3992.8919999999998</v>
      </c>
      <c r="D72" s="461">
        <v>0</v>
      </c>
      <c r="E72" s="461">
        <v>364.14400000000001</v>
      </c>
      <c r="F72" s="461">
        <v>157.57300000000001</v>
      </c>
      <c r="G72" s="461">
        <v>0</v>
      </c>
      <c r="H72" s="461">
        <v>0</v>
      </c>
      <c r="I72" s="461">
        <v>33.518999999999998</v>
      </c>
      <c r="J72" s="461">
        <v>-641.47900000000004</v>
      </c>
      <c r="K72" s="461">
        <v>-215.66</v>
      </c>
      <c r="L72" s="461">
        <v>-593.99900000000002</v>
      </c>
      <c r="M72" s="461">
        <v>6790.822000000001</v>
      </c>
      <c r="N72" s="461">
        <v>6196.8230000000012</v>
      </c>
      <c r="O72" s="461">
        <f t="shared" si="3"/>
        <v>6790.822000000001</v>
      </c>
      <c r="P72" s="461">
        <f t="shared" si="4"/>
        <v>0</v>
      </c>
      <c r="Q72" s="461">
        <f t="shared" si="5"/>
        <v>-641.47900000000004</v>
      </c>
      <c r="S72" s="460">
        <v>0.1875</v>
      </c>
      <c r="T72" s="461">
        <v>3011.0259999999998</v>
      </c>
      <c r="U72" s="461">
        <v>3511.0659999999998</v>
      </c>
      <c r="V72" s="461">
        <v>0</v>
      </c>
      <c r="W72" s="461">
        <v>366.36399999999998</v>
      </c>
      <c r="X72" s="461">
        <v>120.741</v>
      </c>
      <c r="Y72" s="461">
        <v>0</v>
      </c>
      <c r="Z72" s="461">
        <v>29.295000000000002</v>
      </c>
      <c r="AA72" s="461">
        <v>73.230999999999995</v>
      </c>
      <c r="AB72" s="461">
        <v>-825.83</v>
      </c>
      <c r="AC72" s="461">
        <v>-303.30900000000003</v>
      </c>
      <c r="AD72" s="461">
        <v>-560.99099999999999</v>
      </c>
      <c r="AE72" s="461">
        <v>5982.5839999999989</v>
      </c>
      <c r="AF72" s="461">
        <v>5421.5929999999989</v>
      </c>
      <c r="AG72" s="461">
        <f t="shared" si="6"/>
        <v>5982.5839999999989</v>
      </c>
      <c r="AH72" s="461">
        <f t="shared" si="7"/>
        <v>0</v>
      </c>
      <c r="AI72" s="461">
        <f t="shared" si="8"/>
        <v>-825.83</v>
      </c>
      <c r="AK72" s="460">
        <v>0.1875</v>
      </c>
      <c r="AL72" s="461">
        <v>3491.2739999999999</v>
      </c>
      <c r="AM72" s="461">
        <v>3056.4569999999999</v>
      </c>
      <c r="AN72" s="461">
        <v>0</v>
      </c>
      <c r="AO72" s="461">
        <v>312.64299999999997</v>
      </c>
      <c r="AP72" s="461">
        <v>146.934</v>
      </c>
      <c r="AQ72" s="461">
        <v>0</v>
      </c>
      <c r="AR72" s="461">
        <v>76.456000000000003</v>
      </c>
      <c r="AS72" s="461">
        <v>25.033999999999999</v>
      </c>
      <c r="AT72" s="461">
        <v>-928.29</v>
      </c>
      <c r="AU72" s="461">
        <v>-219.08600000000001</v>
      </c>
      <c r="AV72" s="461">
        <v>-502.99400000000003</v>
      </c>
      <c r="AW72" s="461">
        <v>5961.4219999999996</v>
      </c>
      <c r="AX72" s="461">
        <v>5458.4279999999999</v>
      </c>
      <c r="AY72" s="461">
        <f t="shared" si="9"/>
        <v>5961.4219999999996</v>
      </c>
      <c r="AZ72" s="461">
        <f t="shared" si="10"/>
        <v>0</v>
      </c>
      <c r="BA72" s="461">
        <f t="shared" si="11"/>
        <v>-928.29</v>
      </c>
    </row>
    <row r="73" spans="1:53" s="447" customFormat="1">
      <c r="A73" s="460">
        <v>0.19791666666666699</v>
      </c>
      <c r="B73" s="461">
        <v>3102.127</v>
      </c>
      <c r="C73" s="461">
        <v>4030.2020000000002</v>
      </c>
      <c r="D73" s="461">
        <v>-1.51</v>
      </c>
      <c r="E73" s="461">
        <v>365.41199999999998</v>
      </c>
      <c r="F73" s="461">
        <v>158.13999999999999</v>
      </c>
      <c r="G73" s="461">
        <v>0</v>
      </c>
      <c r="H73" s="461">
        <v>1.845</v>
      </c>
      <c r="I73" s="461">
        <v>31.472000000000001</v>
      </c>
      <c r="J73" s="461">
        <v>-614.82299999999998</v>
      </c>
      <c r="K73" s="461">
        <v>-215.57300000000001</v>
      </c>
      <c r="L73" s="461">
        <v>-597.88199999999995</v>
      </c>
      <c r="M73" s="461">
        <v>6857.2919999999995</v>
      </c>
      <c r="N73" s="461">
        <v>6259.41</v>
      </c>
      <c r="O73" s="461">
        <f t="shared" si="3"/>
        <v>6857.2919999999995</v>
      </c>
      <c r="P73" s="461">
        <f t="shared" si="4"/>
        <v>0</v>
      </c>
      <c r="Q73" s="461">
        <f t="shared" si="5"/>
        <v>-614.82299999999998</v>
      </c>
      <c r="S73" s="460">
        <v>0.19791666666666699</v>
      </c>
      <c r="T73" s="461">
        <v>3013.0929999999998</v>
      </c>
      <c r="U73" s="461">
        <v>3511.0309999999999</v>
      </c>
      <c r="V73" s="461">
        <v>-0.93400000000000005</v>
      </c>
      <c r="W73" s="461">
        <v>366.97199999999998</v>
      </c>
      <c r="X73" s="461">
        <v>120.739</v>
      </c>
      <c r="Y73" s="461">
        <v>0</v>
      </c>
      <c r="Z73" s="461">
        <v>29.370999999999999</v>
      </c>
      <c r="AA73" s="461">
        <v>68.650000000000006</v>
      </c>
      <c r="AB73" s="461">
        <v>-899.31</v>
      </c>
      <c r="AC73" s="461">
        <v>-182.08199999999999</v>
      </c>
      <c r="AD73" s="461">
        <v>-561.08100000000002</v>
      </c>
      <c r="AE73" s="461">
        <v>6027.5299999999988</v>
      </c>
      <c r="AF73" s="461">
        <v>5466.4489999999987</v>
      </c>
      <c r="AG73" s="461">
        <f t="shared" si="6"/>
        <v>6027.5299999999988</v>
      </c>
      <c r="AH73" s="461">
        <f t="shared" si="7"/>
        <v>0</v>
      </c>
      <c r="AI73" s="461">
        <f t="shared" si="8"/>
        <v>-899.31</v>
      </c>
      <c r="AK73" s="460">
        <v>0.19791666666666699</v>
      </c>
      <c r="AL73" s="461">
        <v>3506.8420000000001</v>
      </c>
      <c r="AM73" s="461">
        <v>3023.4830000000002</v>
      </c>
      <c r="AN73" s="461">
        <v>-1.4750000000000001</v>
      </c>
      <c r="AO73" s="461">
        <v>316.91000000000003</v>
      </c>
      <c r="AP73" s="461">
        <v>148.96100000000001</v>
      </c>
      <c r="AQ73" s="461">
        <v>0</v>
      </c>
      <c r="AR73" s="461">
        <v>76.855000000000004</v>
      </c>
      <c r="AS73" s="461">
        <v>20.056999999999999</v>
      </c>
      <c r="AT73" s="461">
        <v>-962.12599999999998</v>
      </c>
      <c r="AU73" s="461">
        <v>-135.27699999999999</v>
      </c>
      <c r="AV73" s="461">
        <v>-501.00799999999998</v>
      </c>
      <c r="AW73" s="461">
        <v>5994.23</v>
      </c>
      <c r="AX73" s="461">
        <v>5493.2219999999998</v>
      </c>
      <c r="AY73" s="461">
        <f t="shared" si="9"/>
        <v>5994.23</v>
      </c>
      <c r="AZ73" s="461">
        <f t="shared" si="10"/>
        <v>0</v>
      </c>
      <c r="BA73" s="461">
        <f t="shared" si="11"/>
        <v>-962.12599999999998</v>
      </c>
    </row>
    <row r="74" spans="1:53" s="447" customFormat="1">
      <c r="A74" s="460">
        <v>0.20833333333333301</v>
      </c>
      <c r="B74" s="461">
        <v>3103.44</v>
      </c>
      <c r="C74" s="461">
        <v>4083.9810000000002</v>
      </c>
      <c r="D74" s="461">
        <v>47.795999999999999</v>
      </c>
      <c r="E74" s="461">
        <v>384.29399999999998</v>
      </c>
      <c r="F74" s="461">
        <v>165.13399999999999</v>
      </c>
      <c r="G74" s="461">
        <v>0</v>
      </c>
      <c r="H74" s="461">
        <v>27.402000000000001</v>
      </c>
      <c r="I74" s="461">
        <v>30.943999999999999</v>
      </c>
      <c r="J74" s="461">
        <v>-551.44299999999998</v>
      </c>
      <c r="K74" s="461">
        <v>-215.63300000000001</v>
      </c>
      <c r="L74" s="461">
        <v>-605.74900000000002</v>
      </c>
      <c r="M74" s="461">
        <v>7075.9150000000009</v>
      </c>
      <c r="N74" s="461">
        <v>6470.1660000000011</v>
      </c>
      <c r="O74" s="461">
        <f t="shared" si="3"/>
        <v>7075.9150000000009</v>
      </c>
      <c r="P74" s="461">
        <f t="shared" si="4"/>
        <v>0</v>
      </c>
      <c r="Q74" s="461">
        <f t="shared" si="5"/>
        <v>-551.44299999999998</v>
      </c>
      <c r="S74" s="460">
        <v>0.20833333333333301</v>
      </c>
      <c r="T74" s="461">
        <v>3013.087</v>
      </c>
      <c r="U74" s="461">
        <v>3465.9340000000002</v>
      </c>
      <c r="V74" s="461">
        <v>67.119</v>
      </c>
      <c r="W74" s="461">
        <v>375.13600000000002</v>
      </c>
      <c r="X74" s="461">
        <v>121.357</v>
      </c>
      <c r="Y74" s="461">
        <v>0</v>
      </c>
      <c r="Z74" s="461">
        <v>30.401</v>
      </c>
      <c r="AA74" s="461">
        <v>60.320999999999998</v>
      </c>
      <c r="AB74" s="461">
        <v>-1041.9559999999999</v>
      </c>
      <c r="AC74" s="461">
        <v>0</v>
      </c>
      <c r="AD74" s="461">
        <v>-558.12900000000002</v>
      </c>
      <c r="AE74" s="461">
        <v>6091.3990000000003</v>
      </c>
      <c r="AF74" s="461">
        <v>5533.27</v>
      </c>
      <c r="AG74" s="461">
        <f t="shared" si="6"/>
        <v>6091.3990000000003</v>
      </c>
      <c r="AH74" s="461">
        <f t="shared" si="7"/>
        <v>0</v>
      </c>
      <c r="AI74" s="461">
        <f t="shared" si="8"/>
        <v>-1041.9559999999999</v>
      </c>
      <c r="AK74" s="460">
        <v>0.20833333333333301</v>
      </c>
      <c r="AL74" s="461">
        <v>3519.47</v>
      </c>
      <c r="AM74" s="461">
        <v>3025.049</v>
      </c>
      <c r="AN74" s="461">
        <v>81.176000000000002</v>
      </c>
      <c r="AO74" s="461">
        <v>312.59399999999999</v>
      </c>
      <c r="AP74" s="461">
        <v>195.124</v>
      </c>
      <c r="AQ74" s="461">
        <v>0</v>
      </c>
      <c r="AR74" s="461">
        <v>78.981999999999999</v>
      </c>
      <c r="AS74" s="461">
        <v>23.54</v>
      </c>
      <c r="AT74" s="461">
        <v>-1135.579</v>
      </c>
      <c r="AU74" s="461">
        <v>0</v>
      </c>
      <c r="AV74" s="461">
        <v>-503.26900000000001</v>
      </c>
      <c r="AW74" s="461">
        <v>6100.3560000000007</v>
      </c>
      <c r="AX74" s="461">
        <v>5597.0870000000004</v>
      </c>
      <c r="AY74" s="461">
        <f t="shared" si="9"/>
        <v>6100.3560000000007</v>
      </c>
      <c r="AZ74" s="461">
        <f t="shared" si="10"/>
        <v>0</v>
      </c>
      <c r="BA74" s="461">
        <f t="shared" si="11"/>
        <v>-1135.579</v>
      </c>
    </row>
    <row r="75" spans="1:53" s="447" customFormat="1">
      <c r="A75" s="460">
        <v>0.21875</v>
      </c>
      <c r="B75" s="461">
        <v>3101.92</v>
      </c>
      <c r="C75" s="461">
        <v>4123.7079999999996</v>
      </c>
      <c r="D75" s="461">
        <v>175.35599999999999</v>
      </c>
      <c r="E75" s="461">
        <v>387.96300000000002</v>
      </c>
      <c r="F75" s="461">
        <v>164.988</v>
      </c>
      <c r="G75" s="461">
        <v>0</v>
      </c>
      <c r="H75" s="461">
        <v>26.925000000000001</v>
      </c>
      <c r="I75" s="461">
        <v>27.623000000000001</v>
      </c>
      <c r="J75" s="461">
        <v>-586.03399999999999</v>
      </c>
      <c r="K75" s="461">
        <v>-214.661</v>
      </c>
      <c r="L75" s="461">
        <v>-612.24800000000005</v>
      </c>
      <c r="M75" s="461">
        <v>7207.7879999999996</v>
      </c>
      <c r="N75" s="461">
        <v>6595.5399999999991</v>
      </c>
      <c r="O75" s="461">
        <f t="shared" si="3"/>
        <v>7207.7879999999996</v>
      </c>
      <c r="P75" s="461">
        <f t="shared" si="4"/>
        <v>0</v>
      </c>
      <c r="Q75" s="461">
        <f t="shared" si="5"/>
        <v>-586.03399999999999</v>
      </c>
      <c r="S75" s="460">
        <v>0.21875</v>
      </c>
      <c r="T75" s="461">
        <v>3014.087</v>
      </c>
      <c r="U75" s="461">
        <v>3459.2040000000002</v>
      </c>
      <c r="V75" s="461">
        <v>225.607</v>
      </c>
      <c r="W75" s="461">
        <v>373.4</v>
      </c>
      <c r="X75" s="461">
        <v>121.55</v>
      </c>
      <c r="Y75" s="461">
        <v>0</v>
      </c>
      <c r="Z75" s="461">
        <v>37.722999999999999</v>
      </c>
      <c r="AA75" s="461">
        <v>57.103999999999999</v>
      </c>
      <c r="AB75" s="461">
        <v>-1120.307</v>
      </c>
      <c r="AC75" s="461">
        <v>0</v>
      </c>
      <c r="AD75" s="461">
        <v>-560.39300000000003</v>
      </c>
      <c r="AE75" s="461">
        <v>6168.3680000000004</v>
      </c>
      <c r="AF75" s="461">
        <v>5607.9750000000004</v>
      </c>
      <c r="AG75" s="461">
        <f t="shared" si="6"/>
        <v>6168.3680000000004</v>
      </c>
      <c r="AH75" s="461">
        <f t="shared" si="7"/>
        <v>0</v>
      </c>
      <c r="AI75" s="461">
        <f t="shared" si="8"/>
        <v>-1120.307</v>
      </c>
      <c r="AK75" s="460">
        <v>0.21875</v>
      </c>
      <c r="AL75" s="461">
        <v>3529.88</v>
      </c>
      <c r="AM75" s="461">
        <v>3037.087</v>
      </c>
      <c r="AN75" s="461">
        <v>252.48599999999999</v>
      </c>
      <c r="AO75" s="461">
        <v>311.60199999999998</v>
      </c>
      <c r="AP75" s="461">
        <v>200.68199999999999</v>
      </c>
      <c r="AQ75" s="461">
        <v>0</v>
      </c>
      <c r="AR75" s="461">
        <v>88.269000000000005</v>
      </c>
      <c r="AS75" s="461">
        <v>20.969000000000001</v>
      </c>
      <c r="AT75" s="461">
        <v>-1283.9090000000001</v>
      </c>
      <c r="AU75" s="461">
        <v>0</v>
      </c>
      <c r="AV75" s="461">
        <v>-507.649</v>
      </c>
      <c r="AW75" s="461">
        <v>6157.0660000000007</v>
      </c>
      <c r="AX75" s="461">
        <v>5649.4170000000004</v>
      </c>
      <c r="AY75" s="461">
        <f t="shared" si="9"/>
        <v>6157.0660000000007</v>
      </c>
      <c r="AZ75" s="461">
        <f t="shared" si="10"/>
        <v>0</v>
      </c>
      <c r="BA75" s="461">
        <f t="shared" si="11"/>
        <v>-1283.9090000000001</v>
      </c>
    </row>
    <row r="76" spans="1:53" s="447" customFormat="1">
      <c r="A76" s="460">
        <v>0.22916666666666699</v>
      </c>
      <c r="B76" s="461">
        <v>3100.28</v>
      </c>
      <c r="C76" s="461">
        <v>4107.9620000000004</v>
      </c>
      <c r="D76" s="461">
        <v>401.52800000000002</v>
      </c>
      <c r="E76" s="461">
        <v>391.435</v>
      </c>
      <c r="F76" s="461">
        <v>164.73</v>
      </c>
      <c r="G76" s="461">
        <v>0</v>
      </c>
      <c r="H76" s="461">
        <v>26.998999999999999</v>
      </c>
      <c r="I76" s="461">
        <v>29.832000000000001</v>
      </c>
      <c r="J76" s="461">
        <v>-714.81</v>
      </c>
      <c r="K76" s="461">
        <v>-214.494</v>
      </c>
      <c r="L76" s="461">
        <v>-615.19899999999996</v>
      </c>
      <c r="M76" s="461">
        <v>7293.4620000000023</v>
      </c>
      <c r="N76" s="461">
        <v>6678.2630000000026</v>
      </c>
      <c r="O76" s="461">
        <f t="shared" si="3"/>
        <v>7293.4620000000023</v>
      </c>
      <c r="P76" s="461">
        <f t="shared" si="4"/>
        <v>0</v>
      </c>
      <c r="Q76" s="461">
        <f t="shared" si="5"/>
        <v>-714.81</v>
      </c>
      <c r="S76" s="460">
        <v>0.22916666666666699</v>
      </c>
      <c r="T76" s="461">
        <v>3015.4140000000002</v>
      </c>
      <c r="U76" s="461">
        <v>3464.3119999999999</v>
      </c>
      <c r="V76" s="461">
        <v>420.94799999999998</v>
      </c>
      <c r="W76" s="461">
        <v>378.178</v>
      </c>
      <c r="X76" s="461">
        <v>121.691</v>
      </c>
      <c r="Y76" s="461">
        <v>0</v>
      </c>
      <c r="Z76" s="461">
        <v>57.18</v>
      </c>
      <c r="AA76" s="461">
        <v>51.418999999999997</v>
      </c>
      <c r="AB76" s="461">
        <v>-1186.7080000000001</v>
      </c>
      <c r="AC76" s="461">
        <v>0</v>
      </c>
      <c r="AD76" s="461">
        <v>-565.16499999999996</v>
      </c>
      <c r="AE76" s="461">
        <v>6322.4340000000011</v>
      </c>
      <c r="AF76" s="461">
        <v>5757.2690000000011</v>
      </c>
      <c r="AG76" s="461">
        <f t="shared" si="6"/>
        <v>6322.4340000000011</v>
      </c>
      <c r="AH76" s="461">
        <f t="shared" si="7"/>
        <v>0</v>
      </c>
      <c r="AI76" s="461">
        <f t="shared" si="8"/>
        <v>-1186.7080000000001</v>
      </c>
      <c r="AK76" s="460">
        <v>0.22916666666666699</v>
      </c>
      <c r="AL76" s="461">
        <v>3514.54</v>
      </c>
      <c r="AM76" s="461">
        <v>3050.808</v>
      </c>
      <c r="AN76" s="461">
        <v>435.58600000000001</v>
      </c>
      <c r="AO76" s="461">
        <v>313.798</v>
      </c>
      <c r="AP76" s="461">
        <v>200.386</v>
      </c>
      <c r="AQ76" s="461">
        <v>0</v>
      </c>
      <c r="AR76" s="461">
        <v>110.61799999999999</v>
      </c>
      <c r="AS76" s="461">
        <v>21.084</v>
      </c>
      <c r="AT76" s="461">
        <v>-1338.8589999999999</v>
      </c>
      <c r="AU76" s="461">
        <v>0</v>
      </c>
      <c r="AV76" s="461">
        <v>-511.26</v>
      </c>
      <c r="AW76" s="461">
        <v>6307.9610000000011</v>
      </c>
      <c r="AX76" s="461">
        <v>5796.7010000000009</v>
      </c>
      <c r="AY76" s="461">
        <f t="shared" si="9"/>
        <v>6307.9610000000011</v>
      </c>
      <c r="AZ76" s="461">
        <f t="shared" si="10"/>
        <v>0</v>
      </c>
      <c r="BA76" s="461">
        <f t="shared" si="11"/>
        <v>-1338.8589999999999</v>
      </c>
    </row>
    <row r="77" spans="1:53" s="447" customFormat="1">
      <c r="A77" s="460">
        <v>0.23958333333333301</v>
      </c>
      <c r="B77" s="461">
        <v>3099.62</v>
      </c>
      <c r="C77" s="461">
        <v>3992.9589999999998</v>
      </c>
      <c r="D77" s="461">
        <v>450.74099999999999</v>
      </c>
      <c r="E77" s="461">
        <v>411.38299999999998</v>
      </c>
      <c r="F77" s="461">
        <v>169.15199999999999</v>
      </c>
      <c r="G77" s="461">
        <v>0</v>
      </c>
      <c r="H77" s="461">
        <v>27.669</v>
      </c>
      <c r="I77" s="461">
        <v>31.34</v>
      </c>
      <c r="J77" s="461">
        <v>-532.63599999999997</v>
      </c>
      <c r="K77" s="461">
        <v>-214.26599999999999</v>
      </c>
      <c r="L77" s="461">
        <v>-605.96199999999999</v>
      </c>
      <c r="M77" s="461">
        <v>7435.9619999999995</v>
      </c>
      <c r="N77" s="461">
        <v>6830</v>
      </c>
      <c r="O77" s="461">
        <f t="shared" si="3"/>
        <v>7435.9619999999995</v>
      </c>
      <c r="P77" s="461">
        <f t="shared" si="4"/>
        <v>0</v>
      </c>
      <c r="Q77" s="461">
        <f t="shared" si="5"/>
        <v>-532.63599999999997</v>
      </c>
      <c r="S77" s="460">
        <v>0.23958333333333301</v>
      </c>
      <c r="T77" s="461">
        <v>3015.56</v>
      </c>
      <c r="U77" s="461">
        <v>3462.078</v>
      </c>
      <c r="V77" s="461">
        <v>436.96699999999998</v>
      </c>
      <c r="W77" s="461">
        <v>410.58300000000003</v>
      </c>
      <c r="X77" s="461">
        <v>130.92400000000001</v>
      </c>
      <c r="Y77" s="461">
        <v>0</v>
      </c>
      <c r="Z77" s="461">
        <v>84.662999999999997</v>
      </c>
      <c r="AA77" s="461">
        <v>45.055</v>
      </c>
      <c r="AB77" s="461">
        <v>-1072.982</v>
      </c>
      <c r="AC77" s="461">
        <v>0</v>
      </c>
      <c r="AD77" s="461">
        <v>-567.75599999999997</v>
      </c>
      <c r="AE77" s="461">
        <v>6512.847999999999</v>
      </c>
      <c r="AF77" s="461">
        <v>5945.0919999999987</v>
      </c>
      <c r="AG77" s="461">
        <f t="shared" si="6"/>
        <v>6512.847999999999</v>
      </c>
      <c r="AH77" s="461">
        <f t="shared" si="7"/>
        <v>0</v>
      </c>
      <c r="AI77" s="461">
        <f t="shared" si="8"/>
        <v>-1072.982</v>
      </c>
      <c r="AK77" s="460">
        <v>0.23958333333333301</v>
      </c>
      <c r="AL77" s="461">
        <v>3479.6329999999998</v>
      </c>
      <c r="AM77" s="461">
        <v>3080.2469999999998</v>
      </c>
      <c r="AN77" s="461">
        <v>522.62900000000002</v>
      </c>
      <c r="AO77" s="461">
        <v>320.892</v>
      </c>
      <c r="AP77" s="461">
        <v>217.06899999999999</v>
      </c>
      <c r="AQ77" s="461">
        <v>94.921000000000006</v>
      </c>
      <c r="AR77" s="461">
        <v>143.477</v>
      </c>
      <c r="AS77" s="461">
        <v>19.11</v>
      </c>
      <c r="AT77" s="461">
        <v>-1392.2239999999999</v>
      </c>
      <c r="AU77" s="461">
        <v>0</v>
      </c>
      <c r="AV77" s="461">
        <v>-515.56600000000003</v>
      </c>
      <c r="AW77" s="461">
        <v>6485.753999999999</v>
      </c>
      <c r="AX77" s="461">
        <v>5970.1879999999992</v>
      </c>
      <c r="AY77" s="461">
        <f t="shared" si="9"/>
        <v>6485.753999999999</v>
      </c>
      <c r="AZ77" s="461">
        <f t="shared" si="10"/>
        <v>0</v>
      </c>
      <c r="BA77" s="461">
        <f t="shared" si="11"/>
        <v>-1392.2239999999999</v>
      </c>
    </row>
    <row r="78" spans="1:53" s="447" customFormat="1">
      <c r="A78" s="460">
        <v>0.25</v>
      </c>
      <c r="B78" s="461">
        <v>3098.0590000000002</v>
      </c>
      <c r="C78" s="461">
        <v>4096.4830000000002</v>
      </c>
      <c r="D78" s="461">
        <v>450.76799999999997</v>
      </c>
      <c r="E78" s="461">
        <v>446.63299999999998</v>
      </c>
      <c r="F78" s="461">
        <v>240.131</v>
      </c>
      <c r="G78" s="461">
        <v>137.82</v>
      </c>
      <c r="H78" s="461">
        <v>28.878</v>
      </c>
      <c r="I78" s="461">
        <v>28.588999999999999</v>
      </c>
      <c r="J78" s="461">
        <v>-610.63</v>
      </c>
      <c r="K78" s="461">
        <v>0</v>
      </c>
      <c r="L78" s="461">
        <v>-620.65800000000002</v>
      </c>
      <c r="M78" s="461">
        <v>7916.7310000000007</v>
      </c>
      <c r="N78" s="461">
        <v>7296.0730000000003</v>
      </c>
      <c r="O78" s="461">
        <f t="shared" si="3"/>
        <v>7916.7310000000007</v>
      </c>
      <c r="P78" s="461">
        <f t="shared" si="4"/>
        <v>0</v>
      </c>
      <c r="Q78" s="461">
        <f t="shared" si="5"/>
        <v>-610.63</v>
      </c>
      <c r="S78" s="460">
        <v>0.25</v>
      </c>
      <c r="T78" s="461">
        <v>3017.067</v>
      </c>
      <c r="U78" s="461">
        <v>3478.8739999999998</v>
      </c>
      <c r="V78" s="461">
        <v>691.18499999999995</v>
      </c>
      <c r="W78" s="461">
        <v>422.38499999999999</v>
      </c>
      <c r="X78" s="461">
        <v>215.512</v>
      </c>
      <c r="Y78" s="461">
        <v>306.63200000000001</v>
      </c>
      <c r="Z78" s="461">
        <v>121.431</v>
      </c>
      <c r="AA78" s="461">
        <v>42.295999999999999</v>
      </c>
      <c r="AB78" s="461">
        <v>-1320.2180000000001</v>
      </c>
      <c r="AC78" s="461">
        <v>0</v>
      </c>
      <c r="AD78" s="461">
        <v>-580.32399999999996</v>
      </c>
      <c r="AE78" s="461">
        <v>6975.1639999999998</v>
      </c>
      <c r="AF78" s="461">
        <v>6394.84</v>
      </c>
      <c r="AG78" s="461">
        <f t="shared" si="6"/>
        <v>6975.1639999999998</v>
      </c>
      <c r="AH78" s="461">
        <f t="shared" si="7"/>
        <v>0</v>
      </c>
      <c r="AI78" s="461">
        <f t="shared" si="8"/>
        <v>-1320.2180000000001</v>
      </c>
      <c r="AK78" s="460">
        <v>0.25</v>
      </c>
      <c r="AL78" s="461">
        <v>3479.9369999999999</v>
      </c>
      <c r="AM78" s="461">
        <v>3063.7869999999998</v>
      </c>
      <c r="AN78" s="461">
        <v>782.21799999999996</v>
      </c>
      <c r="AO78" s="461">
        <v>343.16899999999998</v>
      </c>
      <c r="AP78" s="461">
        <v>419.185</v>
      </c>
      <c r="AQ78" s="461">
        <v>137.87899999999999</v>
      </c>
      <c r="AR78" s="461">
        <v>183.369</v>
      </c>
      <c r="AS78" s="461">
        <v>20.324000000000002</v>
      </c>
      <c r="AT78" s="461">
        <v>-1489.7639999999999</v>
      </c>
      <c r="AU78" s="461">
        <v>0</v>
      </c>
      <c r="AV78" s="461">
        <v>-522.1</v>
      </c>
      <c r="AW78" s="461">
        <v>6940.1040000000021</v>
      </c>
      <c r="AX78" s="461">
        <v>6418.0040000000017</v>
      </c>
      <c r="AY78" s="461">
        <f t="shared" si="9"/>
        <v>6940.1040000000021</v>
      </c>
      <c r="AZ78" s="461">
        <f t="shared" si="10"/>
        <v>0</v>
      </c>
      <c r="BA78" s="461">
        <f t="shared" si="11"/>
        <v>-1489.7639999999999</v>
      </c>
    </row>
    <row r="79" spans="1:53" s="447" customFormat="1">
      <c r="A79" s="460">
        <v>0.26041666666666702</v>
      </c>
      <c r="B79" s="461">
        <v>3097.1060000000002</v>
      </c>
      <c r="C79" s="461">
        <v>4205.2340000000004</v>
      </c>
      <c r="D79" s="461">
        <v>451.00200000000001</v>
      </c>
      <c r="E79" s="461">
        <v>454.77699999999999</v>
      </c>
      <c r="F79" s="461">
        <v>259.72500000000002</v>
      </c>
      <c r="G79" s="461">
        <v>227.47</v>
      </c>
      <c r="H79" s="461">
        <v>42.363</v>
      </c>
      <c r="I79" s="461">
        <v>28.847999999999999</v>
      </c>
      <c r="J79" s="461">
        <v>-544.26</v>
      </c>
      <c r="K79" s="461">
        <v>0</v>
      </c>
      <c r="L79" s="461">
        <v>-633.404</v>
      </c>
      <c r="M79" s="461">
        <v>8222.2649999999994</v>
      </c>
      <c r="N79" s="461">
        <v>7588.860999999999</v>
      </c>
      <c r="O79" s="461">
        <f t="shared" si="3"/>
        <v>8222.2649999999994</v>
      </c>
      <c r="P79" s="461">
        <f t="shared" si="4"/>
        <v>0</v>
      </c>
      <c r="Q79" s="461">
        <f t="shared" si="5"/>
        <v>-544.26</v>
      </c>
      <c r="S79" s="460">
        <v>0.26041666666666702</v>
      </c>
      <c r="T79" s="461">
        <v>3016.5140000000001</v>
      </c>
      <c r="U79" s="461">
        <v>3469.5039999999999</v>
      </c>
      <c r="V79" s="461">
        <v>801.53700000000003</v>
      </c>
      <c r="W79" s="461">
        <v>431.19400000000002</v>
      </c>
      <c r="X79" s="461">
        <v>222.809</v>
      </c>
      <c r="Y79" s="461">
        <v>420.16</v>
      </c>
      <c r="Z79" s="461">
        <v>168.87</v>
      </c>
      <c r="AA79" s="461">
        <v>37.845999999999997</v>
      </c>
      <c r="AB79" s="461">
        <v>-1300.1600000000001</v>
      </c>
      <c r="AC79" s="461">
        <v>0</v>
      </c>
      <c r="AD79" s="461">
        <v>-584.16499999999996</v>
      </c>
      <c r="AE79" s="461">
        <v>7268.2740000000013</v>
      </c>
      <c r="AF79" s="461">
        <v>6684.1090000000013</v>
      </c>
      <c r="AG79" s="461">
        <f t="shared" si="6"/>
        <v>7268.2740000000013</v>
      </c>
      <c r="AH79" s="461">
        <f t="shared" si="7"/>
        <v>0</v>
      </c>
      <c r="AI79" s="461">
        <f t="shared" si="8"/>
        <v>-1300.1600000000001</v>
      </c>
      <c r="AK79" s="460">
        <v>0.26041666666666702</v>
      </c>
      <c r="AL79" s="461">
        <v>3479.498</v>
      </c>
      <c r="AM79" s="461">
        <v>3106.5650000000001</v>
      </c>
      <c r="AN79" s="461">
        <v>802.95699999999999</v>
      </c>
      <c r="AO79" s="461">
        <v>361.74599999999998</v>
      </c>
      <c r="AP79" s="461">
        <v>447.005</v>
      </c>
      <c r="AQ79" s="461">
        <v>144.50899999999999</v>
      </c>
      <c r="AR79" s="461">
        <v>231.50899999999999</v>
      </c>
      <c r="AS79" s="461">
        <v>20.030999999999999</v>
      </c>
      <c r="AT79" s="461">
        <v>-1364.799</v>
      </c>
      <c r="AU79" s="461">
        <v>0</v>
      </c>
      <c r="AV79" s="461">
        <v>-528.40800000000002</v>
      </c>
      <c r="AW79" s="461">
        <v>7229.0210000000015</v>
      </c>
      <c r="AX79" s="461">
        <v>6700.6130000000012</v>
      </c>
      <c r="AY79" s="461">
        <f t="shared" si="9"/>
        <v>7229.0210000000015</v>
      </c>
      <c r="AZ79" s="461">
        <f t="shared" si="10"/>
        <v>0</v>
      </c>
      <c r="BA79" s="461">
        <f t="shared" si="11"/>
        <v>-1364.799</v>
      </c>
    </row>
    <row r="80" spans="1:53" s="447" customFormat="1">
      <c r="A80" s="460">
        <v>0.27083333333333298</v>
      </c>
      <c r="B80" s="461">
        <v>3095.739</v>
      </c>
      <c r="C80" s="461">
        <v>4257.5910000000003</v>
      </c>
      <c r="D80" s="461">
        <v>484.73899999999998</v>
      </c>
      <c r="E80" s="461">
        <v>465.351</v>
      </c>
      <c r="F80" s="461">
        <v>259.66500000000002</v>
      </c>
      <c r="G80" s="461">
        <v>226.965</v>
      </c>
      <c r="H80" s="461">
        <v>80.353999999999999</v>
      </c>
      <c r="I80" s="461">
        <v>29.048999999999999</v>
      </c>
      <c r="J80" s="461">
        <v>-496.18</v>
      </c>
      <c r="K80" s="461">
        <v>0</v>
      </c>
      <c r="L80" s="461">
        <v>-640.27200000000005</v>
      </c>
      <c r="M80" s="461">
        <v>8403.273000000001</v>
      </c>
      <c r="N80" s="461">
        <v>7763.0010000000011</v>
      </c>
      <c r="O80" s="461">
        <f t="shared" si="3"/>
        <v>8403.273000000001</v>
      </c>
      <c r="P80" s="461">
        <f t="shared" si="4"/>
        <v>0</v>
      </c>
      <c r="Q80" s="461">
        <f t="shared" si="5"/>
        <v>-496.18</v>
      </c>
      <c r="S80" s="460">
        <v>0.27083333333333298</v>
      </c>
      <c r="T80" s="461">
        <v>3016.0070000000001</v>
      </c>
      <c r="U80" s="461">
        <v>3526.3150000000001</v>
      </c>
      <c r="V80" s="461">
        <v>801.54300000000001</v>
      </c>
      <c r="W80" s="461">
        <v>457.99299999999999</v>
      </c>
      <c r="X80" s="461">
        <v>222.49100000000001</v>
      </c>
      <c r="Y80" s="461">
        <v>428.97399999999999</v>
      </c>
      <c r="Z80" s="461">
        <v>227.27699999999999</v>
      </c>
      <c r="AA80" s="461">
        <v>33.081000000000003</v>
      </c>
      <c r="AB80" s="461">
        <v>-1231.7460000000001</v>
      </c>
      <c r="AC80" s="461">
        <v>0</v>
      </c>
      <c r="AD80" s="461">
        <v>-592.70600000000002</v>
      </c>
      <c r="AE80" s="461">
        <v>7481.9350000000004</v>
      </c>
      <c r="AF80" s="461">
        <v>6889.2290000000003</v>
      </c>
      <c r="AG80" s="461">
        <f t="shared" si="6"/>
        <v>7481.9350000000004</v>
      </c>
      <c r="AH80" s="461">
        <f t="shared" si="7"/>
        <v>0</v>
      </c>
      <c r="AI80" s="461">
        <f t="shared" si="8"/>
        <v>-1231.7460000000001</v>
      </c>
      <c r="AK80" s="460">
        <v>0.27083333333333298</v>
      </c>
      <c r="AL80" s="461">
        <v>3481.5770000000002</v>
      </c>
      <c r="AM80" s="461">
        <v>3127.971</v>
      </c>
      <c r="AN80" s="461">
        <v>803.04300000000001</v>
      </c>
      <c r="AO80" s="461">
        <v>371.59199999999998</v>
      </c>
      <c r="AP80" s="461">
        <v>449.72199999999998</v>
      </c>
      <c r="AQ80" s="461">
        <v>151.273</v>
      </c>
      <c r="AR80" s="461">
        <v>280.286</v>
      </c>
      <c r="AS80" s="461">
        <v>22.439</v>
      </c>
      <c r="AT80" s="461">
        <v>-1269.105</v>
      </c>
      <c r="AU80" s="461">
        <v>0</v>
      </c>
      <c r="AV80" s="461">
        <v>-531.803</v>
      </c>
      <c r="AW80" s="461">
        <v>7418.7980000000007</v>
      </c>
      <c r="AX80" s="461">
        <v>6886.9950000000008</v>
      </c>
      <c r="AY80" s="461">
        <f t="shared" si="9"/>
        <v>7418.7980000000007</v>
      </c>
      <c r="AZ80" s="461">
        <f t="shared" si="10"/>
        <v>0</v>
      </c>
      <c r="BA80" s="461">
        <f t="shared" si="11"/>
        <v>-1269.105</v>
      </c>
    </row>
    <row r="81" spans="1:53" s="447" customFormat="1">
      <c r="A81" s="460">
        <v>0.28125</v>
      </c>
      <c r="B81" s="461">
        <v>3096.172</v>
      </c>
      <c r="C81" s="461">
        <v>4200.5150000000003</v>
      </c>
      <c r="D81" s="461">
        <v>801.05899999999997</v>
      </c>
      <c r="E81" s="461">
        <v>511.91800000000001</v>
      </c>
      <c r="F81" s="461">
        <v>279.31</v>
      </c>
      <c r="G81" s="461">
        <v>295.64400000000001</v>
      </c>
      <c r="H81" s="461">
        <v>120.312</v>
      </c>
      <c r="I81" s="461">
        <v>30.445</v>
      </c>
      <c r="J81" s="461">
        <v>-775.35699999999997</v>
      </c>
      <c r="K81" s="461">
        <v>0</v>
      </c>
      <c r="L81" s="461">
        <v>-645.12099999999998</v>
      </c>
      <c r="M81" s="461">
        <v>8560.018</v>
      </c>
      <c r="N81" s="461">
        <v>7914.8969999999999</v>
      </c>
      <c r="O81" s="461">
        <f t="shared" si="3"/>
        <v>8560.018</v>
      </c>
      <c r="P81" s="461">
        <f t="shared" si="4"/>
        <v>0</v>
      </c>
      <c r="Q81" s="461">
        <f t="shared" si="5"/>
        <v>-775.35699999999997</v>
      </c>
      <c r="S81" s="460">
        <v>0.28125</v>
      </c>
      <c r="T81" s="461">
        <v>3013.587</v>
      </c>
      <c r="U81" s="461">
        <v>3607.9229999999998</v>
      </c>
      <c r="V81" s="461">
        <v>795.42</v>
      </c>
      <c r="W81" s="461">
        <v>460.83800000000002</v>
      </c>
      <c r="X81" s="461">
        <v>217.119</v>
      </c>
      <c r="Y81" s="461">
        <v>426.78199999999998</v>
      </c>
      <c r="Z81" s="461">
        <v>295.18700000000001</v>
      </c>
      <c r="AA81" s="461">
        <v>26.817</v>
      </c>
      <c r="AB81" s="461">
        <v>-1251.9490000000001</v>
      </c>
      <c r="AC81" s="461">
        <v>0</v>
      </c>
      <c r="AD81" s="461">
        <v>-601.99400000000003</v>
      </c>
      <c r="AE81" s="461">
        <v>7591.7239999999983</v>
      </c>
      <c r="AF81" s="461">
        <v>6989.7299999999987</v>
      </c>
      <c r="AG81" s="461">
        <f t="shared" si="6"/>
        <v>7591.7239999999983</v>
      </c>
      <c r="AH81" s="461">
        <f t="shared" si="7"/>
        <v>0</v>
      </c>
      <c r="AI81" s="461">
        <f t="shared" si="8"/>
        <v>-1251.9490000000001</v>
      </c>
      <c r="AK81" s="460">
        <v>0.28125</v>
      </c>
      <c r="AL81" s="461">
        <v>3495.5949999999998</v>
      </c>
      <c r="AM81" s="461">
        <v>3102.1750000000002</v>
      </c>
      <c r="AN81" s="461">
        <v>802.09500000000003</v>
      </c>
      <c r="AO81" s="461">
        <v>391.62799999999999</v>
      </c>
      <c r="AP81" s="461">
        <v>450.93599999999998</v>
      </c>
      <c r="AQ81" s="461">
        <v>142.82400000000001</v>
      </c>
      <c r="AR81" s="461">
        <v>332.01900000000001</v>
      </c>
      <c r="AS81" s="461">
        <v>23.324999999999999</v>
      </c>
      <c r="AT81" s="461">
        <v>-1179.5889999999999</v>
      </c>
      <c r="AU81" s="461">
        <v>0</v>
      </c>
      <c r="AV81" s="461">
        <v>-531.92100000000005</v>
      </c>
      <c r="AW81" s="461">
        <v>7561.0080000000016</v>
      </c>
      <c r="AX81" s="461">
        <v>7029.0870000000014</v>
      </c>
      <c r="AY81" s="461">
        <f t="shared" si="9"/>
        <v>7561.0080000000016</v>
      </c>
      <c r="AZ81" s="461">
        <f t="shared" si="10"/>
        <v>0</v>
      </c>
      <c r="BA81" s="461">
        <f t="shared" si="11"/>
        <v>-1179.5889999999999</v>
      </c>
    </row>
    <row r="82" spans="1:53" s="447" customFormat="1">
      <c r="A82" s="460">
        <v>0.29166666666666702</v>
      </c>
      <c r="B82" s="461">
        <v>3097.1590000000001</v>
      </c>
      <c r="C82" s="461">
        <v>4212.28</v>
      </c>
      <c r="D82" s="461">
        <v>829.61099999999999</v>
      </c>
      <c r="E82" s="461">
        <v>555.57299999999998</v>
      </c>
      <c r="F82" s="461">
        <v>586.45600000000002</v>
      </c>
      <c r="G82" s="461">
        <v>248.179</v>
      </c>
      <c r="H82" s="461">
        <v>164.28700000000001</v>
      </c>
      <c r="I82" s="461">
        <v>28.193000000000001</v>
      </c>
      <c r="J82" s="461">
        <v>-890.28800000000001</v>
      </c>
      <c r="K82" s="461">
        <v>0</v>
      </c>
      <c r="L82" s="461">
        <v>-651.95600000000002</v>
      </c>
      <c r="M82" s="461">
        <v>8831.4499999999989</v>
      </c>
      <c r="N82" s="461">
        <v>8179.4939999999988</v>
      </c>
      <c r="O82" s="461">
        <f t="shared" si="3"/>
        <v>8831.4499999999989</v>
      </c>
      <c r="P82" s="461">
        <f t="shared" si="4"/>
        <v>0</v>
      </c>
      <c r="Q82" s="461">
        <f t="shared" si="5"/>
        <v>-890.28800000000001</v>
      </c>
      <c r="S82" s="460">
        <v>0.29166666666666702</v>
      </c>
      <c r="T82" s="461">
        <v>3011.8270000000002</v>
      </c>
      <c r="U82" s="461">
        <v>3545.0770000000002</v>
      </c>
      <c r="V82" s="461">
        <v>760.06399999999996</v>
      </c>
      <c r="W82" s="461">
        <v>440.68900000000002</v>
      </c>
      <c r="X82" s="461">
        <v>146.07499999999999</v>
      </c>
      <c r="Y82" s="461">
        <v>236.57300000000001</v>
      </c>
      <c r="Z82" s="461">
        <v>386.94799999999998</v>
      </c>
      <c r="AA82" s="461">
        <v>22.645</v>
      </c>
      <c r="AB82" s="461">
        <v>-790.13599999999997</v>
      </c>
      <c r="AC82" s="461">
        <v>0</v>
      </c>
      <c r="AD82" s="461">
        <v>-591.68700000000001</v>
      </c>
      <c r="AE82" s="461">
        <v>7759.7620000000006</v>
      </c>
      <c r="AF82" s="461">
        <v>7168.0750000000007</v>
      </c>
      <c r="AG82" s="461">
        <f t="shared" si="6"/>
        <v>7759.7620000000006</v>
      </c>
      <c r="AH82" s="461">
        <f t="shared" si="7"/>
        <v>0</v>
      </c>
      <c r="AI82" s="461">
        <f t="shared" si="8"/>
        <v>-790.13599999999997</v>
      </c>
      <c r="AK82" s="460">
        <v>0.29166666666666702</v>
      </c>
      <c r="AL82" s="461">
        <v>3511.511</v>
      </c>
      <c r="AM82" s="461">
        <v>3123.6590000000001</v>
      </c>
      <c r="AN82" s="461">
        <v>804.79200000000003</v>
      </c>
      <c r="AO82" s="461">
        <v>368.221</v>
      </c>
      <c r="AP82" s="461">
        <v>478.26100000000002</v>
      </c>
      <c r="AQ82" s="461">
        <v>240.32</v>
      </c>
      <c r="AR82" s="461">
        <v>400.774</v>
      </c>
      <c r="AS82" s="461">
        <v>21.106000000000002</v>
      </c>
      <c r="AT82" s="461">
        <v>-1203.877</v>
      </c>
      <c r="AU82" s="461">
        <v>0</v>
      </c>
      <c r="AV82" s="461">
        <v>-535.45699999999999</v>
      </c>
      <c r="AW82" s="461">
        <v>7744.7669999999998</v>
      </c>
      <c r="AX82" s="461">
        <v>7209.3099999999995</v>
      </c>
      <c r="AY82" s="461">
        <f t="shared" si="9"/>
        <v>7744.7669999999998</v>
      </c>
      <c r="AZ82" s="461">
        <f t="shared" si="10"/>
        <v>0</v>
      </c>
      <c r="BA82" s="461">
        <f t="shared" si="11"/>
        <v>-1203.877</v>
      </c>
    </row>
    <row r="83" spans="1:53" s="447" customFormat="1">
      <c r="A83" s="460">
        <v>0.30208333333333298</v>
      </c>
      <c r="B83" s="461">
        <v>3098.8789999999999</v>
      </c>
      <c r="C83" s="461">
        <v>4255.7280000000001</v>
      </c>
      <c r="D83" s="461">
        <v>836.21299999999997</v>
      </c>
      <c r="E83" s="461">
        <v>583.57399999999996</v>
      </c>
      <c r="F83" s="461">
        <v>635.69000000000005</v>
      </c>
      <c r="G83" s="461">
        <v>150.38200000000001</v>
      </c>
      <c r="H83" s="461">
        <v>215.80600000000001</v>
      </c>
      <c r="I83" s="461">
        <v>29.199000000000002</v>
      </c>
      <c r="J83" s="461">
        <v>-814.98699999999997</v>
      </c>
      <c r="K83" s="461">
        <v>0</v>
      </c>
      <c r="L83" s="461">
        <v>-657.94299999999998</v>
      </c>
      <c r="M83" s="461">
        <v>8990.4840000000022</v>
      </c>
      <c r="N83" s="461">
        <v>8332.5410000000029</v>
      </c>
      <c r="O83" s="461">
        <f t="shared" si="3"/>
        <v>8990.4840000000022</v>
      </c>
      <c r="P83" s="461">
        <f t="shared" si="4"/>
        <v>0</v>
      </c>
      <c r="Q83" s="461">
        <f t="shared" si="5"/>
        <v>-814.98699999999997</v>
      </c>
      <c r="S83" s="460">
        <v>0.30208333333333298</v>
      </c>
      <c r="T83" s="461">
        <v>3010.7930000000001</v>
      </c>
      <c r="U83" s="461">
        <v>3503.4290000000001</v>
      </c>
      <c r="V83" s="461">
        <v>705.73</v>
      </c>
      <c r="W83" s="461">
        <v>438.28899999999999</v>
      </c>
      <c r="X83" s="461">
        <v>141.62</v>
      </c>
      <c r="Y83" s="461">
        <v>233.392</v>
      </c>
      <c r="Z83" s="461">
        <v>502.065</v>
      </c>
      <c r="AA83" s="461">
        <v>21.088999999999999</v>
      </c>
      <c r="AB83" s="461">
        <v>-651.06200000000001</v>
      </c>
      <c r="AC83" s="461">
        <v>0</v>
      </c>
      <c r="AD83" s="461">
        <v>-587.80499999999995</v>
      </c>
      <c r="AE83" s="461">
        <v>7905.3449999999993</v>
      </c>
      <c r="AF83" s="461">
        <v>7317.5399999999991</v>
      </c>
      <c r="AG83" s="461">
        <f t="shared" si="6"/>
        <v>7905.3449999999993</v>
      </c>
      <c r="AH83" s="461">
        <f t="shared" si="7"/>
        <v>0</v>
      </c>
      <c r="AI83" s="461">
        <f t="shared" si="8"/>
        <v>-651.06200000000001</v>
      </c>
      <c r="AK83" s="460">
        <v>0.30208333333333298</v>
      </c>
      <c r="AL83" s="461">
        <v>3524.779</v>
      </c>
      <c r="AM83" s="461">
        <v>3129.2779999999998</v>
      </c>
      <c r="AN83" s="461">
        <v>804.84699999999998</v>
      </c>
      <c r="AO83" s="461">
        <v>365.541</v>
      </c>
      <c r="AP83" s="461">
        <v>481.38</v>
      </c>
      <c r="AQ83" s="461">
        <v>242.863</v>
      </c>
      <c r="AR83" s="461">
        <v>476.86500000000001</v>
      </c>
      <c r="AS83" s="461">
        <v>19.332999999999998</v>
      </c>
      <c r="AT83" s="461">
        <v>-1220.922</v>
      </c>
      <c r="AU83" s="461">
        <v>0</v>
      </c>
      <c r="AV83" s="461">
        <v>-537.33699999999999</v>
      </c>
      <c r="AW83" s="461">
        <v>7823.9639999999981</v>
      </c>
      <c r="AX83" s="461">
        <v>7286.6269999999986</v>
      </c>
      <c r="AY83" s="461">
        <f t="shared" si="9"/>
        <v>7823.9639999999981</v>
      </c>
      <c r="AZ83" s="461">
        <f t="shared" si="10"/>
        <v>0</v>
      </c>
      <c r="BA83" s="461">
        <f t="shared" si="11"/>
        <v>-1220.922</v>
      </c>
    </row>
    <row r="84" spans="1:53" s="447" customFormat="1">
      <c r="A84" s="460">
        <v>0.3125</v>
      </c>
      <c r="B84" s="461">
        <v>3100.9259999999999</v>
      </c>
      <c r="C84" s="461">
        <v>4261.3860000000004</v>
      </c>
      <c r="D84" s="461">
        <v>808.28800000000001</v>
      </c>
      <c r="E84" s="461">
        <v>582.69500000000005</v>
      </c>
      <c r="F84" s="461">
        <v>636.55999999999995</v>
      </c>
      <c r="G84" s="461">
        <v>133.922</v>
      </c>
      <c r="H84" s="461">
        <v>271.16399999999999</v>
      </c>
      <c r="I84" s="461">
        <v>26.308</v>
      </c>
      <c r="J84" s="461">
        <v>-793.14099999999996</v>
      </c>
      <c r="K84" s="461">
        <v>0</v>
      </c>
      <c r="L84" s="461">
        <v>-658.45799999999997</v>
      </c>
      <c r="M84" s="461">
        <v>9028.108000000002</v>
      </c>
      <c r="N84" s="461">
        <v>8369.6500000000015</v>
      </c>
      <c r="O84" s="461">
        <f t="shared" si="3"/>
        <v>9028.108000000002</v>
      </c>
      <c r="P84" s="461">
        <f t="shared" si="4"/>
        <v>0</v>
      </c>
      <c r="Q84" s="461">
        <f t="shared" si="5"/>
        <v>-793.14099999999996</v>
      </c>
      <c r="S84" s="460">
        <v>0.3125</v>
      </c>
      <c r="T84" s="461">
        <v>3010.3530000000001</v>
      </c>
      <c r="U84" s="461">
        <v>3449.201</v>
      </c>
      <c r="V84" s="461">
        <v>689.45799999999997</v>
      </c>
      <c r="W84" s="461">
        <v>435.75</v>
      </c>
      <c r="X84" s="461">
        <v>141.62200000000001</v>
      </c>
      <c r="Y84" s="461">
        <v>232.82</v>
      </c>
      <c r="Z84" s="461">
        <v>597.827</v>
      </c>
      <c r="AA84" s="461">
        <v>20.341000000000001</v>
      </c>
      <c r="AB84" s="461">
        <v>-684.58199999999999</v>
      </c>
      <c r="AC84" s="461">
        <v>0</v>
      </c>
      <c r="AD84" s="461">
        <v>-583.13499999999999</v>
      </c>
      <c r="AE84" s="461">
        <v>7892.7899999999991</v>
      </c>
      <c r="AF84" s="461">
        <v>7309.6549999999988</v>
      </c>
      <c r="AG84" s="461">
        <f t="shared" si="6"/>
        <v>7892.7899999999991</v>
      </c>
      <c r="AH84" s="461">
        <f t="shared" si="7"/>
        <v>0</v>
      </c>
      <c r="AI84" s="461">
        <f t="shared" si="8"/>
        <v>-684.58199999999999</v>
      </c>
      <c r="AK84" s="460">
        <v>0.3125</v>
      </c>
      <c r="AL84" s="461">
        <v>3529.5239999999999</v>
      </c>
      <c r="AM84" s="461">
        <v>3170.2710000000002</v>
      </c>
      <c r="AN84" s="461">
        <v>805.07799999999997</v>
      </c>
      <c r="AO84" s="461">
        <v>369.90499999999997</v>
      </c>
      <c r="AP84" s="461">
        <v>484.976</v>
      </c>
      <c r="AQ84" s="461">
        <v>238.25800000000001</v>
      </c>
      <c r="AR84" s="461">
        <v>564.21100000000001</v>
      </c>
      <c r="AS84" s="461">
        <v>15.884</v>
      </c>
      <c r="AT84" s="461">
        <v>-1253.681</v>
      </c>
      <c r="AU84" s="461">
        <v>0</v>
      </c>
      <c r="AV84" s="461">
        <v>-542.51499999999999</v>
      </c>
      <c r="AW84" s="461">
        <v>7924.4259999999977</v>
      </c>
      <c r="AX84" s="461">
        <v>7381.9109999999973</v>
      </c>
      <c r="AY84" s="461">
        <f t="shared" si="9"/>
        <v>7924.4259999999977</v>
      </c>
      <c r="AZ84" s="461">
        <f t="shared" si="10"/>
        <v>0</v>
      </c>
      <c r="BA84" s="461">
        <f t="shared" si="11"/>
        <v>-1253.681</v>
      </c>
    </row>
    <row r="85" spans="1:53" s="447" customFormat="1">
      <c r="A85" s="460">
        <v>0.32291666666666702</v>
      </c>
      <c r="B85" s="461">
        <v>3103.027</v>
      </c>
      <c r="C85" s="461">
        <v>4228.8710000000001</v>
      </c>
      <c r="D85" s="461">
        <v>809.87900000000002</v>
      </c>
      <c r="E85" s="461">
        <v>579.21799999999996</v>
      </c>
      <c r="F85" s="461">
        <v>630.80100000000004</v>
      </c>
      <c r="G85" s="461">
        <v>112.779</v>
      </c>
      <c r="H85" s="461">
        <v>317.20400000000001</v>
      </c>
      <c r="I85" s="461">
        <v>24.385000000000002</v>
      </c>
      <c r="J85" s="461">
        <v>-740.19</v>
      </c>
      <c r="K85" s="461">
        <v>0</v>
      </c>
      <c r="L85" s="461">
        <v>-655.38099999999997</v>
      </c>
      <c r="M85" s="461">
        <v>9065.9740000000002</v>
      </c>
      <c r="N85" s="461">
        <v>8410.5930000000008</v>
      </c>
      <c r="O85" s="461">
        <f t="shared" si="3"/>
        <v>9065.9740000000002</v>
      </c>
      <c r="P85" s="461">
        <f t="shared" si="4"/>
        <v>0</v>
      </c>
      <c r="Q85" s="461">
        <f t="shared" si="5"/>
        <v>-740.19</v>
      </c>
      <c r="S85" s="460">
        <v>0.32291666666666702</v>
      </c>
      <c r="T85" s="461">
        <v>3010.2330000000002</v>
      </c>
      <c r="U85" s="461">
        <v>3486.3429999999998</v>
      </c>
      <c r="V85" s="461">
        <v>678.37900000000002</v>
      </c>
      <c r="W85" s="461">
        <v>434.46199999999999</v>
      </c>
      <c r="X85" s="461">
        <v>141.62799999999999</v>
      </c>
      <c r="Y85" s="461">
        <v>233.09899999999999</v>
      </c>
      <c r="Z85" s="461">
        <v>745.97199999999998</v>
      </c>
      <c r="AA85" s="461">
        <v>22.527000000000001</v>
      </c>
      <c r="AB85" s="461">
        <v>-738.596</v>
      </c>
      <c r="AC85" s="461">
        <v>0</v>
      </c>
      <c r="AD85" s="461">
        <v>-588.97</v>
      </c>
      <c r="AE85" s="461">
        <v>8014.0470000000005</v>
      </c>
      <c r="AF85" s="461">
        <v>7425.0770000000002</v>
      </c>
      <c r="AG85" s="461">
        <f t="shared" si="6"/>
        <v>8014.0470000000005</v>
      </c>
      <c r="AH85" s="461">
        <f t="shared" si="7"/>
        <v>0</v>
      </c>
      <c r="AI85" s="461">
        <f t="shared" si="8"/>
        <v>-738.596</v>
      </c>
      <c r="AK85" s="460">
        <v>0.32291666666666702</v>
      </c>
      <c r="AL85" s="461">
        <v>3530.143</v>
      </c>
      <c r="AM85" s="461">
        <v>3132.6289999999999</v>
      </c>
      <c r="AN85" s="461">
        <v>804.65099999999995</v>
      </c>
      <c r="AO85" s="461">
        <v>356.86200000000002</v>
      </c>
      <c r="AP85" s="461">
        <v>468.23200000000003</v>
      </c>
      <c r="AQ85" s="461">
        <v>233.63900000000001</v>
      </c>
      <c r="AR85" s="461">
        <v>653.84400000000005</v>
      </c>
      <c r="AS85" s="461">
        <v>14.175000000000001</v>
      </c>
      <c r="AT85" s="461">
        <v>-1189.566</v>
      </c>
      <c r="AU85" s="461">
        <v>0</v>
      </c>
      <c r="AV85" s="461">
        <v>-538.83699999999999</v>
      </c>
      <c r="AW85" s="461">
        <v>8004.6089999999995</v>
      </c>
      <c r="AX85" s="461">
        <v>7465.771999999999</v>
      </c>
      <c r="AY85" s="461">
        <f t="shared" si="9"/>
        <v>8004.6089999999995</v>
      </c>
      <c r="AZ85" s="461">
        <f t="shared" si="10"/>
        <v>0</v>
      </c>
      <c r="BA85" s="461">
        <f t="shared" si="11"/>
        <v>-1189.566</v>
      </c>
    </row>
    <row r="86" spans="1:53" s="447" customFormat="1">
      <c r="A86" s="460">
        <v>0.33333333333333298</v>
      </c>
      <c r="B86" s="461">
        <v>3102.527</v>
      </c>
      <c r="C86" s="461">
        <v>4214.5730000000003</v>
      </c>
      <c r="D86" s="461">
        <v>836.38599999999997</v>
      </c>
      <c r="E86" s="461">
        <v>578.952</v>
      </c>
      <c r="F86" s="461">
        <v>538.03099999999995</v>
      </c>
      <c r="G86" s="461">
        <v>67.72</v>
      </c>
      <c r="H86" s="461">
        <v>371.38600000000002</v>
      </c>
      <c r="I86" s="461">
        <v>22.728000000000002</v>
      </c>
      <c r="J86" s="461">
        <v>-638.82600000000002</v>
      </c>
      <c r="K86" s="461">
        <v>0</v>
      </c>
      <c r="L86" s="461">
        <v>-653.71</v>
      </c>
      <c r="M86" s="461">
        <v>9093.476999999999</v>
      </c>
      <c r="N86" s="461">
        <v>8439.7669999999998</v>
      </c>
      <c r="O86" s="461">
        <f t="shared" si="3"/>
        <v>9093.476999999999</v>
      </c>
      <c r="P86" s="461">
        <f t="shared" si="4"/>
        <v>0</v>
      </c>
      <c r="Q86" s="461">
        <f t="shared" si="5"/>
        <v>-638.82600000000002</v>
      </c>
      <c r="S86" s="460">
        <v>0.33333333333333298</v>
      </c>
      <c r="T86" s="461">
        <v>3009.413</v>
      </c>
      <c r="U86" s="461">
        <v>3566.886</v>
      </c>
      <c r="V86" s="461">
        <v>652.38800000000003</v>
      </c>
      <c r="W86" s="461">
        <v>430.34300000000002</v>
      </c>
      <c r="X86" s="461">
        <v>140.24799999999999</v>
      </c>
      <c r="Y86" s="461">
        <v>176.90700000000001</v>
      </c>
      <c r="Z86" s="461">
        <v>895.63900000000001</v>
      </c>
      <c r="AA86" s="461">
        <v>30.356999999999999</v>
      </c>
      <c r="AB86" s="461">
        <v>-797.04700000000003</v>
      </c>
      <c r="AC86" s="461">
        <v>0</v>
      </c>
      <c r="AD86" s="461">
        <v>-598.13099999999997</v>
      </c>
      <c r="AE86" s="461">
        <v>8105.1339999999982</v>
      </c>
      <c r="AF86" s="461">
        <v>7507.0029999999979</v>
      </c>
      <c r="AG86" s="461">
        <f t="shared" si="6"/>
        <v>8105.1339999999982</v>
      </c>
      <c r="AH86" s="461">
        <f t="shared" si="7"/>
        <v>0</v>
      </c>
      <c r="AI86" s="461">
        <f t="shared" si="8"/>
        <v>-797.04700000000003</v>
      </c>
      <c r="AK86" s="460">
        <v>0.33333333333333298</v>
      </c>
      <c r="AL86" s="461">
        <v>3535.4969999999998</v>
      </c>
      <c r="AM86" s="461">
        <v>3146.0529999999999</v>
      </c>
      <c r="AN86" s="461">
        <v>797.13</v>
      </c>
      <c r="AO86" s="461">
        <v>358.37299999999999</v>
      </c>
      <c r="AP86" s="461">
        <v>283.00599999999997</v>
      </c>
      <c r="AQ86" s="461">
        <v>132.38200000000001</v>
      </c>
      <c r="AR86" s="461">
        <v>760.32600000000002</v>
      </c>
      <c r="AS86" s="461">
        <v>12.484</v>
      </c>
      <c r="AT86" s="461">
        <v>-933.77300000000002</v>
      </c>
      <c r="AU86" s="461">
        <v>0</v>
      </c>
      <c r="AV86" s="461">
        <v>-538.61</v>
      </c>
      <c r="AW86" s="461">
        <v>8091.4780000000001</v>
      </c>
      <c r="AX86" s="461">
        <v>7552.8680000000004</v>
      </c>
      <c r="AY86" s="461">
        <f t="shared" si="9"/>
        <v>8091.4780000000001</v>
      </c>
      <c r="AZ86" s="461">
        <f t="shared" si="10"/>
        <v>0</v>
      </c>
      <c r="BA86" s="461">
        <f t="shared" si="11"/>
        <v>-933.77300000000002</v>
      </c>
    </row>
    <row r="87" spans="1:53" s="447" customFormat="1">
      <c r="A87" s="460">
        <v>0.34375</v>
      </c>
      <c r="B87" s="461">
        <v>3102.96</v>
      </c>
      <c r="C87" s="461">
        <v>4217.7889999999998</v>
      </c>
      <c r="D87" s="461">
        <v>836.95399999999995</v>
      </c>
      <c r="E87" s="461">
        <v>578.04200000000003</v>
      </c>
      <c r="F87" s="461">
        <v>523.77200000000005</v>
      </c>
      <c r="G87" s="461">
        <v>67.284000000000006</v>
      </c>
      <c r="H87" s="461">
        <v>437.37400000000002</v>
      </c>
      <c r="I87" s="461">
        <v>21.097000000000001</v>
      </c>
      <c r="J87" s="461">
        <v>-599.63900000000001</v>
      </c>
      <c r="K87" s="461">
        <v>0</v>
      </c>
      <c r="L87" s="461">
        <v>-654.66999999999996</v>
      </c>
      <c r="M87" s="461">
        <v>9185.6329999999998</v>
      </c>
      <c r="N87" s="461">
        <v>8530.9629999999997</v>
      </c>
      <c r="O87" s="461">
        <f t="shared" si="3"/>
        <v>9185.6329999999998</v>
      </c>
      <c r="P87" s="461">
        <f t="shared" si="4"/>
        <v>0</v>
      </c>
      <c r="Q87" s="461">
        <f t="shared" si="5"/>
        <v>-599.63900000000001</v>
      </c>
      <c r="S87" s="460">
        <v>0.34375</v>
      </c>
      <c r="T87" s="461">
        <v>3008.373</v>
      </c>
      <c r="U87" s="461">
        <v>3589.51</v>
      </c>
      <c r="V87" s="461">
        <v>664.05100000000004</v>
      </c>
      <c r="W87" s="461">
        <v>427.22199999999998</v>
      </c>
      <c r="X87" s="461">
        <v>140.19300000000001</v>
      </c>
      <c r="Y87" s="461">
        <v>174.96899999999999</v>
      </c>
      <c r="Z87" s="461">
        <v>1035.981</v>
      </c>
      <c r="AA87" s="461">
        <v>31.838000000000001</v>
      </c>
      <c r="AB87" s="461">
        <v>-786.96299999999997</v>
      </c>
      <c r="AC87" s="461">
        <v>0</v>
      </c>
      <c r="AD87" s="461">
        <v>-602.55600000000004</v>
      </c>
      <c r="AE87" s="461">
        <v>8285.1740000000009</v>
      </c>
      <c r="AF87" s="461">
        <v>7682.6180000000004</v>
      </c>
      <c r="AG87" s="461">
        <f t="shared" si="6"/>
        <v>8285.1740000000009</v>
      </c>
      <c r="AH87" s="461">
        <f t="shared" si="7"/>
        <v>0</v>
      </c>
      <c r="AI87" s="461">
        <f t="shared" si="8"/>
        <v>-786.96299999999997</v>
      </c>
      <c r="AK87" s="460">
        <v>0.34375</v>
      </c>
      <c r="AL87" s="461">
        <v>3549.8420000000001</v>
      </c>
      <c r="AM87" s="461">
        <v>3143.6350000000002</v>
      </c>
      <c r="AN87" s="461">
        <v>797.11599999999999</v>
      </c>
      <c r="AO87" s="461">
        <v>359.32499999999999</v>
      </c>
      <c r="AP87" s="461">
        <v>260.38600000000002</v>
      </c>
      <c r="AQ87" s="461">
        <v>130.72300000000001</v>
      </c>
      <c r="AR87" s="461">
        <v>869.952</v>
      </c>
      <c r="AS87" s="461">
        <v>12.159000000000001</v>
      </c>
      <c r="AT87" s="461">
        <v>-859.43200000000002</v>
      </c>
      <c r="AU87" s="461">
        <v>0</v>
      </c>
      <c r="AV87" s="461">
        <v>-540.13199999999995</v>
      </c>
      <c r="AW87" s="461">
        <v>8263.7060000000001</v>
      </c>
      <c r="AX87" s="461">
        <v>7723.5740000000005</v>
      </c>
      <c r="AY87" s="461">
        <f t="shared" si="9"/>
        <v>8263.7060000000001</v>
      </c>
      <c r="AZ87" s="461">
        <f t="shared" si="10"/>
        <v>0</v>
      </c>
      <c r="BA87" s="461">
        <f t="shared" si="11"/>
        <v>-859.43200000000002</v>
      </c>
    </row>
    <row r="88" spans="1:53" s="447" customFormat="1">
      <c r="A88" s="460">
        <v>0.35416666666666702</v>
      </c>
      <c r="B88" s="461">
        <v>3103.44</v>
      </c>
      <c r="C88" s="461">
        <v>4210.924</v>
      </c>
      <c r="D88" s="461">
        <v>836.72699999999998</v>
      </c>
      <c r="E88" s="461">
        <v>573.27499999999998</v>
      </c>
      <c r="F88" s="461">
        <v>522.22400000000005</v>
      </c>
      <c r="G88" s="461">
        <v>68.314999999999998</v>
      </c>
      <c r="H88" s="461">
        <v>520.68899999999996</v>
      </c>
      <c r="I88" s="461">
        <v>24.262</v>
      </c>
      <c r="J88" s="461">
        <v>-633.75400000000002</v>
      </c>
      <c r="K88" s="461">
        <v>0</v>
      </c>
      <c r="L88" s="461">
        <v>-654.77700000000004</v>
      </c>
      <c r="M88" s="461">
        <v>9226.1020000000008</v>
      </c>
      <c r="N88" s="461">
        <v>8571.3250000000007</v>
      </c>
      <c r="O88" s="461">
        <f t="shared" si="3"/>
        <v>9226.1020000000008</v>
      </c>
      <c r="P88" s="461">
        <f t="shared" si="4"/>
        <v>0</v>
      </c>
      <c r="Q88" s="461">
        <f t="shared" si="5"/>
        <v>-633.75400000000002</v>
      </c>
      <c r="S88" s="460">
        <v>0.35416666666666702</v>
      </c>
      <c r="T88" s="461">
        <v>3007.9659999999999</v>
      </c>
      <c r="U88" s="461">
        <v>3602.2840000000001</v>
      </c>
      <c r="V88" s="461">
        <v>602.44899999999996</v>
      </c>
      <c r="W88" s="461">
        <v>425.89800000000002</v>
      </c>
      <c r="X88" s="461">
        <v>139.97300000000001</v>
      </c>
      <c r="Y88" s="461">
        <v>174.50700000000001</v>
      </c>
      <c r="Z88" s="461">
        <v>1175.8589999999999</v>
      </c>
      <c r="AA88" s="461">
        <v>32.101999999999997</v>
      </c>
      <c r="AB88" s="461">
        <v>-790.69500000000005</v>
      </c>
      <c r="AC88" s="461">
        <v>0</v>
      </c>
      <c r="AD88" s="461">
        <v>-604.75300000000004</v>
      </c>
      <c r="AE88" s="461">
        <v>8370.3430000000008</v>
      </c>
      <c r="AF88" s="461">
        <v>7765.5900000000011</v>
      </c>
      <c r="AG88" s="461">
        <f t="shared" si="6"/>
        <v>8370.3430000000008</v>
      </c>
      <c r="AH88" s="461">
        <f t="shared" si="7"/>
        <v>0</v>
      </c>
      <c r="AI88" s="461">
        <f t="shared" si="8"/>
        <v>-790.69500000000005</v>
      </c>
      <c r="AK88" s="460">
        <v>0.35416666666666702</v>
      </c>
      <c r="AL88" s="461">
        <v>3565.97</v>
      </c>
      <c r="AM88" s="461">
        <v>3070.1669999999999</v>
      </c>
      <c r="AN88" s="461">
        <v>797.15300000000002</v>
      </c>
      <c r="AO88" s="461">
        <v>353.202</v>
      </c>
      <c r="AP88" s="461">
        <v>261.572</v>
      </c>
      <c r="AQ88" s="461">
        <v>143.535</v>
      </c>
      <c r="AR88" s="461">
        <v>979.41700000000003</v>
      </c>
      <c r="AS88" s="461">
        <v>11.526999999999999</v>
      </c>
      <c r="AT88" s="461">
        <v>-830.36599999999999</v>
      </c>
      <c r="AU88" s="461">
        <v>0</v>
      </c>
      <c r="AV88" s="461">
        <v>-535.02599999999995</v>
      </c>
      <c r="AW88" s="461">
        <v>8352.1769999999997</v>
      </c>
      <c r="AX88" s="461">
        <v>7817.1509999999998</v>
      </c>
      <c r="AY88" s="461">
        <f t="shared" si="9"/>
        <v>8352.1769999999997</v>
      </c>
      <c r="AZ88" s="461">
        <f t="shared" si="10"/>
        <v>0</v>
      </c>
      <c r="BA88" s="461">
        <f t="shared" si="11"/>
        <v>-830.36599999999999</v>
      </c>
    </row>
    <row r="89" spans="1:53" s="447" customFormat="1">
      <c r="A89" s="460">
        <v>0.36458333333333298</v>
      </c>
      <c r="B89" s="461">
        <v>3099.393</v>
      </c>
      <c r="C89" s="461">
        <v>4150.2250000000004</v>
      </c>
      <c r="D89" s="461">
        <v>836.56700000000001</v>
      </c>
      <c r="E89" s="461">
        <v>574.53800000000001</v>
      </c>
      <c r="F89" s="461">
        <v>504.46800000000002</v>
      </c>
      <c r="G89" s="461">
        <v>69.575000000000003</v>
      </c>
      <c r="H89" s="461">
        <v>619.87699999999995</v>
      </c>
      <c r="I89" s="461">
        <v>24.446000000000002</v>
      </c>
      <c r="J89" s="461">
        <v>-594.38400000000001</v>
      </c>
      <c r="K89" s="461">
        <v>0</v>
      </c>
      <c r="L89" s="461">
        <v>-649.67700000000002</v>
      </c>
      <c r="M89" s="461">
        <v>9284.7050000000017</v>
      </c>
      <c r="N89" s="461">
        <v>8635.0280000000021</v>
      </c>
      <c r="O89" s="461">
        <f t="shared" si="3"/>
        <v>9284.7050000000017</v>
      </c>
      <c r="P89" s="461">
        <f t="shared" si="4"/>
        <v>0</v>
      </c>
      <c r="Q89" s="461">
        <f t="shared" si="5"/>
        <v>-594.38400000000001</v>
      </c>
      <c r="S89" s="460">
        <v>0.36458333333333298</v>
      </c>
      <c r="T89" s="461">
        <v>3011.42</v>
      </c>
      <c r="U89" s="461">
        <v>3555.2449999999999</v>
      </c>
      <c r="V89" s="461">
        <v>628.04100000000005</v>
      </c>
      <c r="W89" s="461">
        <v>425.26</v>
      </c>
      <c r="X89" s="461">
        <v>139.90899999999999</v>
      </c>
      <c r="Y89" s="461">
        <v>173.31700000000001</v>
      </c>
      <c r="Z89" s="461">
        <v>1297.1310000000001</v>
      </c>
      <c r="AA89" s="461">
        <v>34.53</v>
      </c>
      <c r="AB89" s="461">
        <v>-836.40800000000002</v>
      </c>
      <c r="AC89" s="461">
        <v>0</v>
      </c>
      <c r="AD89" s="461">
        <v>-602.35900000000004</v>
      </c>
      <c r="AE89" s="461">
        <v>8428.4450000000015</v>
      </c>
      <c r="AF89" s="461">
        <v>7826.0860000000011</v>
      </c>
      <c r="AG89" s="461">
        <f t="shared" si="6"/>
        <v>8428.4450000000015</v>
      </c>
      <c r="AH89" s="461">
        <f t="shared" si="7"/>
        <v>0</v>
      </c>
      <c r="AI89" s="461">
        <f t="shared" si="8"/>
        <v>-836.40800000000002</v>
      </c>
      <c r="AK89" s="460">
        <v>0.36458333333333298</v>
      </c>
      <c r="AL89" s="461">
        <v>3577.3470000000002</v>
      </c>
      <c r="AM89" s="461">
        <v>2911.049</v>
      </c>
      <c r="AN89" s="461">
        <v>795.99199999999996</v>
      </c>
      <c r="AO89" s="461">
        <v>352.44499999999999</v>
      </c>
      <c r="AP89" s="461">
        <v>253.78800000000001</v>
      </c>
      <c r="AQ89" s="461">
        <v>341.31400000000002</v>
      </c>
      <c r="AR89" s="461">
        <v>1070.5609999999999</v>
      </c>
      <c r="AS89" s="461">
        <v>12.208</v>
      </c>
      <c r="AT89" s="461">
        <v>-940.92899999999997</v>
      </c>
      <c r="AU89" s="461">
        <v>0</v>
      </c>
      <c r="AV89" s="461">
        <v>-524.21500000000003</v>
      </c>
      <c r="AW89" s="461">
        <v>8373.7750000000015</v>
      </c>
      <c r="AX89" s="461">
        <v>7849.5600000000013</v>
      </c>
      <c r="AY89" s="461">
        <f t="shared" si="9"/>
        <v>8373.7750000000015</v>
      </c>
      <c r="AZ89" s="461">
        <f t="shared" si="10"/>
        <v>0</v>
      </c>
      <c r="BA89" s="461">
        <f t="shared" si="11"/>
        <v>-940.92899999999997</v>
      </c>
    </row>
    <row r="90" spans="1:53" s="447" customFormat="1">
      <c r="A90" s="460">
        <v>0.375</v>
      </c>
      <c r="B90" s="461">
        <v>3098.866</v>
      </c>
      <c r="C90" s="461">
        <v>4182.0240000000003</v>
      </c>
      <c r="D90" s="461">
        <v>832.04300000000001</v>
      </c>
      <c r="E90" s="461">
        <v>569.09500000000003</v>
      </c>
      <c r="F90" s="461">
        <v>253.28700000000001</v>
      </c>
      <c r="G90" s="461">
        <v>0</v>
      </c>
      <c r="H90" s="461">
        <v>716.30100000000004</v>
      </c>
      <c r="I90" s="461">
        <v>22.550999999999998</v>
      </c>
      <c r="J90" s="461">
        <v>-327.9</v>
      </c>
      <c r="K90" s="461">
        <v>0</v>
      </c>
      <c r="L90" s="461">
        <v>-650.54600000000005</v>
      </c>
      <c r="M90" s="461">
        <v>9346.2669999999998</v>
      </c>
      <c r="N90" s="461">
        <v>8695.7209999999995</v>
      </c>
      <c r="O90" s="461">
        <f t="shared" si="3"/>
        <v>9346.2669999999998</v>
      </c>
      <c r="P90" s="461">
        <f t="shared" si="4"/>
        <v>0</v>
      </c>
      <c r="Q90" s="461">
        <f t="shared" si="5"/>
        <v>-327.9</v>
      </c>
      <c r="S90" s="460">
        <v>0.375</v>
      </c>
      <c r="T90" s="461">
        <v>3013.56</v>
      </c>
      <c r="U90" s="461">
        <v>3119.9789999999998</v>
      </c>
      <c r="V90" s="461">
        <v>592.97199999999998</v>
      </c>
      <c r="W90" s="461">
        <v>414.17700000000002</v>
      </c>
      <c r="X90" s="461">
        <v>128.81299999999999</v>
      </c>
      <c r="Y90" s="461">
        <v>8.5920000000000005</v>
      </c>
      <c r="Z90" s="461">
        <v>1415.2360000000001</v>
      </c>
      <c r="AA90" s="461">
        <v>36.390999999999998</v>
      </c>
      <c r="AB90" s="461">
        <v>-165.982</v>
      </c>
      <c r="AC90" s="461">
        <v>0</v>
      </c>
      <c r="AD90" s="461">
        <v>-555.54700000000003</v>
      </c>
      <c r="AE90" s="461">
        <v>8563.7379999999994</v>
      </c>
      <c r="AF90" s="461">
        <v>8008.1909999999989</v>
      </c>
      <c r="AG90" s="461">
        <f t="shared" si="6"/>
        <v>8563.7379999999994</v>
      </c>
      <c r="AH90" s="461">
        <f t="shared" si="7"/>
        <v>0</v>
      </c>
      <c r="AI90" s="461">
        <f t="shared" si="8"/>
        <v>-165.982</v>
      </c>
      <c r="AK90" s="460">
        <v>0.375</v>
      </c>
      <c r="AL90" s="461">
        <v>3576.2049999999999</v>
      </c>
      <c r="AM90" s="461">
        <v>2934.0439999999999</v>
      </c>
      <c r="AN90" s="461">
        <v>759.48099999999999</v>
      </c>
      <c r="AO90" s="461">
        <v>336.666</v>
      </c>
      <c r="AP90" s="461">
        <v>160.017</v>
      </c>
      <c r="AQ90" s="461">
        <v>81.962000000000003</v>
      </c>
      <c r="AR90" s="461">
        <v>1171.0119999999999</v>
      </c>
      <c r="AS90" s="461">
        <v>11.863</v>
      </c>
      <c r="AT90" s="461">
        <v>-567.42999999999995</v>
      </c>
      <c r="AU90" s="461">
        <v>0</v>
      </c>
      <c r="AV90" s="461">
        <v>-521.50099999999998</v>
      </c>
      <c r="AW90" s="461">
        <v>8463.82</v>
      </c>
      <c r="AX90" s="461">
        <v>7942.3189999999995</v>
      </c>
      <c r="AY90" s="461">
        <f t="shared" si="9"/>
        <v>8463.82</v>
      </c>
      <c r="AZ90" s="461">
        <f t="shared" si="10"/>
        <v>0</v>
      </c>
      <c r="BA90" s="461">
        <f t="shared" si="11"/>
        <v>-567.42999999999995</v>
      </c>
    </row>
    <row r="91" spans="1:53" s="447" customFormat="1">
      <c r="A91" s="460">
        <v>0.38541666666666702</v>
      </c>
      <c r="B91" s="461">
        <v>3098.9659999999999</v>
      </c>
      <c r="C91" s="461">
        <v>4173.2049999999999</v>
      </c>
      <c r="D91" s="461">
        <v>831.66200000000003</v>
      </c>
      <c r="E91" s="461">
        <v>568.63199999999995</v>
      </c>
      <c r="F91" s="461">
        <v>215.18700000000001</v>
      </c>
      <c r="G91" s="461">
        <v>0</v>
      </c>
      <c r="H91" s="461">
        <v>785.70500000000004</v>
      </c>
      <c r="I91" s="461">
        <v>23.431000000000001</v>
      </c>
      <c r="J91" s="461">
        <v>-345.96800000000002</v>
      </c>
      <c r="K91" s="461">
        <v>0</v>
      </c>
      <c r="L91" s="461">
        <v>-650.18100000000004</v>
      </c>
      <c r="M91" s="461">
        <v>9350.82</v>
      </c>
      <c r="N91" s="461">
        <v>8700.6389999999992</v>
      </c>
      <c r="O91" s="461">
        <f t="shared" si="3"/>
        <v>9350.82</v>
      </c>
      <c r="P91" s="461">
        <f t="shared" si="4"/>
        <v>0</v>
      </c>
      <c r="Q91" s="461">
        <f t="shared" si="5"/>
        <v>-345.96800000000002</v>
      </c>
      <c r="S91" s="460">
        <v>0.38541666666666702</v>
      </c>
      <c r="T91" s="461">
        <v>3015.56</v>
      </c>
      <c r="U91" s="461">
        <v>3032.1529999999998</v>
      </c>
      <c r="V91" s="461">
        <v>240.804</v>
      </c>
      <c r="W91" s="461">
        <v>411.68400000000003</v>
      </c>
      <c r="X91" s="461">
        <v>128.80600000000001</v>
      </c>
      <c r="Y91" s="461">
        <v>0</v>
      </c>
      <c r="Z91" s="461">
        <v>1563.8230000000001</v>
      </c>
      <c r="AA91" s="461">
        <v>33.493000000000002</v>
      </c>
      <c r="AB91" s="461">
        <v>105.85299999999999</v>
      </c>
      <c r="AC91" s="461">
        <v>0</v>
      </c>
      <c r="AD91" s="461">
        <v>-541.98699999999997</v>
      </c>
      <c r="AE91" s="461">
        <v>8532.1759999999995</v>
      </c>
      <c r="AF91" s="461">
        <v>7990.1889999999994</v>
      </c>
      <c r="AG91" s="461">
        <f t="shared" si="6"/>
        <v>8532.1759999999995</v>
      </c>
      <c r="AH91" s="461">
        <f t="shared" si="7"/>
        <v>105.85299999999999</v>
      </c>
      <c r="AI91" s="461">
        <f t="shared" si="8"/>
        <v>0</v>
      </c>
      <c r="AK91" s="460">
        <v>0.38541666666666702</v>
      </c>
      <c r="AL91" s="461">
        <v>3575.2429999999999</v>
      </c>
      <c r="AM91" s="461">
        <v>2974.4389999999999</v>
      </c>
      <c r="AN91" s="461">
        <v>425.822</v>
      </c>
      <c r="AO91" s="461">
        <v>338.13799999999998</v>
      </c>
      <c r="AP91" s="461">
        <v>154.18</v>
      </c>
      <c r="AQ91" s="461">
        <v>0</v>
      </c>
      <c r="AR91" s="461">
        <v>1321.0039999999999</v>
      </c>
      <c r="AS91" s="461">
        <v>11.118</v>
      </c>
      <c r="AT91" s="461">
        <v>-255.60300000000001</v>
      </c>
      <c r="AU91" s="461">
        <v>0</v>
      </c>
      <c r="AV91" s="461">
        <v>-520.52800000000002</v>
      </c>
      <c r="AW91" s="461">
        <v>8544.3410000000022</v>
      </c>
      <c r="AX91" s="461">
        <v>8023.8130000000019</v>
      </c>
      <c r="AY91" s="461">
        <f t="shared" si="9"/>
        <v>8544.3410000000022</v>
      </c>
      <c r="AZ91" s="461">
        <f t="shared" si="10"/>
        <v>0</v>
      </c>
      <c r="BA91" s="461">
        <f t="shared" si="11"/>
        <v>-255.60300000000001</v>
      </c>
    </row>
    <row r="92" spans="1:53" s="447" customFormat="1">
      <c r="A92" s="460">
        <v>0.39583333333333298</v>
      </c>
      <c r="B92" s="461">
        <v>3099.1190000000001</v>
      </c>
      <c r="C92" s="461">
        <v>4147.384</v>
      </c>
      <c r="D92" s="461">
        <v>831.96900000000005</v>
      </c>
      <c r="E92" s="461">
        <v>565.45899999999995</v>
      </c>
      <c r="F92" s="461">
        <v>214.60900000000001</v>
      </c>
      <c r="G92" s="461">
        <v>0</v>
      </c>
      <c r="H92" s="461">
        <v>860.97400000000005</v>
      </c>
      <c r="I92" s="461">
        <v>27.38</v>
      </c>
      <c r="J92" s="461">
        <v>-401.42899999999997</v>
      </c>
      <c r="K92" s="461">
        <v>0</v>
      </c>
      <c r="L92" s="461">
        <v>-648.4</v>
      </c>
      <c r="M92" s="461">
        <v>9345.4650000000001</v>
      </c>
      <c r="N92" s="461">
        <v>8697.0650000000005</v>
      </c>
      <c r="O92" s="461">
        <f t="shared" si="3"/>
        <v>9345.4650000000001</v>
      </c>
      <c r="P92" s="461">
        <f t="shared" si="4"/>
        <v>0</v>
      </c>
      <c r="Q92" s="461">
        <f t="shared" si="5"/>
        <v>-401.42899999999997</v>
      </c>
      <c r="S92" s="460">
        <v>0.39583333333333298</v>
      </c>
      <c r="T92" s="461">
        <v>3019.607</v>
      </c>
      <c r="U92" s="461">
        <v>3123.6979999999999</v>
      </c>
      <c r="V92" s="461">
        <v>0.79900000000000004</v>
      </c>
      <c r="W92" s="461">
        <v>410.37400000000002</v>
      </c>
      <c r="X92" s="461">
        <v>128.79900000000001</v>
      </c>
      <c r="Y92" s="461">
        <v>0</v>
      </c>
      <c r="Z92" s="461">
        <v>1663.1990000000001</v>
      </c>
      <c r="AA92" s="461">
        <v>31.765000000000001</v>
      </c>
      <c r="AB92" s="461">
        <v>72.090999999999994</v>
      </c>
      <c r="AC92" s="461">
        <v>0</v>
      </c>
      <c r="AD92" s="461">
        <v>-548.67100000000005</v>
      </c>
      <c r="AE92" s="461">
        <v>8450.3320000000003</v>
      </c>
      <c r="AF92" s="461">
        <v>7901.6610000000001</v>
      </c>
      <c r="AG92" s="461">
        <f t="shared" si="6"/>
        <v>8450.3320000000003</v>
      </c>
      <c r="AH92" s="461">
        <f t="shared" si="7"/>
        <v>72.090999999999994</v>
      </c>
      <c r="AI92" s="461">
        <f t="shared" si="8"/>
        <v>0</v>
      </c>
      <c r="AK92" s="460">
        <v>0.39583333333333298</v>
      </c>
      <c r="AL92" s="461">
        <v>3580.8389999999999</v>
      </c>
      <c r="AM92" s="461">
        <v>2990.1559999999999</v>
      </c>
      <c r="AN92" s="461">
        <v>48.594000000000001</v>
      </c>
      <c r="AO92" s="461">
        <v>345.21800000000002</v>
      </c>
      <c r="AP92" s="461">
        <v>152.93600000000001</v>
      </c>
      <c r="AQ92" s="461">
        <v>0</v>
      </c>
      <c r="AR92" s="461">
        <v>1421.492</v>
      </c>
      <c r="AS92" s="461">
        <v>10.913</v>
      </c>
      <c r="AT92" s="461">
        <v>4.476</v>
      </c>
      <c r="AU92" s="461">
        <v>0</v>
      </c>
      <c r="AV92" s="461">
        <v>-517.95699999999999</v>
      </c>
      <c r="AW92" s="461">
        <v>8554.6239999999998</v>
      </c>
      <c r="AX92" s="461">
        <v>8036.6669999999995</v>
      </c>
      <c r="AY92" s="461">
        <f t="shared" si="9"/>
        <v>8554.6239999999998</v>
      </c>
      <c r="AZ92" s="461">
        <f t="shared" si="10"/>
        <v>4.476</v>
      </c>
      <c r="BA92" s="461">
        <f t="shared" si="11"/>
        <v>0</v>
      </c>
    </row>
    <row r="93" spans="1:53" s="447" customFormat="1">
      <c r="A93" s="460">
        <v>0.40625</v>
      </c>
      <c r="B93" s="461">
        <v>3099.1060000000002</v>
      </c>
      <c r="C93" s="461">
        <v>4163.8729999999996</v>
      </c>
      <c r="D93" s="461">
        <v>832.47699999999998</v>
      </c>
      <c r="E93" s="461">
        <v>566.553</v>
      </c>
      <c r="F93" s="461">
        <v>210.541</v>
      </c>
      <c r="G93" s="461">
        <v>0</v>
      </c>
      <c r="H93" s="461">
        <v>922.91099999999994</v>
      </c>
      <c r="I93" s="461">
        <v>28.5</v>
      </c>
      <c r="J93" s="461">
        <v>-482.274</v>
      </c>
      <c r="K93" s="461">
        <v>0</v>
      </c>
      <c r="L93" s="461">
        <v>-650.846</v>
      </c>
      <c r="M93" s="461">
        <v>9341.6869999999999</v>
      </c>
      <c r="N93" s="461">
        <v>8690.8410000000003</v>
      </c>
      <c r="O93" s="461">
        <f t="shared" si="3"/>
        <v>9341.6869999999999</v>
      </c>
      <c r="P93" s="461">
        <f t="shared" si="4"/>
        <v>0</v>
      </c>
      <c r="Q93" s="461">
        <f t="shared" si="5"/>
        <v>-482.274</v>
      </c>
      <c r="S93" s="460">
        <v>0.40625</v>
      </c>
      <c r="T93" s="461">
        <v>3017.8470000000002</v>
      </c>
      <c r="U93" s="461">
        <v>3134.067</v>
      </c>
      <c r="V93" s="461">
        <v>0</v>
      </c>
      <c r="W93" s="461">
        <v>407.50299999999999</v>
      </c>
      <c r="X93" s="461">
        <v>128.792</v>
      </c>
      <c r="Y93" s="461">
        <v>0</v>
      </c>
      <c r="Z93" s="461">
        <v>1730.567</v>
      </c>
      <c r="AA93" s="461">
        <v>29.09</v>
      </c>
      <c r="AB93" s="461">
        <v>149.69800000000001</v>
      </c>
      <c r="AC93" s="461">
        <v>-166.44200000000001</v>
      </c>
      <c r="AD93" s="461">
        <v>-550.44299999999998</v>
      </c>
      <c r="AE93" s="461">
        <v>8431.122000000003</v>
      </c>
      <c r="AF93" s="461">
        <v>7880.6790000000028</v>
      </c>
      <c r="AG93" s="461">
        <f t="shared" si="6"/>
        <v>8431.122000000003</v>
      </c>
      <c r="AH93" s="461">
        <f t="shared" si="7"/>
        <v>149.69800000000001</v>
      </c>
      <c r="AI93" s="461">
        <f t="shared" si="8"/>
        <v>0</v>
      </c>
      <c r="AK93" s="460">
        <v>0.40625</v>
      </c>
      <c r="AL93" s="461">
        <v>3594.598</v>
      </c>
      <c r="AM93" s="461">
        <v>2963.9140000000002</v>
      </c>
      <c r="AN93" s="461">
        <v>0</v>
      </c>
      <c r="AO93" s="461">
        <v>342.02100000000002</v>
      </c>
      <c r="AP93" s="461">
        <v>151.50399999999999</v>
      </c>
      <c r="AQ93" s="461">
        <v>0</v>
      </c>
      <c r="AR93" s="461">
        <v>1496.6189999999999</v>
      </c>
      <c r="AS93" s="461">
        <v>10.513</v>
      </c>
      <c r="AT93" s="461">
        <v>75.962999999999994</v>
      </c>
      <c r="AU93" s="461">
        <v>-88.605000000000004</v>
      </c>
      <c r="AV93" s="461">
        <v>-516.04399999999998</v>
      </c>
      <c r="AW93" s="461">
        <v>8546.5270000000019</v>
      </c>
      <c r="AX93" s="461">
        <v>8030.483000000002</v>
      </c>
      <c r="AY93" s="461">
        <f t="shared" si="9"/>
        <v>8546.5270000000019</v>
      </c>
      <c r="AZ93" s="461">
        <f t="shared" si="10"/>
        <v>75.962999999999994</v>
      </c>
      <c r="BA93" s="461">
        <f t="shared" si="11"/>
        <v>0</v>
      </c>
    </row>
    <row r="94" spans="1:53" s="447" customFormat="1">
      <c r="A94" s="460">
        <v>0.41666666666666702</v>
      </c>
      <c r="B94" s="461">
        <v>3097.9859999999999</v>
      </c>
      <c r="C94" s="461">
        <v>4207.9549999999999</v>
      </c>
      <c r="D94" s="461">
        <v>839.12599999999998</v>
      </c>
      <c r="E94" s="461">
        <v>560.28099999999995</v>
      </c>
      <c r="F94" s="461">
        <v>163.82</v>
      </c>
      <c r="G94" s="461">
        <v>0</v>
      </c>
      <c r="H94" s="461">
        <v>976.22400000000005</v>
      </c>
      <c r="I94" s="461">
        <v>29.224</v>
      </c>
      <c r="J94" s="461">
        <v>-443.072</v>
      </c>
      <c r="K94" s="461">
        <v>0</v>
      </c>
      <c r="L94" s="461">
        <v>-655.17999999999995</v>
      </c>
      <c r="M94" s="461">
        <v>9431.5439999999999</v>
      </c>
      <c r="N94" s="461">
        <v>8776.3639999999996</v>
      </c>
      <c r="O94" s="461">
        <f t="shared" si="3"/>
        <v>9431.5439999999999</v>
      </c>
      <c r="P94" s="461">
        <f t="shared" si="4"/>
        <v>0</v>
      </c>
      <c r="Q94" s="461">
        <f t="shared" si="5"/>
        <v>-443.072</v>
      </c>
      <c r="S94" s="460">
        <v>0.41666666666666702</v>
      </c>
      <c r="T94" s="461">
        <v>3015.8939999999998</v>
      </c>
      <c r="U94" s="461">
        <v>3057.634</v>
      </c>
      <c r="V94" s="461">
        <v>0</v>
      </c>
      <c r="W94" s="461">
        <v>387.04399999999998</v>
      </c>
      <c r="X94" s="461">
        <v>119.89</v>
      </c>
      <c r="Y94" s="461">
        <v>0</v>
      </c>
      <c r="Z94" s="461">
        <v>1858.61</v>
      </c>
      <c r="AA94" s="461">
        <v>26.338999999999999</v>
      </c>
      <c r="AB94" s="461">
        <v>256.875</v>
      </c>
      <c r="AC94" s="461">
        <v>-306.42599999999999</v>
      </c>
      <c r="AD94" s="461">
        <v>-542.93700000000001</v>
      </c>
      <c r="AE94" s="461">
        <v>8415.86</v>
      </c>
      <c r="AF94" s="461">
        <v>7872.9230000000007</v>
      </c>
      <c r="AG94" s="461">
        <f t="shared" si="6"/>
        <v>8415.86</v>
      </c>
      <c r="AH94" s="461">
        <f t="shared" si="7"/>
        <v>256.875</v>
      </c>
      <c r="AI94" s="461">
        <f t="shared" si="8"/>
        <v>0</v>
      </c>
      <c r="AK94" s="460">
        <v>0.41666666666666702</v>
      </c>
      <c r="AL94" s="461">
        <v>3607.1289999999999</v>
      </c>
      <c r="AM94" s="461">
        <v>2777.1480000000001</v>
      </c>
      <c r="AN94" s="461">
        <v>0</v>
      </c>
      <c r="AO94" s="461">
        <v>320.762</v>
      </c>
      <c r="AP94" s="461">
        <v>130.77099999999999</v>
      </c>
      <c r="AQ94" s="461">
        <v>0</v>
      </c>
      <c r="AR94" s="461">
        <v>1549.5070000000001</v>
      </c>
      <c r="AS94" s="461">
        <v>10.433</v>
      </c>
      <c r="AT94" s="461">
        <v>406.90499999999997</v>
      </c>
      <c r="AU94" s="461">
        <v>-311.23899999999998</v>
      </c>
      <c r="AV94" s="461">
        <v>-498.25700000000001</v>
      </c>
      <c r="AW94" s="461">
        <v>8491.4160000000011</v>
      </c>
      <c r="AX94" s="461">
        <v>7993.1590000000015</v>
      </c>
      <c r="AY94" s="461">
        <f t="shared" si="9"/>
        <v>8491.4160000000011</v>
      </c>
      <c r="AZ94" s="461">
        <f t="shared" si="10"/>
        <v>406.90499999999997</v>
      </c>
      <c r="BA94" s="461">
        <f t="shared" si="11"/>
        <v>0</v>
      </c>
    </row>
    <row r="95" spans="1:53" s="447" customFormat="1">
      <c r="A95" s="460">
        <v>0.42708333333333298</v>
      </c>
      <c r="B95" s="461">
        <v>3096.6120000000001</v>
      </c>
      <c r="C95" s="461">
        <v>4233.5739999999996</v>
      </c>
      <c r="D95" s="461">
        <v>829.577</v>
      </c>
      <c r="E95" s="461">
        <v>537.14499999999998</v>
      </c>
      <c r="F95" s="461">
        <v>162.41800000000001</v>
      </c>
      <c r="G95" s="461">
        <v>0</v>
      </c>
      <c r="H95" s="461">
        <v>1042.4169999999999</v>
      </c>
      <c r="I95" s="461">
        <v>30.821999999999999</v>
      </c>
      <c r="J95" s="461">
        <v>-525.63499999999999</v>
      </c>
      <c r="K95" s="461">
        <v>0</v>
      </c>
      <c r="L95" s="461">
        <v>-656.88199999999995</v>
      </c>
      <c r="M95" s="461">
        <v>9406.9299999999985</v>
      </c>
      <c r="N95" s="461">
        <v>8750.0479999999989</v>
      </c>
      <c r="O95" s="461">
        <f t="shared" si="3"/>
        <v>9406.9299999999985</v>
      </c>
      <c r="P95" s="461">
        <f t="shared" si="4"/>
        <v>0</v>
      </c>
      <c r="Q95" s="461">
        <f t="shared" si="5"/>
        <v>-525.63499999999999</v>
      </c>
      <c r="S95" s="460">
        <v>0.42708333333333298</v>
      </c>
      <c r="T95" s="461">
        <v>3013.8</v>
      </c>
      <c r="U95" s="461">
        <v>3040.9</v>
      </c>
      <c r="V95" s="461">
        <v>0</v>
      </c>
      <c r="W95" s="461">
        <v>383.923</v>
      </c>
      <c r="X95" s="461">
        <v>119.878</v>
      </c>
      <c r="Y95" s="461">
        <v>0</v>
      </c>
      <c r="Z95" s="461">
        <v>1905.587</v>
      </c>
      <c r="AA95" s="461">
        <v>22.347000000000001</v>
      </c>
      <c r="AB95" s="461">
        <v>208.904</v>
      </c>
      <c r="AC95" s="461">
        <v>-306.21800000000002</v>
      </c>
      <c r="AD95" s="461">
        <v>-541.55600000000004</v>
      </c>
      <c r="AE95" s="461">
        <v>8389.1209999999992</v>
      </c>
      <c r="AF95" s="461">
        <v>7847.5649999999987</v>
      </c>
      <c r="AG95" s="461">
        <f t="shared" si="6"/>
        <v>8389.1209999999992</v>
      </c>
      <c r="AH95" s="461">
        <f t="shared" si="7"/>
        <v>208.904</v>
      </c>
      <c r="AI95" s="461">
        <f t="shared" si="8"/>
        <v>0</v>
      </c>
      <c r="AK95" s="460">
        <v>0.42708333333333298</v>
      </c>
      <c r="AL95" s="461">
        <v>3608.8139999999999</v>
      </c>
      <c r="AM95" s="461">
        <v>2760.72</v>
      </c>
      <c r="AN95" s="461">
        <v>0</v>
      </c>
      <c r="AO95" s="461">
        <v>321.26400000000001</v>
      </c>
      <c r="AP95" s="461">
        <v>130.202</v>
      </c>
      <c r="AQ95" s="461">
        <v>0</v>
      </c>
      <c r="AR95" s="461">
        <v>1593.8620000000001</v>
      </c>
      <c r="AS95" s="461">
        <v>10.34</v>
      </c>
      <c r="AT95" s="461">
        <v>373.053</v>
      </c>
      <c r="AU95" s="461">
        <v>-311.23899999999998</v>
      </c>
      <c r="AV95" s="461">
        <v>-497.286</v>
      </c>
      <c r="AW95" s="461">
        <v>8487.0160000000014</v>
      </c>
      <c r="AX95" s="461">
        <v>7989.7300000000014</v>
      </c>
      <c r="AY95" s="461">
        <f t="shared" si="9"/>
        <v>8487.0160000000014</v>
      </c>
      <c r="AZ95" s="461">
        <f t="shared" si="10"/>
        <v>373.053</v>
      </c>
      <c r="BA95" s="461">
        <f t="shared" si="11"/>
        <v>0</v>
      </c>
    </row>
    <row r="96" spans="1:53" s="447" customFormat="1">
      <c r="A96" s="460">
        <v>0.4375</v>
      </c>
      <c r="B96" s="461">
        <v>3097.4589999999998</v>
      </c>
      <c r="C96" s="461">
        <v>4257.9210000000003</v>
      </c>
      <c r="D96" s="461">
        <v>777.17</v>
      </c>
      <c r="E96" s="461">
        <v>438.12299999999999</v>
      </c>
      <c r="F96" s="461">
        <v>162.37</v>
      </c>
      <c r="G96" s="461">
        <v>0</v>
      </c>
      <c r="H96" s="461">
        <v>1024.78</v>
      </c>
      <c r="I96" s="461">
        <v>33.183999999999997</v>
      </c>
      <c r="J96" s="461">
        <v>-544.92899999999997</v>
      </c>
      <c r="K96" s="461">
        <v>0</v>
      </c>
      <c r="L96" s="461">
        <v>-652.17899999999997</v>
      </c>
      <c r="M96" s="461">
        <v>9246.0780000000013</v>
      </c>
      <c r="N96" s="461">
        <v>8593.8990000000013</v>
      </c>
      <c r="O96" s="461">
        <f t="shared" si="3"/>
        <v>9246.0780000000013</v>
      </c>
      <c r="P96" s="461">
        <f t="shared" si="4"/>
        <v>0</v>
      </c>
      <c r="Q96" s="461">
        <f t="shared" si="5"/>
        <v>-544.92899999999997</v>
      </c>
      <c r="S96" s="460">
        <v>0.4375</v>
      </c>
      <c r="T96" s="461">
        <v>3012.4470000000001</v>
      </c>
      <c r="U96" s="461">
        <v>3027.0369999999998</v>
      </c>
      <c r="V96" s="461">
        <v>0</v>
      </c>
      <c r="W96" s="461">
        <v>382.43400000000003</v>
      </c>
      <c r="X96" s="461">
        <v>119.861</v>
      </c>
      <c r="Y96" s="461">
        <v>0</v>
      </c>
      <c r="Z96" s="461">
        <v>1901.9829999999999</v>
      </c>
      <c r="AA96" s="461">
        <v>19.062000000000001</v>
      </c>
      <c r="AB96" s="461">
        <v>205.773</v>
      </c>
      <c r="AC96" s="461">
        <v>-306.36599999999999</v>
      </c>
      <c r="AD96" s="461">
        <v>-539.85799999999995</v>
      </c>
      <c r="AE96" s="461">
        <v>8362.2309999999998</v>
      </c>
      <c r="AF96" s="461">
        <v>7822.3729999999996</v>
      </c>
      <c r="AG96" s="461">
        <f t="shared" si="6"/>
        <v>8362.2309999999998</v>
      </c>
      <c r="AH96" s="461">
        <f t="shared" si="7"/>
        <v>205.773</v>
      </c>
      <c r="AI96" s="461">
        <f t="shared" si="8"/>
        <v>0</v>
      </c>
      <c r="AK96" s="460">
        <v>0.4375</v>
      </c>
      <c r="AL96" s="461">
        <v>3607.6170000000002</v>
      </c>
      <c r="AM96" s="461">
        <v>2759.605</v>
      </c>
      <c r="AN96" s="461">
        <v>0</v>
      </c>
      <c r="AO96" s="461">
        <v>323.32</v>
      </c>
      <c r="AP96" s="461">
        <v>130.173</v>
      </c>
      <c r="AQ96" s="461">
        <v>0</v>
      </c>
      <c r="AR96" s="461">
        <v>1640.432</v>
      </c>
      <c r="AS96" s="461">
        <v>9.1620000000000008</v>
      </c>
      <c r="AT96" s="461">
        <v>314.68700000000001</v>
      </c>
      <c r="AU96" s="461">
        <v>-311.04399999999998</v>
      </c>
      <c r="AV96" s="461">
        <v>-497.70100000000002</v>
      </c>
      <c r="AW96" s="461">
        <v>8473.9519999999993</v>
      </c>
      <c r="AX96" s="461">
        <v>7976.2509999999993</v>
      </c>
      <c r="AY96" s="461">
        <f t="shared" si="9"/>
        <v>8473.9519999999993</v>
      </c>
      <c r="AZ96" s="461">
        <f t="shared" si="10"/>
        <v>314.68700000000001</v>
      </c>
      <c r="BA96" s="461">
        <f t="shared" si="11"/>
        <v>0</v>
      </c>
    </row>
    <row r="97" spans="1:53" s="447" customFormat="1">
      <c r="A97" s="460">
        <v>0.44791666666666702</v>
      </c>
      <c r="B97" s="461">
        <v>3098.0259999999998</v>
      </c>
      <c r="C97" s="461">
        <v>4227.9960000000001</v>
      </c>
      <c r="D97" s="461">
        <v>783.69899999999996</v>
      </c>
      <c r="E97" s="461">
        <v>433.39100000000002</v>
      </c>
      <c r="F97" s="461">
        <v>164.946</v>
      </c>
      <c r="G97" s="461">
        <v>0</v>
      </c>
      <c r="H97" s="461">
        <v>996.78800000000001</v>
      </c>
      <c r="I97" s="461">
        <v>30.32</v>
      </c>
      <c r="J97" s="461">
        <v>-521.63599999999997</v>
      </c>
      <c r="K97" s="461">
        <v>0</v>
      </c>
      <c r="L97" s="461">
        <v>-648.72699999999998</v>
      </c>
      <c r="M97" s="461">
        <v>9213.5299999999988</v>
      </c>
      <c r="N97" s="461">
        <v>8564.8029999999981</v>
      </c>
      <c r="O97" s="461">
        <f t="shared" si="3"/>
        <v>9213.5299999999988</v>
      </c>
      <c r="P97" s="461">
        <f t="shared" si="4"/>
        <v>0</v>
      </c>
      <c r="Q97" s="461">
        <f t="shared" si="5"/>
        <v>-521.63599999999997</v>
      </c>
      <c r="S97" s="460">
        <v>0.44791666666666702</v>
      </c>
      <c r="T97" s="461">
        <v>3011.9</v>
      </c>
      <c r="U97" s="461">
        <v>3024.587</v>
      </c>
      <c r="V97" s="461">
        <v>0</v>
      </c>
      <c r="W97" s="461">
        <v>377.25700000000001</v>
      </c>
      <c r="X97" s="461">
        <v>119.84699999999999</v>
      </c>
      <c r="Y97" s="461">
        <v>0</v>
      </c>
      <c r="Z97" s="461">
        <v>1963.202</v>
      </c>
      <c r="AA97" s="461">
        <v>16.006</v>
      </c>
      <c r="AB97" s="461">
        <v>215.08699999999999</v>
      </c>
      <c r="AC97" s="461">
        <v>-344.46199999999999</v>
      </c>
      <c r="AD97" s="461">
        <v>-540.13900000000001</v>
      </c>
      <c r="AE97" s="461">
        <v>8383.4239999999991</v>
      </c>
      <c r="AF97" s="461">
        <v>7843.2849999999989</v>
      </c>
      <c r="AG97" s="461">
        <f t="shared" si="6"/>
        <v>8383.4239999999991</v>
      </c>
      <c r="AH97" s="461">
        <f t="shared" si="7"/>
        <v>215.08699999999999</v>
      </c>
      <c r="AI97" s="461">
        <f t="shared" si="8"/>
        <v>0</v>
      </c>
      <c r="AK97" s="460">
        <v>0.44791666666666702</v>
      </c>
      <c r="AL97" s="461">
        <v>3604.9119999999998</v>
      </c>
      <c r="AM97" s="461">
        <v>2696.1860000000001</v>
      </c>
      <c r="AN97" s="461">
        <v>0</v>
      </c>
      <c r="AO97" s="461">
        <v>322.45499999999998</v>
      </c>
      <c r="AP97" s="461">
        <v>130.10900000000001</v>
      </c>
      <c r="AQ97" s="461">
        <v>0</v>
      </c>
      <c r="AR97" s="461">
        <v>1691.356</v>
      </c>
      <c r="AS97" s="461">
        <v>9.1449999999999996</v>
      </c>
      <c r="AT97" s="461">
        <v>545.59</v>
      </c>
      <c r="AU97" s="461">
        <v>-451.49299999999999</v>
      </c>
      <c r="AV97" s="461">
        <v>-492.07900000000001</v>
      </c>
      <c r="AW97" s="461">
        <v>8548.26</v>
      </c>
      <c r="AX97" s="461">
        <v>8056.1810000000005</v>
      </c>
      <c r="AY97" s="461">
        <f t="shared" si="9"/>
        <v>8548.26</v>
      </c>
      <c r="AZ97" s="461">
        <f t="shared" si="10"/>
        <v>545.59</v>
      </c>
      <c r="BA97" s="461">
        <f t="shared" si="11"/>
        <v>0</v>
      </c>
    </row>
    <row r="98" spans="1:53" s="447" customFormat="1">
      <c r="A98" s="460">
        <v>0.45833333333333298</v>
      </c>
      <c r="B98" s="461">
        <v>3098.7460000000001</v>
      </c>
      <c r="C98" s="461">
        <v>4158.558</v>
      </c>
      <c r="D98" s="461">
        <v>645.46100000000001</v>
      </c>
      <c r="E98" s="461">
        <v>419.36900000000003</v>
      </c>
      <c r="F98" s="461">
        <v>193.37100000000001</v>
      </c>
      <c r="G98" s="461">
        <v>0</v>
      </c>
      <c r="H98" s="461">
        <v>989.80399999999997</v>
      </c>
      <c r="I98" s="461">
        <v>28.742999999999999</v>
      </c>
      <c r="J98" s="461">
        <v>-335.42099999999999</v>
      </c>
      <c r="K98" s="461">
        <v>0</v>
      </c>
      <c r="L98" s="461">
        <v>-638.48900000000003</v>
      </c>
      <c r="M98" s="461">
        <v>9198.6309999999994</v>
      </c>
      <c r="N98" s="461">
        <v>8560.1419999999998</v>
      </c>
      <c r="O98" s="461">
        <f t="shared" si="3"/>
        <v>9198.6309999999994</v>
      </c>
      <c r="P98" s="461">
        <f t="shared" si="4"/>
        <v>0</v>
      </c>
      <c r="Q98" s="461">
        <f t="shared" si="5"/>
        <v>-335.42099999999999</v>
      </c>
      <c r="S98" s="460">
        <v>0.45833333333333298</v>
      </c>
      <c r="T98" s="461">
        <v>3010.2860000000001</v>
      </c>
      <c r="U98" s="461">
        <v>2909.4349999999999</v>
      </c>
      <c r="V98" s="461">
        <v>0</v>
      </c>
      <c r="W98" s="461">
        <v>370.93400000000003</v>
      </c>
      <c r="X98" s="461">
        <v>122.05800000000001</v>
      </c>
      <c r="Y98" s="461">
        <v>0</v>
      </c>
      <c r="Z98" s="461">
        <v>1910.1289999999999</v>
      </c>
      <c r="AA98" s="461">
        <v>15.95</v>
      </c>
      <c r="AB98" s="461">
        <v>605.51300000000003</v>
      </c>
      <c r="AC98" s="461">
        <v>-621.21100000000001</v>
      </c>
      <c r="AD98" s="461">
        <v>-526.91300000000001</v>
      </c>
      <c r="AE98" s="461">
        <v>8323.0940000000028</v>
      </c>
      <c r="AF98" s="461">
        <v>7796.1810000000023</v>
      </c>
      <c r="AG98" s="461">
        <f t="shared" si="6"/>
        <v>8323.0940000000028</v>
      </c>
      <c r="AH98" s="461">
        <f t="shared" si="7"/>
        <v>605.51300000000003</v>
      </c>
      <c r="AI98" s="461">
        <f t="shared" si="8"/>
        <v>0</v>
      </c>
      <c r="AK98" s="460">
        <v>0.45833333333333298</v>
      </c>
      <c r="AL98" s="461">
        <v>3604.0659999999998</v>
      </c>
      <c r="AM98" s="461">
        <v>2546.991</v>
      </c>
      <c r="AN98" s="461">
        <v>0</v>
      </c>
      <c r="AO98" s="461">
        <v>319.60700000000003</v>
      </c>
      <c r="AP98" s="461">
        <v>128.614</v>
      </c>
      <c r="AQ98" s="461">
        <v>0</v>
      </c>
      <c r="AR98" s="461">
        <v>1716.6780000000001</v>
      </c>
      <c r="AS98" s="461">
        <v>10.125999999999999</v>
      </c>
      <c r="AT98" s="461">
        <v>982.42</v>
      </c>
      <c r="AU98" s="461">
        <v>-741.23900000000003</v>
      </c>
      <c r="AV98" s="461">
        <v>-478.17</v>
      </c>
      <c r="AW98" s="461">
        <v>8567.2630000000008</v>
      </c>
      <c r="AX98" s="461">
        <v>8089.0930000000008</v>
      </c>
      <c r="AY98" s="461">
        <f t="shared" si="9"/>
        <v>8567.2630000000008</v>
      </c>
      <c r="AZ98" s="461">
        <f t="shared" si="10"/>
        <v>982.42</v>
      </c>
      <c r="BA98" s="461">
        <f t="shared" si="11"/>
        <v>0</v>
      </c>
    </row>
    <row r="99" spans="1:53" s="447" customFormat="1">
      <c r="A99" s="460">
        <v>0.46875</v>
      </c>
      <c r="B99" s="461">
        <v>3097.6390000000001</v>
      </c>
      <c r="C99" s="461">
        <v>4194.6379999999999</v>
      </c>
      <c r="D99" s="461">
        <v>246.82599999999999</v>
      </c>
      <c r="E99" s="461">
        <v>423.54</v>
      </c>
      <c r="F99" s="461">
        <v>195.72800000000001</v>
      </c>
      <c r="G99" s="461">
        <v>0</v>
      </c>
      <c r="H99" s="461">
        <v>997.43899999999996</v>
      </c>
      <c r="I99" s="461">
        <v>35.927</v>
      </c>
      <c r="J99" s="461">
        <v>69.150999999999996</v>
      </c>
      <c r="K99" s="461">
        <v>0</v>
      </c>
      <c r="L99" s="461">
        <v>-634.75</v>
      </c>
      <c r="M99" s="461">
        <v>9260.887999999999</v>
      </c>
      <c r="N99" s="461">
        <v>8626.137999999999</v>
      </c>
      <c r="O99" s="461">
        <f t="shared" si="3"/>
        <v>9260.887999999999</v>
      </c>
      <c r="P99" s="461">
        <f t="shared" si="4"/>
        <v>69.150999999999996</v>
      </c>
      <c r="Q99" s="461">
        <f t="shared" si="5"/>
        <v>0</v>
      </c>
      <c r="S99" s="460">
        <v>0.46875</v>
      </c>
      <c r="T99" s="461">
        <v>3010.24</v>
      </c>
      <c r="U99" s="461">
        <v>2878.2820000000002</v>
      </c>
      <c r="V99" s="461">
        <v>3.5270000000000001</v>
      </c>
      <c r="W99" s="461">
        <v>367.92</v>
      </c>
      <c r="X99" s="461">
        <v>122.117</v>
      </c>
      <c r="Y99" s="461">
        <v>0</v>
      </c>
      <c r="Z99" s="461">
        <v>1955.874</v>
      </c>
      <c r="AA99" s="461">
        <v>14.113</v>
      </c>
      <c r="AB99" s="461">
        <v>645.64700000000005</v>
      </c>
      <c r="AC99" s="461">
        <v>-627.92200000000003</v>
      </c>
      <c r="AD99" s="461">
        <v>-524.22900000000004</v>
      </c>
      <c r="AE99" s="461">
        <v>8369.7980000000007</v>
      </c>
      <c r="AF99" s="461">
        <v>7845.5690000000004</v>
      </c>
      <c r="AG99" s="461">
        <f t="shared" si="6"/>
        <v>8369.7980000000007</v>
      </c>
      <c r="AH99" s="461">
        <f t="shared" si="7"/>
        <v>645.64700000000005</v>
      </c>
      <c r="AI99" s="461">
        <f t="shared" si="8"/>
        <v>0</v>
      </c>
      <c r="AK99" s="460">
        <v>0.46875</v>
      </c>
      <c r="AL99" s="461">
        <v>3604.1729999999998</v>
      </c>
      <c r="AM99" s="461">
        <v>2508.6889999999999</v>
      </c>
      <c r="AN99" s="461">
        <v>0</v>
      </c>
      <c r="AO99" s="461">
        <v>310.983</v>
      </c>
      <c r="AP99" s="461">
        <v>129.04</v>
      </c>
      <c r="AQ99" s="461">
        <v>0</v>
      </c>
      <c r="AR99" s="461">
        <v>1784.43</v>
      </c>
      <c r="AS99" s="461">
        <v>12.8</v>
      </c>
      <c r="AT99" s="461">
        <v>1051.8720000000001</v>
      </c>
      <c r="AU99" s="461">
        <v>-748.14700000000005</v>
      </c>
      <c r="AV99" s="461">
        <v>-474.73399999999998</v>
      </c>
      <c r="AW99" s="461">
        <v>8653.8399999999965</v>
      </c>
      <c r="AX99" s="461">
        <v>8179.1059999999961</v>
      </c>
      <c r="AY99" s="461">
        <f t="shared" si="9"/>
        <v>8653.8399999999965</v>
      </c>
      <c r="AZ99" s="461">
        <f t="shared" si="10"/>
        <v>1051.8720000000001</v>
      </c>
      <c r="BA99" s="461">
        <f t="shared" si="11"/>
        <v>0</v>
      </c>
    </row>
    <row r="100" spans="1:53" s="447" customFormat="1">
      <c r="A100" s="460">
        <v>0.47916666666666702</v>
      </c>
      <c r="B100" s="461">
        <v>3098.4989999999998</v>
      </c>
      <c r="C100" s="461">
        <v>4234.5910000000003</v>
      </c>
      <c r="D100" s="461">
        <v>1.2829999999999999</v>
      </c>
      <c r="E100" s="461">
        <v>459.83699999999999</v>
      </c>
      <c r="F100" s="461">
        <v>257.09199999999998</v>
      </c>
      <c r="G100" s="461">
        <v>0</v>
      </c>
      <c r="H100" s="461">
        <v>956.11500000000001</v>
      </c>
      <c r="I100" s="461">
        <v>31.242000000000001</v>
      </c>
      <c r="J100" s="461">
        <v>224.87799999999999</v>
      </c>
      <c r="K100" s="461">
        <v>0</v>
      </c>
      <c r="L100" s="461">
        <v>-636.15499999999997</v>
      </c>
      <c r="M100" s="461">
        <v>9263.5370000000021</v>
      </c>
      <c r="N100" s="461">
        <v>8627.3820000000014</v>
      </c>
      <c r="O100" s="461">
        <f t="shared" si="3"/>
        <v>9263.5370000000021</v>
      </c>
      <c r="P100" s="461">
        <f t="shared" si="4"/>
        <v>224.87799999999999</v>
      </c>
      <c r="Q100" s="461">
        <f t="shared" si="5"/>
        <v>0</v>
      </c>
      <c r="S100" s="460">
        <v>0.47916666666666702</v>
      </c>
      <c r="T100" s="461">
        <v>3007.6990000000001</v>
      </c>
      <c r="U100" s="461">
        <v>2878.8620000000001</v>
      </c>
      <c r="V100" s="461">
        <v>4.5090000000000003</v>
      </c>
      <c r="W100" s="461">
        <v>369.95800000000003</v>
      </c>
      <c r="X100" s="461">
        <v>122.1</v>
      </c>
      <c r="Y100" s="461">
        <v>0</v>
      </c>
      <c r="Z100" s="461">
        <v>1934.546</v>
      </c>
      <c r="AA100" s="461">
        <v>13.606</v>
      </c>
      <c r="AB100" s="461">
        <v>680.60299999999995</v>
      </c>
      <c r="AC100" s="461">
        <v>-627.39200000000005</v>
      </c>
      <c r="AD100" s="461">
        <v>-523.96500000000003</v>
      </c>
      <c r="AE100" s="461">
        <v>8384.4909999999982</v>
      </c>
      <c r="AF100" s="461">
        <v>7860.525999999998</v>
      </c>
      <c r="AG100" s="461">
        <f t="shared" si="6"/>
        <v>8384.4909999999982</v>
      </c>
      <c r="AH100" s="461">
        <f t="shared" si="7"/>
        <v>680.60299999999995</v>
      </c>
      <c r="AI100" s="461">
        <f t="shared" si="8"/>
        <v>0</v>
      </c>
      <c r="AK100" s="460">
        <v>0.47916666666666702</v>
      </c>
      <c r="AL100" s="461">
        <v>3604.5419999999999</v>
      </c>
      <c r="AM100" s="461">
        <v>2561.7109999999998</v>
      </c>
      <c r="AN100" s="461">
        <v>0</v>
      </c>
      <c r="AO100" s="461">
        <v>320.09500000000003</v>
      </c>
      <c r="AP100" s="461">
        <v>128.822</v>
      </c>
      <c r="AQ100" s="461">
        <v>0</v>
      </c>
      <c r="AR100" s="461">
        <v>1772.423</v>
      </c>
      <c r="AS100" s="461">
        <v>10.686</v>
      </c>
      <c r="AT100" s="461">
        <v>996.41800000000001</v>
      </c>
      <c r="AU100" s="461">
        <v>-747.15</v>
      </c>
      <c r="AV100" s="461">
        <v>-480.16399999999999</v>
      </c>
      <c r="AW100" s="461">
        <v>8647.5470000000005</v>
      </c>
      <c r="AX100" s="461">
        <v>8167.3830000000007</v>
      </c>
      <c r="AY100" s="461">
        <f t="shared" si="9"/>
        <v>8647.5470000000005</v>
      </c>
      <c r="AZ100" s="461">
        <f t="shared" si="10"/>
        <v>996.41800000000001</v>
      </c>
      <c r="BA100" s="461">
        <f t="shared" si="11"/>
        <v>0</v>
      </c>
    </row>
    <row r="101" spans="1:53" s="447" customFormat="1">
      <c r="A101" s="460">
        <v>0.48958333333333298</v>
      </c>
      <c r="B101" s="461">
        <v>3099.6129999999998</v>
      </c>
      <c r="C101" s="461">
        <v>4189.7830000000004</v>
      </c>
      <c r="D101" s="461">
        <v>0</v>
      </c>
      <c r="E101" s="461">
        <v>468.22800000000001</v>
      </c>
      <c r="F101" s="461">
        <v>351.084</v>
      </c>
      <c r="G101" s="461">
        <v>0</v>
      </c>
      <c r="H101" s="461">
        <v>912.99900000000002</v>
      </c>
      <c r="I101" s="461">
        <v>39.261000000000003</v>
      </c>
      <c r="J101" s="461">
        <v>134.50399999999999</v>
      </c>
      <c r="K101" s="461">
        <v>0</v>
      </c>
      <c r="L101" s="461">
        <v>-632.59799999999996</v>
      </c>
      <c r="M101" s="461">
        <v>9195.4720000000016</v>
      </c>
      <c r="N101" s="461">
        <v>8562.8740000000016</v>
      </c>
      <c r="O101" s="461">
        <f t="shared" si="3"/>
        <v>9195.4720000000016</v>
      </c>
      <c r="P101" s="461">
        <f t="shared" si="4"/>
        <v>134.50399999999999</v>
      </c>
      <c r="Q101" s="461">
        <f t="shared" si="5"/>
        <v>0</v>
      </c>
      <c r="S101" s="460">
        <v>0.48958333333333298</v>
      </c>
      <c r="T101" s="461">
        <v>3007.2260000000001</v>
      </c>
      <c r="U101" s="461">
        <v>2852.2489999999998</v>
      </c>
      <c r="V101" s="461">
        <v>6.4390000000000001</v>
      </c>
      <c r="W101" s="461">
        <v>371.24400000000003</v>
      </c>
      <c r="X101" s="461">
        <v>122.07599999999999</v>
      </c>
      <c r="Y101" s="461">
        <v>0</v>
      </c>
      <c r="Z101" s="461">
        <v>1942.1690000000001</v>
      </c>
      <c r="AA101" s="461">
        <v>12.156000000000001</v>
      </c>
      <c r="AB101" s="461">
        <v>672.49800000000005</v>
      </c>
      <c r="AC101" s="461">
        <v>-626.42700000000002</v>
      </c>
      <c r="AD101" s="461">
        <v>-521.39800000000002</v>
      </c>
      <c r="AE101" s="461">
        <v>8359.630000000001</v>
      </c>
      <c r="AF101" s="461">
        <v>7838.2320000000009</v>
      </c>
      <c r="AG101" s="461">
        <f t="shared" si="6"/>
        <v>8359.630000000001</v>
      </c>
      <c r="AH101" s="461">
        <f t="shared" si="7"/>
        <v>672.49800000000005</v>
      </c>
      <c r="AI101" s="461">
        <f t="shared" si="8"/>
        <v>0</v>
      </c>
      <c r="AK101" s="460">
        <v>0.48958333333333298</v>
      </c>
      <c r="AL101" s="461">
        <v>3605.143</v>
      </c>
      <c r="AM101" s="461">
        <v>2547.2979999999998</v>
      </c>
      <c r="AN101" s="461">
        <v>0</v>
      </c>
      <c r="AO101" s="461">
        <v>320.85399999999998</v>
      </c>
      <c r="AP101" s="461">
        <v>128.70599999999999</v>
      </c>
      <c r="AQ101" s="461">
        <v>0</v>
      </c>
      <c r="AR101" s="461">
        <v>1752.0889999999999</v>
      </c>
      <c r="AS101" s="461">
        <v>12.853999999999999</v>
      </c>
      <c r="AT101" s="461">
        <v>1025.0119999999999</v>
      </c>
      <c r="AU101" s="461">
        <v>-746.88400000000001</v>
      </c>
      <c r="AV101" s="461">
        <v>-478.726</v>
      </c>
      <c r="AW101" s="461">
        <v>8645.0720000000001</v>
      </c>
      <c r="AX101" s="461">
        <v>8166.3460000000005</v>
      </c>
      <c r="AY101" s="461">
        <f t="shared" si="9"/>
        <v>8645.0720000000001</v>
      </c>
      <c r="AZ101" s="461">
        <f t="shared" si="10"/>
        <v>1025.0119999999999</v>
      </c>
      <c r="BA101" s="461">
        <f t="shared" si="11"/>
        <v>0</v>
      </c>
    </row>
    <row r="102" spans="1:53" s="447" customFormat="1">
      <c r="A102" s="460">
        <v>0.5</v>
      </c>
      <c r="B102" s="461">
        <v>3098.7660000000001</v>
      </c>
      <c r="C102" s="461">
        <v>4230.2529999999997</v>
      </c>
      <c r="D102" s="461">
        <v>0</v>
      </c>
      <c r="E102" s="461">
        <v>426.59199999999998</v>
      </c>
      <c r="F102" s="461">
        <v>203.06</v>
      </c>
      <c r="G102" s="461">
        <v>0</v>
      </c>
      <c r="H102" s="461">
        <v>884.63499999999999</v>
      </c>
      <c r="I102" s="461">
        <v>46.363999999999997</v>
      </c>
      <c r="J102" s="461">
        <v>265.88799999999998</v>
      </c>
      <c r="K102" s="461">
        <v>0</v>
      </c>
      <c r="L102" s="461">
        <v>-632.57100000000003</v>
      </c>
      <c r="M102" s="461">
        <v>9155.5580000000009</v>
      </c>
      <c r="N102" s="461">
        <v>8522.987000000001</v>
      </c>
      <c r="O102" s="461">
        <f t="shared" si="3"/>
        <v>9155.5580000000009</v>
      </c>
      <c r="P102" s="461">
        <f t="shared" si="4"/>
        <v>265.88799999999998</v>
      </c>
      <c r="Q102" s="461">
        <f t="shared" si="5"/>
        <v>0</v>
      </c>
      <c r="S102" s="460">
        <v>0.5</v>
      </c>
      <c r="T102" s="461">
        <v>3005.2190000000001</v>
      </c>
      <c r="U102" s="461">
        <v>2700.2</v>
      </c>
      <c r="V102" s="461">
        <v>6.1050000000000004</v>
      </c>
      <c r="W102" s="461">
        <v>364.822</v>
      </c>
      <c r="X102" s="461">
        <v>122.05200000000001</v>
      </c>
      <c r="Y102" s="461">
        <v>0</v>
      </c>
      <c r="Z102" s="461">
        <v>2162.5880000000002</v>
      </c>
      <c r="AA102" s="461">
        <v>11.029</v>
      </c>
      <c r="AB102" s="461">
        <v>809.20500000000004</v>
      </c>
      <c r="AC102" s="461">
        <v>-625.06600000000003</v>
      </c>
      <c r="AD102" s="461">
        <v>-508.44299999999998</v>
      </c>
      <c r="AE102" s="461">
        <v>8556.1539999999986</v>
      </c>
      <c r="AF102" s="461">
        <v>8047.7109999999984</v>
      </c>
      <c r="AG102" s="461">
        <f t="shared" si="6"/>
        <v>8556.1539999999986</v>
      </c>
      <c r="AH102" s="461">
        <f t="shared" si="7"/>
        <v>809.20500000000004</v>
      </c>
      <c r="AI102" s="461">
        <f t="shared" si="8"/>
        <v>0</v>
      </c>
      <c r="AK102" s="460">
        <v>0.5</v>
      </c>
      <c r="AL102" s="461">
        <v>3604.7950000000001</v>
      </c>
      <c r="AM102" s="461">
        <v>2530.1640000000002</v>
      </c>
      <c r="AN102" s="461">
        <v>0</v>
      </c>
      <c r="AO102" s="461">
        <v>307.79300000000001</v>
      </c>
      <c r="AP102" s="461">
        <v>128.65700000000001</v>
      </c>
      <c r="AQ102" s="461">
        <v>0</v>
      </c>
      <c r="AR102" s="461">
        <v>1857.636</v>
      </c>
      <c r="AS102" s="461">
        <v>15.182</v>
      </c>
      <c r="AT102" s="461">
        <v>1034.9580000000001</v>
      </c>
      <c r="AU102" s="461">
        <v>-746.53599999999994</v>
      </c>
      <c r="AV102" s="461">
        <v>-477.31200000000001</v>
      </c>
      <c r="AW102" s="461">
        <v>8732.6490000000013</v>
      </c>
      <c r="AX102" s="461">
        <v>8255.3370000000014</v>
      </c>
      <c r="AY102" s="461">
        <f t="shared" si="9"/>
        <v>8732.6490000000013</v>
      </c>
      <c r="AZ102" s="461">
        <f t="shared" si="10"/>
        <v>1034.9580000000001</v>
      </c>
      <c r="BA102" s="461">
        <f t="shared" si="11"/>
        <v>0</v>
      </c>
    </row>
    <row r="103" spans="1:53" s="447" customFormat="1">
      <c r="A103" s="460">
        <v>0.51041666666666696</v>
      </c>
      <c r="B103" s="461">
        <v>3099.366</v>
      </c>
      <c r="C103" s="461">
        <v>4202.6559999999999</v>
      </c>
      <c r="D103" s="461">
        <v>0</v>
      </c>
      <c r="E103" s="461">
        <v>419.63299999999998</v>
      </c>
      <c r="F103" s="461">
        <v>195.726</v>
      </c>
      <c r="G103" s="461">
        <v>0</v>
      </c>
      <c r="H103" s="461">
        <v>882.64599999999996</v>
      </c>
      <c r="I103" s="461">
        <v>41.186</v>
      </c>
      <c r="J103" s="461">
        <v>380.959</v>
      </c>
      <c r="K103" s="461">
        <v>0</v>
      </c>
      <c r="L103" s="461">
        <v>-629.29999999999995</v>
      </c>
      <c r="M103" s="461">
        <v>9222.1720000000005</v>
      </c>
      <c r="N103" s="461">
        <v>8592.8720000000012</v>
      </c>
      <c r="O103" s="461">
        <f t="shared" si="3"/>
        <v>9222.1720000000005</v>
      </c>
      <c r="P103" s="461">
        <f t="shared" si="4"/>
        <v>380.959</v>
      </c>
      <c r="Q103" s="461">
        <f t="shared" si="5"/>
        <v>0</v>
      </c>
      <c r="S103" s="460">
        <v>0.51041666666666696</v>
      </c>
      <c r="T103" s="461">
        <v>3005.4589999999998</v>
      </c>
      <c r="U103" s="461">
        <v>2635.3670000000002</v>
      </c>
      <c r="V103" s="461">
        <v>5.13</v>
      </c>
      <c r="W103" s="461">
        <v>366.28699999999998</v>
      </c>
      <c r="X103" s="461">
        <v>122.04</v>
      </c>
      <c r="Y103" s="461">
        <v>0</v>
      </c>
      <c r="Z103" s="461">
        <v>2068.4209999999998</v>
      </c>
      <c r="AA103" s="461">
        <v>10.787000000000001</v>
      </c>
      <c r="AB103" s="461">
        <v>872.88400000000001</v>
      </c>
      <c r="AC103" s="461">
        <v>-624.52300000000002</v>
      </c>
      <c r="AD103" s="461">
        <v>-500.37599999999998</v>
      </c>
      <c r="AE103" s="461">
        <v>8461.8520000000008</v>
      </c>
      <c r="AF103" s="461">
        <v>7961.4760000000006</v>
      </c>
      <c r="AG103" s="461">
        <f t="shared" si="6"/>
        <v>8461.8520000000008</v>
      </c>
      <c r="AH103" s="461">
        <f t="shared" si="7"/>
        <v>872.88400000000001</v>
      </c>
      <c r="AI103" s="461">
        <f t="shared" si="8"/>
        <v>0</v>
      </c>
      <c r="AK103" s="460">
        <v>0.51041666666666696</v>
      </c>
      <c r="AL103" s="461">
        <v>3602.982</v>
      </c>
      <c r="AM103" s="461">
        <v>2509.7620000000002</v>
      </c>
      <c r="AN103" s="461">
        <v>0</v>
      </c>
      <c r="AO103" s="461">
        <v>308.37299999999999</v>
      </c>
      <c r="AP103" s="461">
        <v>128.65299999999999</v>
      </c>
      <c r="AQ103" s="461">
        <v>0</v>
      </c>
      <c r="AR103" s="461">
        <v>1857.58</v>
      </c>
      <c r="AS103" s="461">
        <v>21.068999999999999</v>
      </c>
      <c r="AT103" s="461">
        <v>1056.1220000000001</v>
      </c>
      <c r="AU103" s="461">
        <v>-745.47400000000005</v>
      </c>
      <c r="AV103" s="461">
        <v>-475.41399999999999</v>
      </c>
      <c r="AW103" s="461">
        <v>8739.0669999999991</v>
      </c>
      <c r="AX103" s="461">
        <v>8263.6529999999984</v>
      </c>
      <c r="AY103" s="461">
        <f t="shared" si="9"/>
        <v>8739.0669999999991</v>
      </c>
      <c r="AZ103" s="461">
        <f t="shared" si="10"/>
        <v>1056.1220000000001</v>
      </c>
      <c r="BA103" s="461">
        <f t="shared" si="11"/>
        <v>0</v>
      </c>
    </row>
    <row r="104" spans="1:53" s="447" customFormat="1">
      <c r="A104" s="460">
        <v>0.52083333333333304</v>
      </c>
      <c r="B104" s="461">
        <v>3099.8130000000001</v>
      </c>
      <c r="C104" s="461">
        <v>4192.6549999999997</v>
      </c>
      <c r="D104" s="461">
        <v>0</v>
      </c>
      <c r="E104" s="461">
        <v>421.28399999999999</v>
      </c>
      <c r="F104" s="461">
        <v>195.803</v>
      </c>
      <c r="G104" s="461">
        <v>0</v>
      </c>
      <c r="H104" s="461">
        <v>943.649</v>
      </c>
      <c r="I104" s="461">
        <v>37.316000000000003</v>
      </c>
      <c r="J104" s="461">
        <v>345.13900000000001</v>
      </c>
      <c r="K104" s="461">
        <v>0</v>
      </c>
      <c r="L104" s="461">
        <v>-629.13</v>
      </c>
      <c r="M104" s="461">
        <v>9235.6589999999997</v>
      </c>
      <c r="N104" s="461">
        <v>8606.5290000000005</v>
      </c>
      <c r="O104" s="461">
        <f t="shared" si="3"/>
        <v>9235.6589999999997</v>
      </c>
      <c r="P104" s="461">
        <f t="shared" si="4"/>
        <v>345.13900000000001</v>
      </c>
      <c r="Q104" s="461">
        <f t="shared" si="5"/>
        <v>0</v>
      </c>
      <c r="S104" s="460">
        <v>0.52083333333333304</v>
      </c>
      <c r="T104" s="461">
        <v>3005.1060000000002</v>
      </c>
      <c r="U104" s="461">
        <v>2613.261</v>
      </c>
      <c r="V104" s="461">
        <v>1.5229999999999999</v>
      </c>
      <c r="W104" s="461">
        <v>365.34100000000001</v>
      </c>
      <c r="X104" s="461">
        <v>122.01900000000001</v>
      </c>
      <c r="Y104" s="461">
        <v>0</v>
      </c>
      <c r="Z104" s="461">
        <v>1968.64</v>
      </c>
      <c r="AA104" s="461">
        <v>8.9260000000000002</v>
      </c>
      <c r="AB104" s="461">
        <v>925.29700000000003</v>
      </c>
      <c r="AC104" s="461">
        <v>-623.16200000000003</v>
      </c>
      <c r="AD104" s="461">
        <v>-496.4</v>
      </c>
      <c r="AE104" s="461">
        <v>8386.9510000000009</v>
      </c>
      <c r="AF104" s="461">
        <v>7890.5510000000013</v>
      </c>
      <c r="AG104" s="461">
        <f t="shared" si="6"/>
        <v>8386.9510000000009</v>
      </c>
      <c r="AH104" s="461">
        <f t="shared" si="7"/>
        <v>925.29700000000003</v>
      </c>
      <c r="AI104" s="461">
        <f t="shared" si="8"/>
        <v>0</v>
      </c>
      <c r="AK104" s="460">
        <v>0.52083333333333304</v>
      </c>
      <c r="AL104" s="461">
        <v>3600.3609999999999</v>
      </c>
      <c r="AM104" s="461">
        <v>2516.2939999999999</v>
      </c>
      <c r="AN104" s="461">
        <v>0</v>
      </c>
      <c r="AO104" s="461">
        <v>310.16399999999999</v>
      </c>
      <c r="AP104" s="461">
        <v>128.63999999999999</v>
      </c>
      <c r="AQ104" s="461">
        <v>0</v>
      </c>
      <c r="AR104" s="461">
        <v>1890.1969999999999</v>
      </c>
      <c r="AS104" s="461">
        <v>18.478999999999999</v>
      </c>
      <c r="AT104" s="461">
        <v>1017.187</v>
      </c>
      <c r="AU104" s="461">
        <v>-744.774</v>
      </c>
      <c r="AV104" s="461">
        <v>-476.29</v>
      </c>
      <c r="AW104" s="461">
        <v>8736.5479999999989</v>
      </c>
      <c r="AX104" s="461">
        <v>8260.257999999998</v>
      </c>
      <c r="AY104" s="461">
        <f t="shared" si="9"/>
        <v>8736.5479999999989</v>
      </c>
      <c r="AZ104" s="461">
        <f t="shared" si="10"/>
        <v>1017.187</v>
      </c>
      <c r="BA104" s="461">
        <f t="shared" si="11"/>
        <v>0</v>
      </c>
    </row>
    <row r="105" spans="1:53" s="447" customFormat="1">
      <c r="A105" s="460">
        <v>0.53125</v>
      </c>
      <c r="B105" s="461">
        <v>3099.0990000000002</v>
      </c>
      <c r="C105" s="461">
        <v>4152.1109999999999</v>
      </c>
      <c r="D105" s="461">
        <v>0</v>
      </c>
      <c r="E105" s="461">
        <v>419.00099999999998</v>
      </c>
      <c r="F105" s="461">
        <v>195.76400000000001</v>
      </c>
      <c r="G105" s="461">
        <v>0</v>
      </c>
      <c r="H105" s="461">
        <v>969.51099999999997</v>
      </c>
      <c r="I105" s="461">
        <v>32.613</v>
      </c>
      <c r="J105" s="461">
        <v>407.774</v>
      </c>
      <c r="K105" s="461">
        <v>0</v>
      </c>
      <c r="L105" s="461">
        <v>-625.18600000000004</v>
      </c>
      <c r="M105" s="461">
        <v>9275.8729999999996</v>
      </c>
      <c r="N105" s="461">
        <v>8650.6869999999999</v>
      </c>
      <c r="O105" s="461">
        <f t="shared" si="3"/>
        <v>9275.8729999999996</v>
      </c>
      <c r="P105" s="461">
        <f t="shared" si="4"/>
        <v>407.774</v>
      </c>
      <c r="Q105" s="461">
        <f t="shared" si="5"/>
        <v>0</v>
      </c>
      <c r="S105" s="460">
        <v>0.53125</v>
      </c>
      <c r="T105" s="461">
        <v>3004.866</v>
      </c>
      <c r="U105" s="461">
        <v>2651.1219999999998</v>
      </c>
      <c r="V105" s="461">
        <v>0</v>
      </c>
      <c r="W105" s="461">
        <v>365.78800000000001</v>
      </c>
      <c r="X105" s="461">
        <v>122.004</v>
      </c>
      <c r="Y105" s="461">
        <v>0</v>
      </c>
      <c r="Z105" s="461">
        <v>1989.6780000000001</v>
      </c>
      <c r="AA105" s="461">
        <v>9.2210000000000001</v>
      </c>
      <c r="AB105" s="461">
        <v>894.62599999999998</v>
      </c>
      <c r="AC105" s="461">
        <v>-623.06200000000001</v>
      </c>
      <c r="AD105" s="461">
        <v>-500.63499999999999</v>
      </c>
      <c r="AE105" s="461">
        <v>8414.2429999999986</v>
      </c>
      <c r="AF105" s="461">
        <v>7913.6079999999984</v>
      </c>
      <c r="AG105" s="461">
        <f t="shared" si="6"/>
        <v>8414.2429999999986</v>
      </c>
      <c r="AH105" s="461">
        <f t="shared" si="7"/>
        <v>894.62599999999998</v>
      </c>
      <c r="AI105" s="461">
        <f t="shared" si="8"/>
        <v>0</v>
      </c>
      <c r="AK105" s="460">
        <v>0.53125</v>
      </c>
      <c r="AL105" s="461">
        <v>3596.9720000000002</v>
      </c>
      <c r="AM105" s="461">
        <v>2534.5509999999999</v>
      </c>
      <c r="AN105" s="461">
        <v>0</v>
      </c>
      <c r="AO105" s="461">
        <v>309.50799999999998</v>
      </c>
      <c r="AP105" s="461">
        <v>128.601</v>
      </c>
      <c r="AQ105" s="461">
        <v>0</v>
      </c>
      <c r="AR105" s="461">
        <v>1874.2049999999999</v>
      </c>
      <c r="AS105" s="461">
        <v>18.513999999999999</v>
      </c>
      <c r="AT105" s="461">
        <v>1006.4</v>
      </c>
      <c r="AU105" s="461">
        <v>-744.63599999999997</v>
      </c>
      <c r="AV105" s="461">
        <v>-477.60199999999998</v>
      </c>
      <c r="AW105" s="461">
        <v>8724.114999999998</v>
      </c>
      <c r="AX105" s="461">
        <v>8246.5129999999972</v>
      </c>
      <c r="AY105" s="461">
        <f t="shared" si="9"/>
        <v>8724.114999999998</v>
      </c>
      <c r="AZ105" s="461">
        <f t="shared" si="10"/>
        <v>1006.4</v>
      </c>
      <c r="BA105" s="461">
        <f t="shared" si="11"/>
        <v>0</v>
      </c>
    </row>
    <row r="106" spans="1:53" s="447" customFormat="1">
      <c r="A106" s="460">
        <v>0.54166666666666696</v>
      </c>
      <c r="B106" s="461">
        <v>3097.1590000000001</v>
      </c>
      <c r="C106" s="461">
        <v>4150.7380000000003</v>
      </c>
      <c r="D106" s="461">
        <v>0</v>
      </c>
      <c r="E106" s="461">
        <v>414.62700000000001</v>
      </c>
      <c r="F106" s="461">
        <v>193.81200000000001</v>
      </c>
      <c r="G106" s="461">
        <v>0</v>
      </c>
      <c r="H106" s="461">
        <v>1025.1410000000001</v>
      </c>
      <c r="I106" s="461">
        <v>31.085000000000001</v>
      </c>
      <c r="J106" s="461">
        <v>470.14299999999997</v>
      </c>
      <c r="K106" s="461">
        <v>-34.058</v>
      </c>
      <c r="L106" s="461">
        <v>-625.32100000000003</v>
      </c>
      <c r="M106" s="461">
        <v>9348.646999999999</v>
      </c>
      <c r="N106" s="461">
        <v>8723.3259999999991</v>
      </c>
      <c r="O106" s="461">
        <f t="shared" si="3"/>
        <v>9348.646999999999</v>
      </c>
      <c r="P106" s="461">
        <f t="shared" si="4"/>
        <v>470.14299999999997</v>
      </c>
      <c r="Q106" s="461">
        <f t="shared" si="5"/>
        <v>0</v>
      </c>
      <c r="S106" s="460">
        <v>0.54166666666666696</v>
      </c>
      <c r="T106" s="461">
        <v>3004.6260000000002</v>
      </c>
      <c r="U106" s="461">
        <v>2922.2080000000001</v>
      </c>
      <c r="V106" s="461">
        <v>0</v>
      </c>
      <c r="W106" s="461">
        <v>382.09399999999999</v>
      </c>
      <c r="X106" s="461">
        <v>161.36500000000001</v>
      </c>
      <c r="Y106" s="461">
        <v>0</v>
      </c>
      <c r="Z106" s="461">
        <v>1916.778</v>
      </c>
      <c r="AA106" s="461">
        <v>8.2880000000000003</v>
      </c>
      <c r="AB106" s="461">
        <v>651.60599999999999</v>
      </c>
      <c r="AC106" s="461">
        <v>-620.76900000000001</v>
      </c>
      <c r="AD106" s="461">
        <v>-528.98299999999995</v>
      </c>
      <c r="AE106" s="461">
        <v>8426.1959999999999</v>
      </c>
      <c r="AF106" s="461">
        <v>7897.2129999999997</v>
      </c>
      <c r="AG106" s="461">
        <f t="shared" si="6"/>
        <v>8426.1959999999999</v>
      </c>
      <c r="AH106" s="461">
        <f t="shared" si="7"/>
        <v>651.60599999999999</v>
      </c>
      <c r="AI106" s="461">
        <f t="shared" si="8"/>
        <v>0</v>
      </c>
      <c r="AK106" s="460">
        <v>0.54166666666666696</v>
      </c>
      <c r="AL106" s="461">
        <v>3596.1779999999999</v>
      </c>
      <c r="AM106" s="461">
        <v>2607.4740000000002</v>
      </c>
      <c r="AN106" s="461">
        <v>0</v>
      </c>
      <c r="AO106" s="461">
        <v>306.75400000000002</v>
      </c>
      <c r="AP106" s="461">
        <v>127.5</v>
      </c>
      <c r="AQ106" s="461">
        <v>0</v>
      </c>
      <c r="AR106" s="461">
        <v>1872.107</v>
      </c>
      <c r="AS106" s="461">
        <v>17.489000000000001</v>
      </c>
      <c r="AT106" s="461">
        <v>981.529</v>
      </c>
      <c r="AU106" s="461">
        <v>-743.31</v>
      </c>
      <c r="AV106" s="461">
        <v>-484.13799999999998</v>
      </c>
      <c r="AW106" s="461">
        <v>8765.7209999999995</v>
      </c>
      <c r="AX106" s="461">
        <v>8281.5829999999987</v>
      </c>
      <c r="AY106" s="461">
        <f t="shared" si="9"/>
        <v>8765.7209999999995</v>
      </c>
      <c r="AZ106" s="461">
        <f t="shared" si="10"/>
        <v>981.529</v>
      </c>
      <c r="BA106" s="461">
        <f t="shared" si="11"/>
        <v>0</v>
      </c>
    </row>
    <row r="107" spans="1:53" s="447" customFormat="1">
      <c r="A107" s="460">
        <v>0.55208333333333304</v>
      </c>
      <c r="B107" s="461">
        <v>3095.6320000000001</v>
      </c>
      <c r="C107" s="461">
        <v>4204.973</v>
      </c>
      <c r="D107" s="461">
        <v>0</v>
      </c>
      <c r="E107" s="461">
        <v>428.47399999999999</v>
      </c>
      <c r="F107" s="461">
        <v>193.62899999999999</v>
      </c>
      <c r="G107" s="461">
        <v>0</v>
      </c>
      <c r="H107" s="461">
        <v>989.01700000000005</v>
      </c>
      <c r="I107" s="461">
        <v>33.234000000000002</v>
      </c>
      <c r="J107" s="461">
        <v>452.18299999999999</v>
      </c>
      <c r="K107" s="461">
        <v>-102.977</v>
      </c>
      <c r="L107" s="461">
        <v>-631.03800000000001</v>
      </c>
      <c r="M107" s="461">
        <v>9294.1649999999991</v>
      </c>
      <c r="N107" s="461">
        <v>8663.1269999999986</v>
      </c>
      <c r="O107" s="461">
        <f t="shared" si="3"/>
        <v>9294.1649999999991</v>
      </c>
      <c r="P107" s="461">
        <f t="shared" si="4"/>
        <v>452.18299999999999</v>
      </c>
      <c r="Q107" s="461">
        <f t="shared" si="5"/>
        <v>0</v>
      </c>
      <c r="S107" s="460">
        <v>0.55208333333333304</v>
      </c>
      <c r="T107" s="461">
        <v>3004.9589999999998</v>
      </c>
      <c r="U107" s="461">
        <v>2987.373</v>
      </c>
      <c r="V107" s="461">
        <v>0</v>
      </c>
      <c r="W107" s="461">
        <v>386.28199999999998</v>
      </c>
      <c r="X107" s="461">
        <v>147.64099999999999</v>
      </c>
      <c r="Y107" s="461">
        <v>0</v>
      </c>
      <c r="Z107" s="461">
        <v>1904.287</v>
      </c>
      <c r="AA107" s="461">
        <v>7.9020000000000001</v>
      </c>
      <c r="AB107" s="461">
        <v>598.65700000000004</v>
      </c>
      <c r="AC107" s="461">
        <v>-621.62</v>
      </c>
      <c r="AD107" s="461">
        <v>-535.72</v>
      </c>
      <c r="AE107" s="461">
        <v>8415.4809999999979</v>
      </c>
      <c r="AF107" s="461">
        <v>7879.7609999999977</v>
      </c>
      <c r="AG107" s="461">
        <f t="shared" si="6"/>
        <v>8415.4809999999979</v>
      </c>
      <c r="AH107" s="461">
        <f t="shared" si="7"/>
        <v>598.65700000000004</v>
      </c>
      <c r="AI107" s="461">
        <f t="shared" si="8"/>
        <v>0</v>
      </c>
      <c r="AK107" s="460">
        <v>0.55208333333333304</v>
      </c>
      <c r="AL107" s="461">
        <v>3594.9920000000002</v>
      </c>
      <c r="AM107" s="461">
        <v>2707.5230000000001</v>
      </c>
      <c r="AN107" s="461">
        <v>0</v>
      </c>
      <c r="AO107" s="461">
        <v>328.803</v>
      </c>
      <c r="AP107" s="461">
        <v>127.489</v>
      </c>
      <c r="AQ107" s="461">
        <v>0</v>
      </c>
      <c r="AR107" s="461">
        <v>1853.7660000000001</v>
      </c>
      <c r="AS107" s="461">
        <v>14.448</v>
      </c>
      <c r="AT107" s="461">
        <v>901.54499999999996</v>
      </c>
      <c r="AU107" s="461">
        <v>-741.86099999999999</v>
      </c>
      <c r="AV107" s="461">
        <v>-494.661</v>
      </c>
      <c r="AW107" s="461">
        <v>8786.7049999999999</v>
      </c>
      <c r="AX107" s="461">
        <v>8292.0439999999999</v>
      </c>
      <c r="AY107" s="461">
        <f t="shared" si="9"/>
        <v>8786.7049999999999</v>
      </c>
      <c r="AZ107" s="461">
        <f t="shared" si="10"/>
        <v>901.54499999999996</v>
      </c>
      <c r="BA107" s="461">
        <f t="shared" si="11"/>
        <v>0</v>
      </c>
    </row>
    <row r="108" spans="1:53" s="447" customFormat="1">
      <c r="A108" s="460">
        <v>0.5625</v>
      </c>
      <c r="B108" s="461">
        <v>3094.8119999999999</v>
      </c>
      <c r="C108" s="461">
        <v>4159.1139999999996</v>
      </c>
      <c r="D108" s="461">
        <v>0</v>
      </c>
      <c r="E108" s="461">
        <v>417.24299999999999</v>
      </c>
      <c r="F108" s="461">
        <v>193.66399999999999</v>
      </c>
      <c r="G108" s="461">
        <v>0</v>
      </c>
      <c r="H108" s="461">
        <v>965.94100000000003</v>
      </c>
      <c r="I108" s="461">
        <v>32.624000000000002</v>
      </c>
      <c r="J108" s="461">
        <v>348.33300000000003</v>
      </c>
      <c r="K108" s="461">
        <v>-102.776</v>
      </c>
      <c r="L108" s="461">
        <v>-625.47400000000005</v>
      </c>
      <c r="M108" s="461">
        <v>9108.9549999999999</v>
      </c>
      <c r="N108" s="461">
        <v>8483.4809999999998</v>
      </c>
      <c r="O108" s="461">
        <f t="shared" si="3"/>
        <v>9108.9549999999999</v>
      </c>
      <c r="P108" s="461">
        <f t="shared" si="4"/>
        <v>348.33300000000003</v>
      </c>
      <c r="Q108" s="461">
        <f t="shared" si="5"/>
        <v>0</v>
      </c>
      <c r="S108" s="460">
        <v>0.5625</v>
      </c>
      <c r="T108" s="461">
        <v>3003.9859999999999</v>
      </c>
      <c r="U108" s="461">
        <v>2980.0949999999998</v>
      </c>
      <c r="V108" s="461">
        <v>0</v>
      </c>
      <c r="W108" s="461">
        <v>368.40800000000002</v>
      </c>
      <c r="X108" s="461">
        <v>131.941</v>
      </c>
      <c r="Y108" s="461">
        <v>0</v>
      </c>
      <c r="Z108" s="461">
        <v>1910.047</v>
      </c>
      <c r="AA108" s="461">
        <v>7.218</v>
      </c>
      <c r="AB108" s="461">
        <v>513.69100000000003</v>
      </c>
      <c r="AC108" s="461">
        <v>-619.85699999999997</v>
      </c>
      <c r="AD108" s="461">
        <v>-533.70899999999995</v>
      </c>
      <c r="AE108" s="461">
        <v>8295.5290000000023</v>
      </c>
      <c r="AF108" s="461">
        <v>7761.8200000000024</v>
      </c>
      <c r="AG108" s="461">
        <f t="shared" si="6"/>
        <v>8295.5290000000023</v>
      </c>
      <c r="AH108" s="461">
        <f t="shared" si="7"/>
        <v>513.69100000000003</v>
      </c>
      <c r="AI108" s="461">
        <f t="shared" si="8"/>
        <v>0</v>
      </c>
      <c r="AK108" s="460">
        <v>0.5625</v>
      </c>
      <c r="AL108" s="461">
        <v>3594.741</v>
      </c>
      <c r="AM108" s="461">
        <v>2661.5810000000001</v>
      </c>
      <c r="AN108" s="461">
        <v>0</v>
      </c>
      <c r="AO108" s="461">
        <v>323.10500000000002</v>
      </c>
      <c r="AP108" s="461">
        <v>127.468</v>
      </c>
      <c r="AQ108" s="461">
        <v>0</v>
      </c>
      <c r="AR108" s="461">
        <v>1783.655</v>
      </c>
      <c r="AS108" s="461">
        <v>13.172000000000001</v>
      </c>
      <c r="AT108" s="461">
        <v>872.44399999999996</v>
      </c>
      <c r="AU108" s="461">
        <v>-740.90099999999995</v>
      </c>
      <c r="AV108" s="461">
        <v>-489.26900000000001</v>
      </c>
      <c r="AW108" s="461">
        <v>8635.2649999999994</v>
      </c>
      <c r="AX108" s="461">
        <v>8145.9959999999992</v>
      </c>
      <c r="AY108" s="461">
        <f t="shared" si="9"/>
        <v>8635.2649999999994</v>
      </c>
      <c r="AZ108" s="461">
        <f t="shared" si="10"/>
        <v>872.44399999999996</v>
      </c>
      <c r="BA108" s="461">
        <f t="shared" si="11"/>
        <v>0</v>
      </c>
    </row>
    <row r="109" spans="1:53" s="447" customFormat="1">
      <c r="A109" s="460">
        <v>0.57291666666666696</v>
      </c>
      <c r="B109" s="461">
        <v>3094.8049999999998</v>
      </c>
      <c r="C109" s="461">
        <v>4102.6679999999997</v>
      </c>
      <c r="D109" s="461">
        <v>0</v>
      </c>
      <c r="E109" s="461">
        <v>418.435</v>
      </c>
      <c r="F109" s="461">
        <v>190.78100000000001</v>
      </c>
      <c r="G109" s="461">
        <v>0</v>
      </c>
      <c r="H109" s="461">
        <v>979.11099999999999</v>
      </c>
      <c r="I109" s="461">
        <v>30.358000000000001</v>
      </c>
      <c r="J109" s="461">
        <v>322.44099999999997</v>
      </c>
      <c r="K109" s="461">
        <v>-102.977</v>
      </c>
      <c r="L109" s="461">
        <v>-620.05200000000002</v>
      </c>
      <c r="M109" s="461">
        <v>9035.6220000000012</v>
      </c>
      <c r="N109" s="461">
        <v>8415.5700000000015</v>
      </c>
      <c r="O109" s="461">
        <f t="shared" si="3"/>
        <v>9035.6220000000012</v>
      </c>
      <c r="P109" s="461">
        <f t="shared" si="4"/>
        <v>322.44099999999997</v>
      </c>
      <c r="Q109" s="461">
        <f t="shared" si="5"/>
        <v>0</v>
      </c>
      <c r="S109" s="460">
        <v>0.57291666666666696</v>
      </c>
      <c r="T109" s="461">
        <v>3004.1190000000001</v>
      </c>
      <c r="U109" s="461">
        <v>3021.634</v>
      </c>
      <c r="V109" s="461">
        <v>1.6830000000000001</v>
      </c>
      <c r="W109" s="461">
        <v>368.18</v>
      </c>
      <c r="X109" s="461">
        <v>129.34800000000001</v>
      </c>
      <c r="Y109" s="461">
        <v>0</v>
      </c>
      <c r="Z109" s="461">
        <v>1842.8920000000001</v>
      </c>
      <c r="AA109" s="461">
        <v>6.2389999999999999</v>
      </c>
      <c r="AB109" s="461">
        <v>405.46100000000001</v>
      </c>
      <c r="AC109" s="461">
        <v>-618.97199999999998</v>
      </c>
      <c r="AD109" s="461">
        <v>-536.98699999999997</v>
      </c>
      <c r="AE109" s="461">
        <v>8160.5840000000007</v>
      </c>
      <c r="AF109" s="461">
        <v>7623.5970000000007</v>
      </c>
      <c r="AG109" s="461">
        <f t="shared" si="6"/>
        <v>8160.5840000000007</v>
      </c>
      <c r="AH109" s="461">
        <f t="shared" si="7"/>
        <v>405.46100000000001</v>
      </c>
      <c r="AI109" s="461">
        <f t="shared" si="8"/>
        <v>0</v>
      </c>
      <c r="AK109" s="460">
        <v>0.57291666666666696</v>
      </c>
      <c r="AL109" s="461">
        <v>3593.518</v>
      </c>
      <c r="AM109" s="461">
        <v>2634.7559999999999</v>
      </c>
      <c r="AN109" s="461">
        <v>0</v>
      </c>
      <c r="AO109" s="461">
        <v>314.54300000000001</v>
      </c>
      <c r="AP109" s="461">
        <v>127.437</v>
      </c>
      <c r="AQ109" s="461">
        <v>0</v>
      </c>
      <c r="AR109" s="461">
        <v>1745.452</v>
      </c>
      <c r="AS109" s="461">
        <v>13.074</v>
      </c>
      <c r="AT109" s="461">
        <v>797.92399999999998</v>
      </c>
      <c r="AU109" s="461">
        <v>-740.20699999999999</v>
      </c>
      <c r="AV109" s="461">
        <v>-485.745</v>
      </c>
      <c r="AW109" s="461">
        <v>8486.4969999999976</v>
      </c>
      <c r="AX109" s="461">
        <v>8000.7519999999977</v>
      </c>
      <c r="AY109" s="461">
        <f t="shared" si="9"/>
        <v>8486.4969999999976</v>
      </c>
      <c r="AZ109" s="461">
        <f t="shared" si="10"/>
        <v>797.92399999999998</v>
      </c>
      <c r="BA109" s="461">
        <f t="shared" si="11"/>
        <v>0</v>
      </c>
    </row>
    <row r="110" spans="1:53" s="447" customFormat="1">
      <c r="A110" s="460">
        <v>0.58333333333333304</v>
      </c>
      <c r="B110" s="461">
        <v>3093.4650000000001</v>
      </c>
      <c r="C110" s="461">
        <v>4127.0600000000004</v>
      </c>
      <c r="D110" s="461">
        <v>0</v>
      </c>
      <c r="E110" s="461">
        <v>414.07400000000001</v>
      </c>
      <c r="F110" s="461">
        <v>162.07</v>
      </c>
      <c r="G110" s="461">
        <v>0</v>
      </c>
      <c r="H110" s="461">
        <v>1008.05</v>
      </c>
      <c r="I110" s="461">
        <v>26.161999999999999</v>
      </c>
      <c r="J110" s="461">
        <v>320.22500000000002</v>
      </c>
      <c r="K110" s="461">
        <v>-102.803</v>
      </c>
      <c r="L110" s="461">
        <v>-622.20000000000005</v>
      </c>
      <c r="M110" s="461">
        <v>9048.3029999999999</v>
      </c>
      <c r="N110" s="461">
        <v>8426.1029999999992</v>
      </c>
      <c r="O110" s="461">
        <f t="shared" si="3"/>
        <v>9048.3029999999999</v>
      </c>
      <c r="P110" s="461">
        <f t="shared" si="4"/>
        <v>320.22500000000002</v>
      </c>
      <c r="Q110" s="461">
        <f t="shared" si="5"/>
        <v>0</v>
      </c>
      <c r="S110" s="460">
        <v>0.58333333333333304</v>
      </c>
      <c r="T110" s="461">
        <v>3003.799</v>
      </c>
      <c r="U110" s="461">
        <v>2893.8980000000001</v>
      </c>
      <c r="V110" s="461">
        <v>6.0979999999999999</v>
      </c>
      <c r="W110" s="461">
        <v>368.60899999999998</v>
      </c>
      <c r="X110" s="461">
        <v>120.254</v>
      </c>
      <c r="Y110" s="461">
        <v>0</v>
      </c>
      <c r="Z110" s="461">
        <v>1827.3030000000001</v>
      </c>
      <c r="AA110" s="461">
        <v>6.6289999999999996</v>
      </c>
      <c r="AB110" s="461">
        <v>567.55600000000004</v>
      </c>
      <c r="AC110" s="461">
        <v>-617.45100000000002</v>
      </c>
      <c r="AD110" s="461">
        <v>-523.52700000000004</v>
      </c>
      <c r="AE110" s="461">
        <v>8176.6950000000024</v>
      </c>
      <c r="AF110" s="461">
        <v>7653.1680000000024</v>
      </c>
      <c r="AG110" s="461">
        <f t="shared" si="6"/>
        <v>8176.6950000000024</v>
      </c>
      <c r="AH110" s="461">
        <f t="shared" si="7"/>
        <v>567.55600000000004</v>
      </c>
      <c r="AI110" s="461">
        <f t="shared" si="8"/>
        <v>0</v>
      </c>
      <c r="AK110" s="460">
        <v>0.58333333333333304</v>
      </c>
      <c r="AL110" s="461">
        <v>3594.3449999999998</v>
      </c>
      <c r="AM110" s="461">
        <v>2515.7020000000002</v>
      </c>
      <c r="AN110" s="461">
        <v>0</v>
      </c>
      <c r="AO110" s="461">
        <v>315.83999999999997</v>
      </c>
      <c r="AP110" s="461">
        <v>127.447</v>
      </c>
      <c r="AQ110" s="461">
        <v>0</v>
      </c>
      <c r="AR110" s="461">
        <v>1741.635</v>
      </c>
      <c r="AS110" s="461">
        <v>14.192</v>
      </c>
      <c r="AT110" s="461">
        <v>920.79</v>
      </c>
      <c r="AU110" s="461">
        <v>-738.58900000000006</v>
      </c>
      <c r="AV110" s="461">
        <v>-474.74299999999999</v>
      </c>
      <c r="AW110" s="461">
        <v>8491.362000000001</v>
      </c>
      <c r="AX110" s="461">
        <v>8016.6190000000006</v>
      </c>
      <c r="AY110" s="461">
        <f t="shared" si="9"/>
        <v>8491.362000000001</v>
      </c>
      <c r="AZ110" s="461">
        <f t="shared" si="10"/>
        <v>920.79</v>
      </c>
      <c r="BA110" s="461">
        <f t="shared" si="11"/>
        <v>0</v>
      </c>
    </row>
    <row r="111" spans="1:53" s="447" customFormat="1">
      <c r="A111" s="460">
        <v>0.59375</v>
      </c>
      <c r="B111" s="461">
        <v>3095.4859999999999</v>
      </c>
      <c r="C111" s="461">
        <v>4139.9570000000003</v>
      </c>
      <c r="D111" s="461">
        <v>0</v>
      </c>
      <c r="E111" s="461">
        <v>417.82900000000001</v>
      </c>
      <c r="F111" s="461">
        <v>148.13</v>
      </c>
      <c r="G111" s="461">
        <v>0</v>
      </c>
      <c r="H111" s="461">
        <v>1008.39</v>
      </c>
      <c r="I111" s="461">
        <v>26.206</v>
      </c>
      <c r="J111" s="461">
        <v>300.25099999999998</v>
      </c>
      <c r="K111" s="461">
        <v>-102.803</v>
      </c>
      <c r="L111" s="461">
        <v>-623.70899999999995</v>
      </c>
      <c r="M111" s="461">
        <v>9033.4459999999999</v>
      </c>
      <c r="N111" s="461">
        <v>8409.7369999999992</v>
      </c>
      <c r="O111" s="461">
        <f t="shared" si="3"/>
        <v>9033.4459999999999</v>
      </c>
      <c r="P111" s="461">
        <f t="shared" si="4"/>
        <v>300.25099999999998</v>
      </c>
      <c r="Q111" s="461">
        <f t="shared" si="5"/>
        <v>0</v>
      </c>
      <c r="S111" s="460">
        <v>0.59375</v>
      </c>
      <c r="T111" s="461">
        <v>3001.5990000000002</v>
      </c>
      <c r="U111" s="461">
        <v>2883.2939999999999</v>
      </c>
      <c r="V111" s="461">
        <v>5.0629999999999997</v>
      </c>
      <c r="W111" s="461">
        <v>368.81</v>
      </c>
      <c r="X111" s="461">
        <v>120.048</v>
      </c>
      <c r="Y111" s="461">
        <v>0</v>
      </c>
      <c r="Z111" s="461">
        <v>1818.434</v>
      </c>
      <c r="AA111" s="461">
        <v>6.4240000000000004</v>
      </c>
      <c r="AB111" s="461">
        <v>558.90499999999997</v>
      </c>
      <c r="AC111" s="461">
        <v>-617.01499999999999</v>
      </c>
      <c r="AD111" s="461">
        <v>-522.15800000000002</v>
      </c>
      <c r="AE111" s="461">
        <v>8145.5620000000008</v>
      </c>
      <c r="AF111" s="461">
        <v>7623.4040000000005</v>
      </c>
      <c r="AG111" s="461">
        <f t="shared" si="6"/>
        <v>8145.5620000000008</v>
      </c>
      <c r="AH111" s="461">
        <f t="shared" si="7"/>
        <v>558.90499999999997</v>
      </c>
      <c r="AI111" s="461">
        <f t="shared" si="8"/>
        <v>0</v>
      </c>
      <c r="AK111" s="460">
        <v>0.59375</v>
      </c>
      <c r="AL111" s="461">
        <v>3598.8049999999998</v>
      </c>
      <c r="AM111" s="461">
        <v>2481.5909999999999</v>
      </c>
      <c r="AN111" s="461">
        <v>0</v>
      </c>
      <c r="AO111" s="461">
        <v>322.75599999999997</v>
      </c>
      <c r="AP111" s="461">
        <v>127.419</v>
      </c>
      <c r="AQ111" s="461">
        <v>0</v>
      </c>
      <c r="AR111" s="461">
        <v>1707.6030000000001</v>
      </c>
      <c r="AS111" s="461">
        <v>13.696</v>
      </c>
      <c r="AT111" s="461">
        <v>922.03899999999999</v>
      </c>
      <c r="AU111" s="461">
        <v>-737.93899999999996</v>
      </c>
      <c r="AV111" s="461">
        <v>-471.92599999999999</v>
      </c>
      <c r="AW111" s="461">
        <v>8435.9699999999993</v>
      </c>
      <c r="AX111" s="461">
        <v>7964.043999999999</v>
      </c>
      <c r="AY111" s="461">
        <f t="shared" si="9"/>
        <v>8435.9699999999993</v>
      </c>
      <c r="AZ111" s="461">
        <f t="shared" si="10"/>
        <v>922.03899999999999</v>
      </c>
      <c r="BA111" s="461">
        <f t="shared" si="11"/>
        <v>0</v>
      </c>
    </row>
    <row r="112" spans="1:53" s="447" customFormat="1">
      <c r="A112" s="460">
        <v>0.60416666666666696</v>
      </c>
      <c r="B112" s="461">
        <v>3096.752</v>
      </c>
      <c r="C112" s="461">
        <v>4114.0460000000003</v>
      </c>
      <c r="D112" s="461">
        <v>0</v>
      </c>
      <c r="E112" s="461">
        <v>416.06299999999999</v>
      </c>
      <c r="F112" s="461">
        <v>148.08600000000001</v>
      </c>
      <c r="G112" s="461">
        <v>0</v>
      </c>
      <c r="H112" s="461">
        <v>1035.951</v>
      </c>
      <c r="I112" s="461">
        <v>22.006</v>
      </c>
      <c r="J112" s="461">
        <v>245.01400000000001</v>
      </c>
      <c r="K112" s="461">
        <v>-109.673</v>
      </c>
      <c r="L112" s="461">
        <v>-621.38800000000003</v>
      </c>
      <c r="M112" s="461">
        <v>8968.244999999999</v>
      </c>
      <c r="N112" s="461">
        <v>8346.8569999999982</v>
      </c>
      <c r="O112" s="461">
        <f t="shared" si="3"/>
        <v>8968.244999999999</v>
      </c>
      <c r="P112" s="461">
        <f t="shared" si="4"/>
        <v>245.01400000000001</v>
      </c>
      <c r="Q112" s="461">
        <f t="shared" si="5"/>
        <v>0</v>
      </c>
      <c r="S112" s="460">
        <v>0.60416666666666696</v>
      </c>
      <c r="T112" s="461">
        <v>3000.8119999999999</v>
      </c>
      <c r="U112" s="461">
        <v>2902.5720000000001</v>
      </c>
      <c r="V112" s="461">
        <v>6.3460000000000001</v>
      </c>
      <c r="W112" s="461">
        <v>369.06299999999999</v>
      </c>
      <c r="X112" s="461">
        <v>119.76300000000001</v>
      </c>
      <c r="Y112" s="461">
        <v>0</v>
      </c>
      <c r="Z112" s="461">
        <v>1758.326</v>
      </c>
      <c r="AA112" s="461">
        <v>7.52</v>
      </c>
      <c r="AB112" s="461">
        <v>485.17099999999999</v>
      </c>
      <c r="AC112" s="461">
        <v>-615.279</v>
      </c>
      <c r="AD112" s="461">
        <v>-523.24599999999998</v>
      </c>
      <c r="AE112" s="461">
        <v>8034.2939999999999</v>
      </c>
      <c r="AF112" s="461">
        <v>7511.0479999999998</v>
      </c>
      <c r="AG112" s="461">
        <f t="shared" si="6"/>
        <v>8034.2939999999999</v>
      </c>
      <c r="AH112" s="461">
        <f t="shared" si="7"/>
        <v>485.17099999999999</v>
      </c>
      <c r="AI112" s="461">
        <f t="shared" si="8"/>
        <v>0</v>
      </c>
      <c r="AK112" s="460">
        <v>0.60416666666666696</v>
      </c>
      <c r="AL112" s="461">
        <v>3578.6410000000001</v>
      </c>
      <c r="AM112" s="461">
        <v>2485.047</v>
      </c>
      <c r="AN112" s="461">
        <v>0</v>
      </c>
      <c r="AO112" s="461">
        <v>316.11700000000002</v>
      </c>
      <c r="AP112" s="461">
        <v>127.414</v>
      </c>
      <c r="AQ112" s="461">
        <v>0</v>
      </c>
      <c r="AR112" s="461">
        <v>1676.9259999999999</v>
      </c>
      <c r="AS112" s="461">
        <v>13.795</v>
      </c>
      <c r="AT112" s="461">
        <v>917.92600000000004</v>
      </c>
      <c r="AU112" s="461">
        <v>-736.952</v>
      </c>
      <c r="AV112" s="461">
        <v>-470.37799999999999</v>
      </c>
      <c r="AW112" s="461">
        <v>8378.9140000000007</v>
      </c>
      <c r="AX112" s="461">
        <v>7908.536000000001</v>
      </c>
      <c r="AY112" s="461">
        <f t="shared" si="9"/>
        <v>8378.9140000000007</v>
      </c>
      <c r="AZ112" s="461">
        <f t="shared" si="10"/>
        <v>917.92600000000004</v>
      </c>
      <c r="BA112" s="461">
        <f t="shared" si="11"/>
        <v>0</v>
      </c>
    </row>
    <row r="113" spans="1:53" s="447" customFormat="1">
      <c r="A113" s="460">
        <v>0.61458333333333304</v>
      </c>
      <c r="B113" s="461">
        <v>3098.473</v>
      </c>
      <c r="C113" s="461">
        <v>4144.5069999999996</v>
      </c>
      <c r="D113" s="461">
        <v>0</v>
      </c>
      <c r="E113" s="461">
        <v>415.07900000000001</v>
      </c>
      <c r="F113" s="461">
        <v>148.05099999999999</v>
      </c>
      <c r="G113" s="461">
        <v>0</v>
      </c>
      <c r="H113" s="461">
        <v>903.49800000000005</v>
      </c>
      <c r="I113" s="461">
        <v>24.529</v>
      </c>
      <c r="J113" s="461">
        <v>326.97399999999999</v>
      </c>
      <c r="K113" s="461">
        <v>-206.77199999999999</v>
      </c>
      <c r="L113" s="461">
        <v>-622.86500000000001</v>
      </c>
      <c r="M113" s="461">
        <v>8854.3389999999999</v>
      </c>
      <c r="N113" s="461">
        <v>8231.4740000000002</v>
      </c>
      <c r="O113" s="461">
        <f t="shared" si="3"/>
        <v>8854.3389999999999</v>
      </c>
      <c r="P113" s="461">
        <f t="shared" si="4"/>
        <v>326.97399999999999</v>
      </c>
      <c r="Q113" s="461">
        <f t="shared" si="5"/>
        <v>0</v>
      </c>
      <c r="S113" s="460">
        <v>0.61458333333333304</v>
      </c>
      <c r="T113" s="461">
        <v>3000.232</v>
      </c>
      <c r="U113" s="461">
        <v>2928.0039999999999</v>
      </c>
      <c r="V113" s="461">
        <v>0.875</v>
      </c>
      <c r="W113" s="461">
        <v>371.149</v>
      </c>
      <c r="X113" s="461">
        <v>119.574</v>
      </c>
      <c r="Y113" s="461">
        <v>0</v>
      </c>
      <c r="Z113" s="461">
        <v>1747.777</v>
      </c>
      <c r="AA113" s="461">
        <v>6.6680000000000001</v>
      </c>
      <c r="AB113" s="461">
        <v>480.363</v>
      </c>
      <c r="AC113" s="461">
        <v>-614.09900000000005</v>
      </c>
      <c r="AD113" s="461">
        <v>-525.71199999999999</v>
      </c>
      <c r="AE113" s="461">
        <v>8040.5429999999997</v>
      </c>
      <c r="AF113" s="461">
        <v>7514.8310000000001</v>
      </c>
      <c r="AG113" s="461">
        <f t="shared" si="6"/>
        <v>8040.5429999999997</v>
      </c>
      <c r="AH113" s="461">
        <f t="shared" si="7"/>
        <v>480.363</v>
      </c>
      <c r="AI113" s="461">
        <f t="shared" si="8"/>
        <v>0</v>
      </c>
      <c r="AK113" s="460">
        <v>0.61458333333333304</v>
      </c>
      <c r="AL113" s="461">
        <v>3554.39</v>
      </c>
      <c r="AM113" s="461">
        <v>2552.5140000000001</v>
      </c>
      <c r="AN113" s="461">
        <v>0</v>
      </c>
      <c r="AO113" s="461">
        <v>306.16500000000002</v>
      </c>
      <c r="AP113" s="461">
        <v>127.384</v>
      </c>
      <c r="AQ113" s="461">
        <v>0</v>
      </c>
      <c r="AR113" s="461">
        <v>1680.5260000000001</v>
      </c>
      <c r="AS113" s="461">
        <v>13.757999999999999</v>
      </c>
      <c r="AT113" s="461">
        <v>922.11099999999999</v>
      </c>
      <c r="AU113" s="461">
        <v>-737.101</v>
      </c>
      <c r="AV113" s="461">
        <v>-474.69299999999998</v>
      </c>
      <c r="AW113" s="461">
        <v>8419.7470000000012</v>
      </c>
      <c r="AX113" s="461">
        <v>7945.054000000001</v>
      </c>
      <c r="AY113" s="461">
        <f t="shared" si="9"/>
        <v>8419.7470000000012</v>
      </c>
      <c r="AZ113" s="461">
        <f t="shared" si="10"/>
        <v>922.11099999999999</v>
      </c>
      <c r="BA113" s="461">
        <f t="shared" si="11"/>
        <v>0</v>
      </c>
    </row>
    <row r="114" spans="1:53" s="447" customFormat="1">
      <c r="A114" s="460">
        <v>0.625</v>
      </c>
      <c r="B114" s="461">
        <v>3099.0790000000002</v>
      </c>
      <c r="C114" s="461">
        <v>4097.4260000000004</v>
      </c>
      <c r="D114" s="461">
        <v>0</v>
      </c>
      <c r="E114" s="461">
        <v>412.53300000000002</v>
      </c>
      <c r="F114" s="461">
        <v>145.82599999999999</v>
      </c>
      <c r="G114" s="461">
        <v>0</v>
      </c>
      <c r="H114" s="461">
        <v>859.21500000000003</v>
      </c>
      <c r="I114" s="461">
        <v>21.405000000000001</v>
      </c>
      <c r="J114" s="461">
        <v>475.274</v>
      </c>
      <c r="K114" s="461">
        <v>-206.464</v>
      </c>
      <c r="L114" s="461">
        <v>-617.47699999999998</v>
      </c>
      <c r="M114" s="461">
        <v>8904.2940000000017</v>
      </c>
      <c r="N114" s="461">
        <v>8286.8170000000009</v>
      </c>
      <c r="O114" s="461">
        <f t="shared" si="3"/>
        <v>8904.2940000000017</v>
      </c>
      <c r="P114" s="461">
        <f t="shared" si="4"/>
        <v>475.274</v>
      </c>
      <c r="Q114" s="461">
        <f t="shared" si="5"/>
        <v>0</v>
      </c>
      <c r="S114" s="460">
        <v>0.625</v>
      </c>
      <c r="T114" s="461">
        <v>3000.1590000000001</v>
      </c>
      <c r="U114" s="461">
        <v>3122.7570000000001</v>
      </c>
      <c r="V114" s="461">
        <v>0</v>
      </c>
      <c r="W114" s="461">
        <v>367.86099999999999</v>
      </c>
      <c r="X114" s="461">
        <v>118.392</v>
      </c>
      <c r="Y114" s="461">
        <v>0</v>
      </c>
      <c r="Z114" s="461">
        <v>1693.367</v>
      </c>
      <c r="AA114" s="461">
        <v>5.9409999999999998</v>
      </c>
      <c r="AB114" s="461">
        <v>197.095</v>
      </c>
      <c r="AC114" s="461">
        <v>-409.96199999999999</v>
      </c>
      <c r="AD114" s="461">
        <v>-544.82500000000005</v>
      </c>
      <c r="AE114" s="461">
        <v>8095.6100000000006</v>
      </c>
      <c r="AF114" s="461">
        <v>7550.7850000000008</v>
      </c>
      <c r="AG114" s="461">
        <f t="shared" si="6"/>
        <v>8095.6100000000006</v>
      </c>
      <c r="AH114" s="461">
        <f t="shared" si="7"/>
        <v>197.095</v>
      </c>
      <c r="AI114" s="461">
        <f t="shared" si="8"/>
        <v>0</v>
      </c>
      <c r="AK114" s="460">
        <v>0.625</v>
      </c>
      <c r="AL114" s="461">
        <v>3556.8290000000002</v>
      </c>
      <c r="AM114" s="461">
        <v>2735.2649999999999</v>
      </c>
      <c r="AN114" s="461">
        <v>0</v>
      </c>
      <c r="AO114" s="461">
        <v>309.59899999999999</v>
      </c>
      <c r="AP114" s="461">
        <v>128.47999999999999</v>
      </c>
      <c r="AQ114" s="461">
        <v>0</v>
      </c>
      <c r="AR114" s="461">
        <v>1577.903</v>
      </c>
      <c r="AS114" s="461">
        <v>17.995000000000001</v>
      </c>
      <c r="AT114" s="461">
        <v>872.68399999999997</v>
      </c>
      <c r="AU114" s="461">
        <v>-736.20600000000002</v>
      </c>
      <c r="AV114" s="461">
        <v>-491.15199999999999</v>
      </c>
      <c r="AW114" s="461">
        <v>8462.5489999999991</v>
      </c>
      <c r="AX114" s="461">
        <v>7971.396999999999</v>
      </c>
      <c r="AY114" s="461">
        <f t="shared" si="9"/>
        <v>8462.5489999999991</v>
      </c>
      <c r="AZ114" s="461">
        <f t="shared" si="10"/>
        <v>872.68399999999997</v>
      </c>
      <c r="BA114" s="461">
        <f t="shared" si="11"/>
        <v>0</v>
      </c>
    </row>
    <row r="115" spans="1:53" s="447" customFormat="1">
      <c r="A115" s="460">
        <v>0.63541666666666696</v>
      </c>
      <c r="B115" s="461">
        <v>3098.8989999999999</v>
      </c>
      <c r="C115" s="461">
        <v>4061.0479999999998</v>
      </c>
      <c r="D115" s="461">
        <v>-4.7E-2</v>
      </c>
      <c r="E115" s="461">
        <v>417.50200000000001</v>
      </c>
      <c r="F115" s="461">
        <v>145.79900000000001</v>
      </c>
      <c r="G115" s="461">
        <v>0</v>
      </c>
      <c r="H115" s="461">
        <v>900.31200000000001</v>
      </c>
      <c r="I115" s="461">
        <v>23.337</v>
      </c>
      <c r="J115" s="461">
        <v>500.55700000000002</v>
      </c>
      <c r="K115" s="461">
        <v>-205.934</v>
      </c>
      <c r="L115" s="461">
        <v>-614.67700000000002</v>
      </c>
      <c r="M115" s="461">
        <v>8941.4730000000018</v>
      </c>
      <c r="N115" s="461">
        <v>8326.7960000000021</v>
      </c>
      <c r="O115" s="461">
        <f t="shared" si="3"/>
        <v>8941.4730000000018</v>
      </c>
      <c r="P115" s="461">
        <f t="shared" si="4"/>
        <v>500.55700000000002</v>
      </c>
      <c r="Q115" s="461">
        <f t="shared" si="5"/>
        <v>0</v>
      </c>
      <c r="S115" s="460">
        <v>0.63541666666666696</v>
      </c>
      <c r="T115" s="461">
        <v>3000.9189999999999</v>
      </c>
      <c r="U115" s="461">
        <v>3176.9009999999998</v>
      </c>
      <c r="V115" s="461">
        <v>0</v>
      </c>
      <c r="W115" s="461">
        <v>369.6</v>
      </c>
      <c r="X115" s="461">
        <v>118.378</v>
      </c>
      <c r="Y115" s="461">
        <v>0</v>
      </c>
      <c r="Z115" s="461">
        <v>1645.069</v>
      </c>
      <c r="AA115" s="461">
        <v>6.1879999999999997</v>
      </c>
      <c r="AB115" s="461">
        <v>151.226</v>
      </c>
      <c r="AC115" s="461">
        <v>-409.15800000000002</v>
      </c>
      <c r="AD115" s="461">
        <v>-549.86099999999999</v>
      </c>
      <c r="AE115" s="461">
        <v>8059.1230000000005</v>
      </c>
      <c r="AF115" s="461">
        <v>7509.2620000000006</v>
      </c>
      <c r="AG115" s="461">
        <f t="shared" si="6"/>
        <v>8059.1230000000005</v>
      </c>
      <c r="AH115" s="461">
        <f t="shared" si="7"/>
        <v>151.226</v>
      </c>
      <c r="AI115" s="461">
        <f t="shared" si="8"/>
        <v>0</v>
      </c>
      <c r="AK115" s="460">
        <v>0.63541666666666696</v>
      </c>
      <c r="AL115" s="461">
        <v>3556.32</v>
      </c>
      <c r="AM115" s="461">
        <v>2790.538</v>
      </c>
      <c r="AN115" s="461">
        <v>0</v>
      </c>
      <c r="AO115" s="461">
        <v>312.589</v>
      </c>
      <c r="AP115" s="461">
        <v>128.48099999999999</v>
      </c>
      <c r="AQ115" s="461">
        <v>0</v>
      </c>
      <c r="AR115" s="461">
        <v>1494.098</v>
      </c>
      <c r="AS115" s="461">
        <v>28.224</v>
      </c>
      <c r="AT115" s="461">
        <v>873.24099999999999</v>
      </c>
      <c r="AU115" s="461">
        <v>-732.31700000000001</v>
      </c>
      <c r="AV115" s="461">
        <v>-495.76900000000001</v>
      </c>
      <c r="AW115" s="461">
        <v>8451.1739999999991</v>
      </c>
      <c r="AX115" s="461">
        <v>7955.4049999999988</v>
      </c>
      <c r="AY115" s="461">
        <f t="shared" si="9"/>
        <v>8451.1739999999991</v>
      </c>
      <c r="AZ115" s="461">
        <f t="shared" si="10"/>
        <v>873.24099999999999</v>
      </c>
      <c r="BA115" s="461">
        <f t="shared" si="11"/>
        <v>0</v>
      </c>
    </row>
    <row r="116" spans="1:53" s="447" customFormat="1">
      <c r="A116" s="460">
        <v>0.64583333333333304</v>
      </c>
      <c r="B116" s="461">
        <v>3099.6860000000001</v>
      </c>
      <c r="C116" s="461">
        <v>4065.3229999999999</v>
      </c>
      <c r="D116" s="461">
        <v>-5.2999999999999999E-2</v>
      </c>
      <c r="E116" s="461">
        <v>541.39099999999996</v>
      </c>
      <c r="F116" s="461">
        <v>145.79300000000001</v>
      </c>
      <c r="G116" s="461">
        <v>0</v>
      </c>
      <c r="H116" s="461">
        <v>879.63800000000003</v>
      </c>
      <c r="I116" s="461">
        <v>28.577999999999999</v>
      </c>
      <c r="J116" s="461">
        <v>438.21100000000001</v>
      </c>
      <c r="K116" s="461">
        <v>-205.81299999999999</v>
      </c>
      <c r="L116" s="461">
        <v>-622.42100000000005</v>
      </c>
      <c r="M116" s="461">
        <v>8992.753999999999</v>
      </c>
      <c r="N116" s="461">
        <v>8370.3329999999987</v>
      </c>
      <c r="O116" s="461">
        <f t="shared" si="3"/>
        <v>8992.753999999999</v>
      </c>
      <c r="P116" s="461">
        <f t="shared" si="4"/>
        <v>438.21100000000001</v>
      </c>
      <c r="Q116" s="461">
        <f t="shared" si="5"/>
        <v>0</v>
      </c>
      <c r="S116" s="460">
        <v>0.64583333333333304</v>
      </c>
      <c r="T116" s="461">
        <v>3001.172</v>
      </c>
      <c r="U116" s="461">
        <v>3189.9850000000001</v>
      </c>
      <c r="V116" s="461">
        <v>0</v>
      </c>
      <c r="W116" s="461">
        <v>371.77800000000002</v>
      </c>
      <c r="X116" s="461">
        <v>118.375</v>
      </c>
      <c r="Y116" s="461">
        <v>0</v>
      </c>
      <c r="Z116" s="461">
        <v>1549.462</v>
      </c>
      <c r="AA116" s="461">
        <v>5.2380000000000004</v>
      </c>
      <c r="AB116" s="461">
        <v>136.24299999999999</v>
      </c>
      <c r="AC116" s="461">
        <v>-409.245</v>
      </c>
      <c r="AD116" s="461">
        <v>-549.90899999999999</v>
      </c>
      <c r="AE116" s="461">
        <v>7963.0080000000007</v>
      </c>
      <c r="AF116" s="461">
        <v>7413.0990000000011</v>
      </c>
      <c r="AG116" s="461">
        <f t="shared" si="6"/>
        <v>7963.0080000000007</v>
      </c>
      <c r="AH116" s="461">
        <f t="shared" si="7"/>
        <v>136.24299999999999</v>
      </c>
      <c r="AI116" s="461">
        <f t="shared" si="8"/>
        <v>0</v>
      </c>
      <c r="AK116" s="460">
        <v>0.64583333333333304</v>
      </c>
      <c r="AL116" s="461">
        <v>3556.9369999999999</v>
      </c>
      <c r="AM116" s="461">
        <v>2792.4740000000002</v>
      </c>
      <c r="AN116" s="461">
        <v>0</v>
      </c>
      <c r="AO116" s="461">
        <v>310.99400000000003</v>
      </c>
      <c r="AP116" s="461">
        <v>128.47499999999999</v>
      </c>
      <c r="AQ116" s="461">
        <v>0</v>
      </c>
      <c r="AR116" s="461">
        <v>1403.499</v>
      </c>
      <c r="AS116" s="461">
        <v>22.904</v>
      </c>
      <c r="AT116" s="461">
        <v>878.61400000000003</v>
      </c>
      <c r="AU116" s="461">
        <v>-731.495</v>
      </c>
      <c r="AV116" s="461">
        <v>-494.916</v>
      </c>
      <c r="AW116" s="461">
        <v>8362.402</v>
      </c>
      <c r="AX116" s="461">
        <v>7867.4859999999999</v>
      </c>
      <c r="AY116" s="461">
        <f t="shared" si="9"/>
        <v>8362.402</v>
      </c>
      <c r="AZ116" s="461">
        <f t="shared" si="10"/>
        <v>878.61400000000003</v>
      </c>
      <c r="BA116" s="461">
        <f t="shared" si="11"/>
        <v>0</v>
      </c>
    </row>
    <row r="117" spans="1:53" s="447" customFormat="1">
      <c r="A117" s="460">
        <v>0.65625</v>
      </c>
      <c r="B117" s="461">
        <v>3098.866</v>
      </c>
      <c r="C117" s="461">
        <v>4068.549</v>
      </c>
      <c r="D117" s="461">
        <v>-1.123</v>
      </c>
      <c r="E117" s="461">
        <v>545.70000000000005</v>
      </c>
      <c r="F117" s="461">
        <v>145.79</v>
      </c>
      <c r="G117" s="461">
        <v>0</v>
      </c>
      <c r="H117" s="461">
        <v>822.65300000000002</v>
      </c>
      <c r="I117" s="461">
        <v>28.800999999999998</v>
      </c>
      <c r="J117" s="461">
        <v>343.42</v>
      </c>
      <c r="K117" s="461">
        <v>-171.13200000000001</v>
      </c>
      <c r="L117" s="461">
        <v>-622.24199999999996</v>
      </c>
      <c r="M117" s="461">
        <v>8881.5239999999994</v>
      </c>
      <c r="N117" s="461">
        <v>8259.2819999999992</v>
      </c>
      <c r="O117" s="461">
        <f t="shared" si="3"/>
        <v>8881.5239999999994</v>
      </c>
      <c r="P117" s="461">
        <f t="shared" si="4"/>
        <v>343.42</v>
      </c>
      <c r="Q117" s="461">
        <f t="shared" si="5"/>
        <v>0</v>
      </c>
      <c r="S117" s="460">
        <v>0.65625</v>
      </c>
      <c r="T117" s="461">
        <v>3000.7190000000001</v>
      </c>
      <c r="U117" s="461">
        <v>3216.585</v>
      </c>
      <c r="V117" s="461">
        <v>0</v>
      </c>
      <c r="W117" s="461">
        <v>370.48099999999999</v>
      </c>
      <c r="X117" s="461">
        <v>118.374</v>
      </c>
      <c r="Y117" s="461">
        <v>0</v>
      </c>
      <c r="Z117" s="461">
        <v>1540.04</v>
      </c>
      <c r="AA117" s="461">
        <v>5.3280000000000003</v>
      </c>
      <c r="AB117" s="461">
        <v>121.88500000000001</v>
      </c>
      <c r="AC117" s="461">
        <v>-408.79599999999999</v>
      </c>
      <c r="AD117" s="461">
        <v>-552.41399999999999</v>
      </c>
      <c r="AE117" s="461">
        <v>7964.616</v>
      </c>
      <c r="AF117" s="461">
        <v>7412.2020000000002</v>
      </c>
      <c r="AG117" s="461">
        <f t="shared" si="6"/>
        <v>7964.616</v>
      </c>
      <c r="AH117" s="461">
        <f t="shared" si="7"/>
        <v>121.88500000000001</v>
      </c>
      <c r="AI117" s="461">
        <f t="shared" si="8"/>
        <v>0</v>
      </c>
      <c r="AK117" s="460">
        <v>0.65625</v>
      </c>
      <c r="AL117" s="461">
        <v>3567.1869999999999</v>
      </c>
      <c r="AM117" s="461">
        <v>2838.81</v>
      </c>
      <c r="AN117" s="461">
        <v>0</v>
      </c>
      <c r="AO117" s="461">
        <v>312.14999999999998</v>
      </c>
      <c r="AP117" s="461">
        <v>128.41999999999999</v>
      </c>
      <c r="AQ117" s="461">
        <v>0</v>
      </c>
      <c r="AR117" s="461">
        <v>1289.682</v>
      </c>
      <c r="AS117" s="461">
        <v>22.248999999999999</v>
      </c>
      <c r="AT117" s="461">
        <v>837.904</v>
      </c>
      <c r="AU117" s="461">
        <v>-730.25300000000004</v>
      </c>
      <c r="AV117" s="461">
        <v>-498.75</v>
      </c>
      <c r="AW117" s="461">
        <v>8266.1489999999976</v>
      </c>
      <c r="AX117" s="461">
        <v>7767.3989999999976</v>
      </c>
      <c r="AY117" s="461">
        <f t="shared" si="9"/>
        <v>8266.1489999999976</v>
      </c>
      <c r="AZ117" s="461">
        <f t="shared" si="10"/>
        <v>837.904</v>
      </c>
      <c r="BA117" s="461">
        <f t="shared" si="11"/>
        <v>0</v>
      </c>
    </row>
    <row r="118" spans="1:53" s="447" customFormat="1">
      <c r="A118" s="460">
        <v>0.66666666666666696</v>
      </c>
      <c r="B118" s="461">
        <v>3096.232</v>
      </c>
      <c r="C118" s="461">
        <v>4111.4260000000004</v>
      </c>
      <c r="D118" s="461">
        <v>71.924999999999997</v>
      </c>
      <c r="E118" s="461">
        <v>552.41700000000003</v>
      </c>
      <c r="F118" s="461">
        <v>146.881</v>
      </c>
      <c r="G118" s="461">
        <v>0</v>
      </c>
      <c r="H118" s="461">
        <v>852.32500000000005</v>
      </c>
      <c r="I118" s="461">
        <v>24.11</v>
      </c>
      <c r="J118" s="461">
        <v>-16.423999999999999</v>
      </c>
      <c r="K118" s="461">
        <v>0</v>
      </c>
      <c r="L118" s="461">
        <v>-628.48299999999995</v>
      </c>
      <c r="M118" s="461">
        <v>8838.8920000000016</v>
      </c>
      <c r="N118" s="461">
        <v>8210.4090000000015</v>
      </c>
      <c r="O118" s="461">
        <f t="shared" si="3"/>
        <v>8838.8920000000016</v>
      </c>
      <c r="P118" s="461">
        <f t="shared" si="4"/>
        <v>0</v>
      </c>
      <c r="Q118" s="461">
        <f t="shared" si="5"/>
        <v>-16.423999999999999</v>
      </c>
      <c r="S118" s="460">
        <v>0.66666666666666696</v>
      </c>
      <c r="T118" s="461">
        <v>2999.9189999999999</v>
      </c>
      <c r="U118" s="461">
        <v>3379.5749999999998</v>
      </c>
      <c r="V118" s="461">
        <v>0</v>
      </c>
      <c r="W118" s="461">
        <v>383.69799999999998</v>
      </c>
      <c r="X118" s="461">
        <v>118.351</v>
      </c>
      <c r="Y118" s="461">
        <v>0</v>
      </c>
      <c r="Z118" s="461">
        <v>1460.1089999999999</v>
      </c>
      <c r="AA118" s="461">
        <v>5.1150000000000002</v>
      </c>
      <c r="AB118" s="461">
        <v>-325.29199999999997</v>
      </c>
      <c r="AC118" s="461">
        <v>-119.357</v>
      </c>
      <c r="AD118" s="461">
        <v>-568.899</v>
      </c>
      <c r="AE118" s="461">
        <v>7902.1179999999995</v>
      </c>
      <c r="AF118" s="461">
        <v>7333.2189999999991</v>
      </c>
      <c r="AG118" s="461">
        <f t="shared" si="6"/>
        <v>7902.1179999999995</v>
      </c>
      <c r="AH118" s="461">
        <f t="shared" si="7"/>
        <v>0</v>
      </c>
      <c r="AI118" s="461">
        <f t="shared" si="8"/>
        <v>-325.29199999999997</v>
      </c>
      <c r="AK118" s="460">
        <v>0.66666666666666696</v>
      </c>
      <c r="AL118" s="461">
        <v>3581.2939999999999</v>
      </c>
      <c r="AM118" s="461">
        <v>2952.1869999999999</v>
      </c>
      <c r="AN118" s="461">
        <v>0</v>
      </c>
      <c r="AO118" s="461">
        <v>316.63499999999999</v>
      </c>
      <c r="AP118" s="461">
        <v>129.30000000000001</v>
      </c>
      <c r="AQ118" s="461">
        <v>0</v>
      </c>
      <c r="AR118" s="461">
        <v>1191.287</v>
      </c>
      <c r="AS118" s="461">
        <v>16.712</v>
      </c>
      <c r="AT118" s="461">
        <v>395.79399999999998</v>
      </c>
      <c r="AU118" s="461">
        <v>-447.41</v>
      </c>
      <c r="AV118" s="461">
        <v>-509.38200000000001</v>
      </c>
      <c r="AW118" s="461">
        <v>8135.7990000000009</v>
      </c>
      <c r="AX118" s="461">
        <v>7626.4170000000013</v>
      </c>
      <c r="AY118" s="461">
        <f t="shared" si="9"/>
        <v>8135.7990000000009</v>
      </c>
      <c r="AZ118" s="461">
        <f t="shared" si="10"/>
        <v>395.79399999999998</v>
      </c>
      <c r="BA118" s="461">
        <f t="shared" si="11"/>
        <v>0</v>
      </c>
    </row>
    <row r="119" spans="1:53" s="447" customFormat="1">
      <c r="A119" s="460">
        <v>0.67708333333333304</v>
      </c>
      <c r="B119" s="461">
        <v>3095.6860000000001</v>
      </c>
      <c r="C119" s="461">
        <v>4168.2</v>
      </c>
      <c r="D119" s="461">
        <v>224.749</v>
      </c>
      <c r="E119" s="461">
        <v>553.83299999999997</v>
      </c>
      <c r="F119" s="461">
        <v>146.84700000000001</v>
      </c>
      <c r="G119" s="461">
        <v>0</v>
      </c>
      <c r="H119" s="461">
        <v>775.47799999999995</v>
      </c>
      <c r="I119" s="461">
        <v>27.026</v>
      </c>
      <c r="J119" s="461">
        <v>-232.05699999999999</v>
      </c>
      <c r="K119" s="461">
        <v>0</v>
      </c>
      <c r="L119" s="461">
        <v>-636.22699999999998</v>
      </c>
      <c r="M119" s="461">
        <v>8759.7619999999988</v>
      </c>
      <c r="N119" s="461">
        <v>8123.5349999999989</v>
      </c>
      <c r="O119" s="461">
        <f t="shared" ref="O119:O149" si="12">M119</f>
        <v>8759.7619999999988</v>
      </c>
      <c r="P119" s="461">
        <f t="shared" ref="P119:P149" si="13">IF(J119&lt;0,0,J119)</f>
        <v>0</v>
      </c>
      <c r="Q119" s="461">
        <f t="shared" ref="Q119:Q149" si="14">IF(J119&lt;0,J119,0)</f>
        <v>-232.05699999999999</v>
      </c>
      <c r="S119" s="460">
        <v>0.67708333333333304</v>
      </c>
      <c r="T119" s="461">
        <v>2999.7649999999999</v>
      </c>
      <c r="U119" s="461">
        <v>3484.0390000000002</v>
      </c>
      <c r="V119" s="461">
        <v>0</v>
      </c>
      <c r="W119" s="461">
        <v>389.78699999999998</v>
      </c>
      <c r="X119" s="461">
        <v>118.361</v>
      </c>
      <c r="Y119" s="461">
        <v>0</v>
      </c>
      <c r="Z119" s="461">
        <v>1424.3320000000001</v>
      </c>
      <c r="AA119" s="461">
        <v>5.7060000000000004</v>
      </c>
      <c r="AB119" s="461">
        <v>-502.29599999999999</v>
      </c>
      <c r="AC119" s="461">
        <v>0</v>
      </c>
      <c r="AD119" s="461">
        <v>-579.57500000000005</v>
      </c>
      <c r="AE119" s="461">
        <v>7919.6939999999995</v>
      </c>
      <c r="AF119" s="461">
        <v>7340.1189999999997</v>
      </c>
      <c r="AG119" s="461">
        <f t="shared" ref="AG119:AG149" si="15">AE119</f>
        <v>7919.6939999999995</v>
      </c>
      <c r="AH119" s="461">
        <f t="shared" ref="AH119:AH149" si="16">IF(AB119&lt;0,0,AB119)</f>
        <v>0</v>
      </c>
      <c r="AI119" s="461">
        <f t="shared" ref="AI119:AI149" si="17">IF(AB119&lt;0,AB119,0)</f>
        <v>-502.29599999999999</v>
      </c>
      <c r="AK119" s="460">
        <v>0.67708333333333304</v>
      </c>
      <c r="AL119" s="461">
        <v>3593.4969999999998</v>
      </c>
      <c r="AM119" s="461">
        <v>2933.578</v>
      </c>
      <c r="AN119" s="461">
        <v>0</v>
      </c>
      <c r="AO119" s="461">
        <v>320.26600000000002</v>
      </c>
      <c r="AP119" s="461">
        <v>129.459</v>
      </c>
      <c r="AQ119" s="461">
        <v>0</v>
      </c>
      <c r="AR119" s="461">
        <v>1097.3689999999999</v>
      </c>
      <c r="AS119" s="461">
        <v>14.471</v>
      </c>
      <c r="AT119" s="461">
        <v>304.91300000000001</v>
      </c>
      <c r="AU119" s="461">
        <v>-303.42500000000001</v>
      </c>
      <c r="AV119" s="461">
        <v>-507.61</v>
      </c>
      <c r="AW119" s="461">
        <v>8090.1279999999979</v>
      </c>
      <c r="AX119" s="461">
        <v>7582.5179999999982</v>
      </c>
      <c r="AY119" s="461">
        <f t="shared" ref="AY119:AY149" si="18">AW119</f>
        <v>8090.1279999999979</v>
      </c>
      <c r="AZ119" s="461">
        <f t="shared" ref="AZ119:AZ149" si="19">IF(AT119&lt;0,0,AT119)</f>
        <v>304.91300000000001</v>
      </c>
      <c r="BA119" s="461">
        <f t="shared" ref="BA119:BA149" si="20">IF(AT119&lt;0,AT119,0)</f>
        <v>0</v>
      </c>
    </row>
    <row r="120" spans="1:53" s="447" customFormat="1">
      <c r="A120" s="460">
        <v>0.6875</v>
      </c>
      <c r="B120" s="461">
        <v>3096.4119999999998</v>
      </c>
      <c r="C120" s="461">
        <v>4100.5810000000001</v>
      </c>
      <c r="D120" s="461">
        <v>413.89699999999999</v>
      </c>
      <c r="E120" s="461">
        <v>554.14300000000003</v>
      </c>
      <c r="F120" s="461">
        <v>146.83500000000001</v>
      </c>
      <c r="G120" s="461">
        <v>0</v>
      </c>
      <c r="H120" s="461">
        <v>702.149</v>
      </c>
      <c r="I120" s="461">
        <v>30.483000000000001</v>
      </c>
      <c r="J120" s="461">
        <v>-270.41199999999998</v>
      </c>
      <c r="K120" s="461">
        <v>0</v>
      </c>
      <c r="L120" s="461">
        <v>-632.37699999999995</v>
      </c>
      <c r="M120" s="461">
        <v>8774.0879999999997</v>
      </c>
      <c r="N120" s="461">
        <v>8141.7109999999993</v>
      </c>
      <c r="O120" s="461">
        <f t="shared" si="12"/>
        <v>8774.0879999999997</v>
      </c>
      <c r="P120" s="461">
        <f t="shared" si="13"/>
        <v>0</v>
      </c>
      <c r="Q120" s="461">
        <f t="shared" si="14"/>
        <v>-270.41199999999998</v>
      </c>
      <c r="S120" s="460">
        <v>0.6875</v>
      </c>
      <c r="T120" s="461">
        <v>2997.1179999999999</v>
      </c>
      <c r="U120" s="461">
        <v>3479.5140000000001</v>
      </c>
      <c r="V120" s="461">
        <v>0</v>
      </c>
      <c r="W120" s="461">
        <v>392.57600000000002</v>
      </c>
      <c r="X120" s="461">
        <v>118.361</v>
      </c>
      <c r="Y120" s="461">
        <v>0</v>
      </c>
      <c r="Z120" s="461">
        <v>1298.519</v>
      </c>
      <c r="AA120" s="461">
        <v>6.117</v>
      </c>
      <c r="AB120" s="461">
        <v>-392.18599999999998</v>
      </c>
      <c r="AC120" s="461">
        <v>0</v>
      </c>
      <c r="AD120" s="461">
        <v>-577.22500000000002</v>
      </c>
      <c r="AE120" s="461">
        <v>7900.0190000000002</v>
      </c>
      <c r="AF120" s="461">
        <v>7322.7939999999999</v>
      </c>
      <c r="AG120" s="461">
        <f t="shared" si="15"/>
        <v>7900.0190000000002</v>
      </c>
      <c r="AH120" s="461">
        <f t="shared" si="16"/>
        <v>0</v>
      </c>
      <c r="AI120" s="461">
        <f t="shared" si="17"/>
        <v>-392.18599999999998</v>
      </c>
      <c r="AK120" s="460">
        <v>0.6875</v>
      </c>
      <c r="AL120" s="461">
        <v>3596.1930000000002</v>
      </c>
      <c r="AM120" s="461">
        <v>2928.0549999999998</v>
      </c>
      <c r="AN120" s="461">
        <v>0</v>
      </c>
      <c r="AO120" s="461">
        <v>322.79399999999998</v>
      </c>
      <c r="AP120" s="461">
        <v>129.65700000000001</v>
      </c>
      <c r="AQ120" s="461">
        <v>0</v>
      </c>
      <c r="AR120" s="461">
        <v>1007.261</v>
      </c>
      <c r="AS120" s="461">
        <v>19.170000000000002</v>
      </c>
      <c r="AT120" s="461">
        <v>383.41699999999997</v>
      </c>
      <c r="AU120" s="461">
        <v>-302.98700000000002</v>
      </c>
      <c r="AV120" s="461">
        <v>-506.57600000000002</v>
      </c>
      <c r="AW120" s="461">
        <v>8083.5599999999986</v>
      </c>
      <c r="AX120" s="461">
        <v>7576.9839999999986</v>
      </c>
      <c r="AY120" s="461">
        <f t="shared" si="18"/>
        <v>8083.5599999999986</v>
      </c>
      <c r="AZ120" s="461">
        <f t="shared" si="19"/>
        <v>383.41699999999997</v>
      </c>
      <c r="BA120" s="461">
        <f t="shared" si="20"/>
        <v>0</v>
      </c>
    </row>
    <row r="121" spans="1:53" s="447" customFormat="1">
      <c r="A121" s="460">
        <v>0.69791666666666696</v>
      </c>
      <c r="B121" s="461">
        <v>3096.2660000000001</v>
      </c>
      <c r="C121" s="461">
        <v>4063.183</v>
      </c>
      <c r="D121" s="461">
        <v>407.48899999999998</v>
      </c>
      <c r="E121" s="461">
        <v>559.02300000000002</v>
      </c>
      <c r="F121" s="461">
        <v>146.797</v>
      </c>
      <c r="G121" s="461">
        <v>0</v>
      </c>
      <c r="H121" s="461">
        <v>673.63199999999995</v>
      </c>
      <c r="I121" s="461">
        <v>32.930999999999997</v>
      </c>
      <c r="J121" s="461">
        <v>-210.369</v>
      </c>
      <c r="K121" s="461">
        <v>0</v>
      </c>
      <c r="L121" s="461">
        <v>-628.50800000000004</v>
      </c>
      <c r="M121" s="461">
        <v>8768.9519999999993</v>
      </c>
      <c r="N121" s="461">
        <v>8140.4439999999995</v>
      </c>
      <c r="O121" s="461">
        <f t="shared" si="12"/>
        <v>8768.9519999999993</v>
      </c>
      <c r="P121" s="461">
        <f t="shared" si="13"/>
        <v>0</v>
      </c>
      <c r="Q121" s="461">
        <f t="shared" si="14"/>
        <v>-210.369</v>
      </c>
      <c r="S121" s="460">
        <v>0.69791666666666696</v>
      </c>
      <c r="T121" s="461">
        <v>2995.578</v>
      </c>
      <c r="U121" s="461">
        <v>3468.8679999999999</v>
      </c>
      <c r="V121" s="461">
        <v>-1.2370000000000001</v>
      </c>
      <c r="W121" s="461">
        <v>393.38099999999997</v>
      </c>
      <c r="X121" s="461">
        <v>118.616</v>
      </c>
      <c r="Y121" s="461">
        <v>0</v>
      </c>
      <c r="Z121" s="461">
        <v>1224.0640000000001</v>
      </c>
      <c r="AA121" s="461">
        <v>6.4240000000000004</v>
      </c>
      <c r="AB121" s="461">
        <v>-387.85399999999998</v>
      </c>
      <c r="AC121" s="461">
        <v>0</v>
      </c>
      <c r="AD121" s="461">
        <v>-574.93499999999995</v>
      </c>
      <c r="AE121" s="461">
        <v>7817.8400000000011</v>
      </c>
      <c r="AF121" s="461">
        <v>7242.9050000000007</v>
      </c>
      <c r="AG121" s="461">
        <f t="shared" si="15"/>
        <v>7817.8400000000011</v>
      </c>
      <c r="AH121" s="461">
        <f t="shared" si="16"/>
        <v>0</v>
      </c>
      <c r="AI121" s="461">
        <f t="shared" si="17"/>
        <v>-387.85399999999998</v>
      </c>
      <c r="AK121" s="460">
        <v>0.69791666666666696</v>
      </c>
      <c r="AL121" s="461">
        <v>3595.4769999999999</v>
      </c>
      <c r="AM121" s="461">
        <v>2894.45</v>
      </c>
      <c r="AN121" s="461">
        <v>-1.5249999999999999</v>
      </c>
      <c r="AO121" s="461">
        <v>322.41500000000002</v>
      </c>
      <c r="AP121" s="461">
        <v>129.74</v>
      </c>
      <c r="AQ121" s="461">
        <v>0</v>
      </c>
      <c r="AR121" s="461">
        <v>923.39</v>
      </c>
      <c r="AS121" s="461">
        <v>22.007999999999999</v>
      </c>
      <c r="AT121" s="461">
        <v>360.97199999999998</v>
      </c>
      <c r="AU121" s="461">
        <v>-222.04900000000001</v>
      </c>
      <c r="AV121" s="461">
        <v>-502.55200000000002</v>
      </c>
      <c r="AW121" s="461">
        <v>8024.8779999999997</v>
      </c>
      <c r="AX121" s="461">
        <v>7522.326</v>
      </c>
      <c r="AY121" s="461">
        <f t="shared" si="18"/>
        <v>8024.8779999999997</v>
      </c>
      <c r="AZ121" s="461">
        <f t="shared" si="19"/>
        <v>360.97199999999998</v>
      </c>
      <c r="BA121" s="461">
        <f t="shared" si="20"/>
        <v>0</v>
      </c>
    </row>
    <row r="122" spans="1:53" s="447" customFormat="1">
      <c r="A122" s="460">
        <v>0.70833333333333304</v>
      </c>
      <c r="B122" s="461">
        <v>3095.3519999999999</v>
      </c>
      <c r="C122" s="461">
        <v>4185.6109999999999</v>
      </c>
      <c r="D122" s="461">
        <v>400.64</v>
      </c>
      <c r="E122" s="461">
        <v>587.67999999999995</v>
      </c>
      <c r="F122" s="461">
        <v>150.12200000000001</v>
      </c>
      <c r="G122" s="461">
        <v>0</v>
      </c>
      <c r="H122" s="461">
        <v>630.48699999999997</v>
      </c>
      <c r="I122" s="461">
        <v>40.567999999999998</v>
      </c>
      <c r="J122" s="461">
        <v>-298.88200000000001</v>
      </c>
      <c r="K122" s="461">
        <v>0</v>
      </c>
      <c r="L122" s="461">
        <v>-641.79700000000003</v>
      </c>
      <c r="M122" s="461">
        <v>8791.5779999999977</v>
      </c>
      <c r="N122" s="461">
        <v>8149.7809999999972</v>
      </c>
      <c r="O122" s="461">
        <f t="shared" si="12"/>
        <v>8791.5779999999977</v>
      </c>
      <c r="P122" s="461">
        <f t="shared" si="13"/>
        <v>0</v>
      </c>
      <c r="Q122" s="461">
        <f t="shared" si="14"/>
        <v>-298.88200000000001</v>
      </c>
      <c r="S122" s="460">
        <v>0.70833333333333304</v>
      </c>
      <c r="T122" s="461">
        <v>2995.5650000000001</v>
      </c>
      <c r="U122" s="461">
        <v>3529.22</v>
      </c>
      <c r="V122" s="461">
        <v>69.254000000000005</v>
      </c>
      <c r="W122" s="461">
        <v>399.505</v>
      </c>
      <c r="X122" s="461">
        <v>134.50399999999999</v>
      </c>
      <c r="Y122" s="461">
        <v>0</v>
      </c>
      <c r="Z122" s="461">
        <v>1133.752</v>
      </c>
      <c r="AA122" s="461">
        <v>6.3410000000000002</v>
      </c>
      <c r="AB122" s="461">
        <v>-439.88799999999998</v>
      </c>
      <c r="AC122" s="461">
        <v>0</v>
      </c>
      <c r="AD122" s="461">
        <v>-581.649</v>
      </c>
      <c r="AE122" s="461">
        <v>7828.2529999999997</v>
      </c>
      <c r="AF122" s="461">
        <v>7246.6039999999994</v>
      </c>
      <c r="AG122" s="461">
        <f t="shared" si="15"/>
        <v>7828.2529999999997</v>
      </c>
      <c r="AH122" s="461">
        <f t="shared" si="16"/>
        <v>0</v>
      </c>
      <c r="AI122" s="461">
        <f t="shared" si="17"/>
        <v>-439.88799999999998</v>
      </c>
      <c r="AK122" s="460">
        <v>0.70833333333333304</v>
      </c>
      <c r="AL122" s="461">
        <v>3593.4290000000001</v>
      </c>
      <c r="AM122" s="461">
        <v>2881.0210000000002</v>
      </c>
      <c r="AN122" s="461">
        <v>71.423000000000002</v>
      </c>
      <c r="AO122" s="461">
        <v>335.80200000000002</v>
      </c>
      <c r="AP122" s="461">
        <v>131.93899999999999</v>
      </c>
      <c r="AQ122" s="461">
        <v>0</v>
      </c>
      <c r="AR122" s="461">
        <v>879.02099999999996</v>
      </c>
      <c r="AS122" s="461">
        <v>32.561</v>
      </c>
      <c r="AT122" s="461">
        <v>34.951000000000001</v>
      </c>
      <c r="AU122" s="461">
        <v>0</v>
      </c>
      <c r="AV122" s="461">
        <v>-502.90100000000001</v>
      </c>
      <c r="AW122" s="461">
        <v>7960.1469999999999</v>
      </c>
      <c r="AX122" s="461">
        <v>7457.2460000000001</v>
      </c>
      <c r="AY122" s="461">
        <f t="shared" si="18"/>
        <v>7960.1469999999999</v>
      </c>
      <c r="AZ122" s="461">
        <f t="shared" si="19"/>
        <v>34.951000000000001</v>
      </c>
      <c r="BA122" s="461">
        <f t="shared" si="20"/>
        <v>0</v>
      </c>
    </row>
    <row r="123" spans="1:53" s="447" customFormat="1">
      <c r="A123" s="460">
        <v>0.71875</v>
      </c>
      <c r="B123" s="461">
        <v>3096.326</v>
      </c>
      <c r="C123" s="461">
        <v>4233.3239999999996</v>
      </c>
      <c r="D123" s="461">
        <v>528.43899999999996</v>
      </c>
      <c r="E123" s="461">
        <v>590.02700000000004</v>
      </c>
      <c r="F123" s="461">
        <v>150.09800000000001</v>
      </c>
      <c r="G123" s="461">
        <v>0</v>
      </c>
      <c r="H123" s="461">
        <v>581.33000000000004</v>
      </c>
      <c r="I123" s="461">
        <v>36.511000000000003</v>
      </c>
      <c r="J123" s="461">
        <v>-478.209</v>
      </c>
      <c r="K123" s="461">
        <v>0</v>
      </c>
      <c r="L123" s="461">
        <v>-648.55399999999997</v>
      </c>
      <c r="M123" s="461">
        <v>8737.8459999999995</v>
      </c>
      <c r="N123" s="461">
        <v>8089.2919999999995</v>
      </c>
      <c r="O123" s="461">
        <f t="shared" si="12"/>
        <v>8737.8459999999995</v>
      </c>
      <c r="P123" s="461">
        <f t="shared" si="13"/>
        <v>0</v>
      </c>
      <c r="Q123" s="461">
        <f t="shared" si="14"/>
        <v>-478.209</v>
      </c>
      <c r="S123" s="460">
        <v>0.71875</v>
      </c>
      <c r="T123" s="461">
        <v>2992.8310000000001</v>
      </c>
      <c r="U123" s="461">
        <v>3533.3919999999998</v>
      </c>
      <c r="V123" s="461">
        <v>228.34800000000001</v>
      </c>
      <c r="W123" s="461">
        <v>400.80500000000001</v>
      </c>
      <c r="X123" s="461">
        <v>134.023</v>
      </c>
      <c r="Y123" s="461">
        <v>0</v>
      </c>
      <c r="Z123" s="461">
        <v>1013.747</v>
      </c>
      <c r="AA123" s="461">
        <v>5.6760000000000002</v>
      </c>
      <c r="AB123" s="461">
        <v>-518.98900000000003</v>
      </c>
      <c r="AC123" s="461">
        <v>0</v>
      </c>
      <c r="AD123" s="461">
        <v>-583.12099999999998</v>
      </c>
      <c r="AE123" s="461">
        <v>7789.8330000000005</v>
      </c>
      <c r="AF123" s="461">
        <v>7206.7120000000004</v>
      </c>
      <c r="AG123" s="461">
        <f t="shared" si="15"/>
        <v>7789.8330000000005</v>
      </c>
      <c r="AH123" s="461">
        <f t="shared" si="16"/>
        <v>0</v>
      </c>
      <c r="AI123" s="461">
        <f t="shared" si="17"/>
        <v>-518.98900000000003</v>
      </c>
      <c r="AK123" s="460">
        <v>0.71875</v>
      </c>
      <c r="AL123" s="461">
        <v>3592.5230000000001</v>
      </c>
      <c r="AM123" s="461">
        <v>2796.0549999999998</v>
      </c>
      <c r="AN123" s="461">
        <v>233.76</v>
      </c>
      <c r="AO123" s="461">
        <v>337.37799999999999</v>
      </c>
      <c r="AP123" s="461">
        <v>131.92099999999999</v>
      </c>
      <c r="AQ123" s="461">
        <v>0</v>
      </c>
      <c r="AR123" s="461">
        <v>815.6</v>
      </c>
      <c r="AS123" s="461">
        <v>33.643000000000001</v>
      </c>
      <c r="AT123" s="461">
        <v>-52.487000000000002</v>
      </c>
      <c r="AU123" s="461">
        <v>0</v>
      </c>
      <c r="AV123" s="461">
        <v>-496.90800000000002</v>
      </c>
      <c r="AW123" s="461">
        <v>7888.393</v>
      </c>
      <c r="AX123" s="461">
        <v>7391.4849999999997</v>
      </c>
      <c r="AY123" s="461">
        <f t="shared" si="18"/>
        <v>7888.393</v>
      </c>
      <c r="AZ123" s="461">
        <f t="shared" si="19"/>
        <v>0</v>
      </c>
      <c r="BA123" s="461">
        <f t="shared" si="20"/>
        <v>-52.487000000000002</v>
      </c>
    </row>
    <row r="124" spans="1:53" s="447" customFormat="1">
      <c r="A124" s="460">
        <v>0.72916666666666696</v>
      </c>
      <c r="B124" s="461">
        <v>3096.1460000000002</v>
      </c>
      <c r="C124" s="461">
        <v>4225.7820000000002</v>
      </c>
      <c r="D124" s="461">
        <v>732.20699999999999</v>
      </c>
      <c r="E124" s="461">
        <v>589.73599999999999</v>
      </c>
      <c r="F124" s="461">
        <v>150.07599999999999</v>
      </c>
      <c r="G124" s="461">
        <v>0</v>
      </c>
      <c r="H124" s="461">
        <v>506.03500000000003</v>
      </c>
      <c r="I124" s="461">
        <v>30.882000000000001</v>
      </c>
      <c r="J124" s="461">
        <v>-660.572</v>
      </c>
      <c r="K124" s="461">
        <v>0</v>
      </c>
      <c r="L124" s="461">
        <v>-650.73299999999995</v>
      </c>
      <c r="M124" s="461">
        <v>8670.2919999999995</v>
      </c>
      <c r="N124" s="461">
        <v>8019.5589999999993</v>
      </c>
      <c r="O124" s="461">
        <f t="shared" si="12"/>
        <v>8670.2919999999995</v>
      </c>
      <c r="P124" s="461">
        <f t="shared" si="13"/>
        <v>0</v>
      </c>
      <c r="Q124" s="461">
        <f t="shared" si="14"/>
        <v>-660.572</v>
      </c>
      <c r="S124" s="460">
        <v>0.72916666666666696</v>
      </c>
      <c r="T124" s="461">
        <v>2993.951</v>
      </c>
      <c r="U124" s="461">
        <v>3512.0039999999999</v>
      </c>
      <c r="V124" s="461">
        <v>411.91899999999998</v>
      </c>
      <c r="W124" s="461">
        <v>401.59100000000001</v>
      </c>
      <c r="X124" s="461">
        <v>134.779</v>
      </c>
      <c r="Y124" s="461">
        <v>0</v>
      </c>
      <c r="Z124" s="461">
        <v>889.16099999999994</v>
      </c>
      <c r="AA124" s="461">
        <v>7.3630000000000004</v>
      </c>
      <c r="AB124" s="461">
        <v>-601.87099999999998</v>
      </c>
      <c r="AC124" s="461">
        <v>0</v>
      </c>
      <c r="AD124" s="461">
        <v>-582.548</v>
      </c>
      <c r="AE124" s="461">
        <v>7748.8969999999999</v>
      </c>
      <c r="AF124" s="461">
        <v>7166.3490000000002</v>
      </c>
      <c r="AG124" s="461">
        <f t="shared" si="15"/>
        <v>7748.8969999999999</v>
      </c>
      <c r="AH124" s="461">
        <f t="shared" si="16"/>
        <v>0</v>
      </c>
      <c r="AI124" s="461">
        <f t="shared" si="17"/>
        <v>-601.87099999999998</v>
      </c>
      <c r="AK124" s="460">
        <v>0.72916666666666696</v>
      </c>
      <c r="AL124" s="461">
        <v>3592.3980000000001</v>
      </c>
      <c r="AM124" s="461">
        <v>2768.1660000000002</v>
      </c>
      <c r="AN124" s="461">
        <v>430.733</v>
      </c>
      <c r="AO124" s="461">
        <v>336.98399999999998</v>
      </c>
      <c r="AP124" s="461">
        <v>131.88399999999999</v>
      </c>
      <c r="AQ124" s="461">
        <v>0</v>
      </c>
      <c r="AR124" s="461">
        <v>716.73199999999997</v>
      </c>
      <c r="AS124" s="461">
        <v>39.601999999999997</v>
      </c>
      <c r="AT124" s="461">
        <v>-174.30799999999999</v>
      </c>
      <c r="AU124" s="461">
        <v>0</v>
      </c>
      <c r="AV124" s="461">
        <v>-496.39299999999997</v>
      </c>
      <c r="AW124" s="461">
        <v>7842.1910000000007</v>
      </c>
      <c r="AX124" s="461">
        <v>7345.7980000000007</v>
      </c>
      <c r="AY124" s="461">
        <f t="shared" si="18"/>
        <v>7842.1910000000007</v>
      </c>
      <c r="AZ124" s="461">
        <f t="shared" si="19"/>
        <v>0</v>
      </c>
      <c r="BA124" s="461">
        <f t="shared" si="20"/>
        <v>-174.30799999999999</v>
      </c>
    </row>
    <row r="125" spans="1:53" s="447" customFormat="1">
      <c r="A125" s="460">
        <v>0.73958333333333304</v>
      </c>
      <c r="B125" s="461">
        <v>3098.3130000000001</v>
      </c>
      <c r="C125" s="461">
        <v>4184.3779999999997</v>
      </c>
      <c r="D125" s="461">
        <v>830.35199999999998</v>
      </c>
      <c r="E125" s="461">
        <v>587.78599999999994</v>
      </c>
      <c r="F125" s="461">
        <v>163.535</v>
      </c>
      <c r="G125" s="461">
        <v>0</v>
      </c>
      <c r="H125" s="461">
        <v>442.64499999999998</v>
      </c>
      <c r="I125" s="461">
        <v>32.287999999999997</v>
      </c>
      <c r="J125" s="461">
        <v>-757.41800000000001</v>
      </c>
      <c r="K125" s="461">
        <v>0</v>
      </c>
      <c r="L125" s="461">
        <v>-647.88</v>
      </c>
      <c r="M125" s="461">
        <v>8581.8790000000008</v>
      </c>
      <c r="N125" s="461">
        <v>7933.9990000000007</v>
      </c>
      <c r="O125" s="461">
        <f t="shared" si="12"/>
        <v>8581.8790000000008</v>
      </c>
      <c r="P125" s="461">
        <f t="shared" si="13"/>
        <v>0</v>
      </c>
      <c r="Q125" s="461">
        <f t="shared" si="14"/>
        <v>-757.41800000000001</v>
      </c>
      <c r="S125" s="460">
        <v>0.73958333333333304</v>
      </c>
      <c r="T125" s="461">
        <v>2993.7179999999998</v>
      </c>
      <c r="U125" s="461">
        <v>3424.7060000000001</v>
      </c>
      <c r="V125" s="461">
        <v>400.03199999999998</v>
      </c>
      <c r="W125" s="461">
        <v>403.10500000000002</v>
      </c>
      <c r="X125" s="461">
        <v>135.089</v>
      </c>
      <c r="Y125" s="461">
        <v>0</v>
      </c>
      <c r="Z125" s="461">
        <v>788.35900000000004</v>
      </c>
      <c r="AA125" s="461">
        <v>9.1460000000000008</v>
      </c>
      <c r="AB125" s="461">
        <v>-495.27199999999999</v>
      </c>
      <c r="AC125" s="461">
        <v>0</v>
      </c>
      <c r="AD125" s="461">
        <v>-571.84900000000005</v>
      </c>
      <c r="AE125" s="461">
        <v>7658.8829999999998</v>
      </c>
      <c r="AF125" s="461">
        <v>7087.0339999999997</v>
      </c>
      <c r="AG125" s="461">
        <f t="shared" si="15"/>
        <v>7658.8829999999998</v>
      </c>
      <c r="AH125" s="461">
        <f t="shared" si="16"/>
        <v>0</v>
      </c>
      <c r="AI125" s="461">
        <f t="shared" si="17"/>
        <v>-495.27199999999999</v>
      </c>
      <c r="AK125" s="460">
        <v>0.73958333333333304</v>
      </c>
      <c r="AL125" s="461">
        <v>3592.9929999999999</v>
      </c>
      <c r="AM125" s="461">
        <v>2718.75</v>
      </c>
      <c r="AN125" s="461">
        <v>505.15300000000002</v>
      </c>
      <c r="AO125" s="461">
        <v>338.22800000000001</v>
      </c>
      <c r="AP125" s="461">
        <v>138.63999999999999</v>
      </c>
      <c r="AQ125" s="461">
        <v>0</v>
      </c>
      <c r="AR125" s="461">
        <v>611.94100000000003</v>
      </c>
      <c r="AS125" s="461">
        <v>49.204000000000001</v>
      </c>
      <c r="AT125" s="461">
        <v>-206.453</v>
      </c>
      <c r="AU125" s="461">
        <v>0</v>
      </c>
      <c r="AV125" s="461">
        <v>-492.16800000000001</v>
      </c>
      <c r="AW125" s="461">
        <v>7748.4560000000001</v>
      </c>
      <c r="AX125" s="461">
        <v>7256.2880000000005</v>
      </c>
      <c r="AY125" s="461">
        <f t="shared" si="18"/>
        <v>7748.4560000000001</v>
      </c>
      <c r="AZ125" s="461">
        <f t="shared" si="19"/>
        <v>0</v>
      </c>
      <c r="BA125" s="461">
        <f t="shared" si="20"/>
        <v>-206.453</v>
      </c>
    </row>
    <row r="126" spans="1:53" s="447" customFormat="1">
      <c r="A126" s="460">
        <v>0.75</v>
      </c>
      <c r="B126" s="461">
        <v>3099.0529999999999</v>
      </c>
      <c r="C126" s="461">
        <v>4249.7759999999998</v>
      </c>
      <c r="D126" s="461">
        <v>835.92499999999995</v>
      </c>
      <c r="E126" s="461">
        <v>569.87099999999998</v>
      </c>
      <c r="F126" s="461">
        <v>317.53199999999998</v>
      </c>
      <c r="G126" s="461">
        <v>212.24600000000001</v>
      </c>
      <c r="H126" s="461">
        <v>370.39299999999997</v>
      </c>
      <c r="I126" s="461">
        <v>32.798000000000002</v>
      </c>
      <c r="J126" s="461">
        <v>-1242.5350000000001</v>
      </c>
      <c r="K126" s="461">
        <v>0</v>
      </c>
      <c r="L126" s="461">
        <v>-656.63400000000001</v>
      </c>
      <c r="M126" s="461">
        <v>8445.0589999999993</v>
      </c>
      <c r="N126" s="461">
        <v>7788.4249999999993</v>
      </c>
      <c r="O126" s="461">
        <f t="shared" si="12"/>
        <v>8445.0589999999993</v>
      </c>
      <c r="P126" s="461">
        <f t="shared" si="13"/>
        <v>0</v>
      </c>
      <c r="Q126" s="461">
        <f t="shared" si="14"/>
        <v>-1242.5350000000001</v>
      </c>
      <c r="S126" s="460">
        <v>0.75</v>
      </c>
      <c r="T126" s="461">
        <v>2994.2249999999999</v>
      </c>
      <c r="U126" s="461">
        <v>3559.0659999999998</v>
      </c>
      <c r="V126" s="461">
        <v>593.29899999999998</v>
      </c>
      <c r="W126" s="461">
        <v>406.71899999999999</v>
      </c>
      <c r="X126" s="461">
        <v>163.298</v>
      </c>
      <c r="Y126" s="461">
        <v>220.22</v>
      </c>
      <c r="Z126" s="461">
        <v>666.24800000000005</v>
      </c>
      <c r="AA126" s="461">
        <v>10.196</v>
      </c>
      <c r="AB126" s="461">
        <v>-1066.5419999999999</v>
      </c>
      <c r="AC126" s="461">
        <v>0</v>
      </c>
      <c r="AD126" s="461">
        <v>-590.90800000000002</v>
      </c>
      <c r="AE126" s="461">
        <v>7546.7289999999994</v>
      </c>
      <c r="AF126" s="461">
        <v>6955.820999999999</v>
      </c>
      <c r="AG126" s="461">
        <f t="shared" si="15"/>
        <v>7546.7289999999994</v>
      </c>
      <c r="AH126" s="461">
        <f t="shared" si="16"/>
        <v>0</v>
      </c>
      <c r="AI126" s="461">
        <f t="shared" si="17"/>
        <v>-1066.5419999999999</v>
      </c>
      <c r="AK126" s="460">
        <v>0.75</v>
      </c>
      <c r="AL126" s="461">
        <v>3592.3690000000001</v>
      </c>
      <c r="AM126" s="461">
        <v>2914.4349999999999</v>
      </c>
      <c r="AN126" s="461">
        <v>650.18700000000001</v>
      </c>
      <c r="AO126" s="461">
        <v>346.58600000000001</v>
      </c>
      <c r="AP126" s="461">
        <v>208.614</v>
      </c>
      <c r="AQ126" s="461">
        <v>152.81899999999999</v>
      </c>
      <c r="AR126" s="461">
        <v>528.61199999999997</v>
      </c>
      <c r="AS126" s="461">
        <v>46.944000000000003</v>
      </c>
      <c r="AT126" s="461">
        <v>-747.255</v>
      </c>
      <c r="AU126" s="461">
        <v>0</v>
      </c>
      <c r="AV126" s="461">
        <v>-514.90700000000004</v>
      </c>
      <c r="AW126" s="461">
        <v>7693.3109999999988</v>
      </c>
      <c r="AX126" s="461">
        <v>7178.4039999999986</v>
      </c>
      <c r="AY126" s="461">
        <f t="shared" si="18"/>
        <v>7693.3109999999988</v>
      </c>
      <c r="AZ126" s="461">
        <f t="shared" si="19"/>
        <v>0</v>
      </c>
      <c r="BA126" s="461">
        <f t="shared" si="20"/>
        <v>-747.255</v>
      </c>
    </row>
    <row r="127" spans="1:53" s="447" customFormat="1">
      <c r="A127" s="460">
        <v>0.76041666666666696</v>
      </c>
      <c r="B127" s="461">
        <v>3097.7730000000001</v>
      </c>
      <c r="C127" s="461">
        <v>4305.5290000000005</v>
      </c>
      <c r="D127" s="461">
        <v>836.35299999999995</v>
      </c>
      <c r="E127" s="461">
        <v>471.67399999999998</v>
      </c>
      <c r="F127" s="461">
        <v>348.221</v>
      </c>
      <c r="G127" s="461">
        <v>223.83600000000001</v>
      </c>
      <c r="H127" s="461">
        <v>326.97500000000002</v>
      </c>
      <c r="I127" s="461">
        <v>24.998999999999999</v>
      </c>
      <c r="J127" s="461">
        <v>-1329.673</v>
      </c>
      <c r="K127" s="461">
        <v>0</v>
      </c>
      <c r="L127" s="461">
        <v>-655.97299999999996</v>
      </c>
      <c r="M127" s="461">
        <v>8305.6869999999999</v>
      </c>
      <c r="N127" s="461">
        <v>7649.7139999999999</v>
      </c>
      <c r="O127" s="461">
        <f t="shared" si="12"/>
        <v>8305.6869999999999</v>
      </c>
      <c r="P127" s="461">
        <f t="shared" si="13"/>
        <v>0</v>
      </c>
      <c r="Q127" s="461">
        <f t="shared" si="14"/>
        <v>-1329.673</v>
      </c>
      <c r="S127" s="460">
        <v>0.76041666666666696</v>
      </c>
      <c r="T127" s="461">
        <v>2993.7649999999999</v>
      </c>
      <c r="U127" s="461">
        <v>3593.1329999999998</v>
      </c>
      <c r="V127" s="461">
        <v>775.72799999999995</v>
      </c>
      <c r="W127" s="461">
        <v>403.29399999999998</v>
      </c>
      <c r="X127" s="461">
        <v>165.99700000000001</v>
      </c>
      <c r="Y127" s="461">
        <v>248.57300000000001</v>
      </c>
      <c r="Z127" s="461">
        <v>541.45899999999995</v>
      </c>
      <c r="AA127" s="461">
        <v>13.552</v>
      </c>
      <c r="AB127" s="461">
        <v>-1175.1579999999999</v>
      </c>
      <c r="AC127" s="461">
        <v>0</v>
      </c>
      <c r="AD127" s="461">
        <v>-596.10500000000002</v>
      </c>
      <c r="AE127" s="461">
        <v>7560.3430000000008</v>
      </c>
      <c r="AF127" s="461">
        <v>6964.2380000000012</v>
      </c>
      <c r="AG127" s="461">
        <f t="shared" si="15"/>
        <v>7560.3430000000008</v>
      </c>
      <c r="AH127" s="461">
        <f t="shared" si="16"/>
        <v>0</v>
      </c>
      <c r="AI127" s="461">
        <f t="shared" si="17"/>
        <v>-1175.1579999999999</v>
      </c>
      <c r="AK127" s="460">
        <v>0.76041666666666696</v>
      </c>
      <c r="AL127" s="461">
        <v>3590.7950000000001</v>
      </c>
      <c r="AM127" s="461">
        <v>3119.366</v>
      </c>
      <c r="AN127" s="461">
        <v>763.29</v>
      </c>
      <c r="AO127" s="461">
        <v>354.37400000000002</v>
      </c>
      <c r="AP127" s="461">
        <v>218.93700000000001</v>
      </c>
      <c r="AQ127" s="461">
        <v>240.46</v>
      </c>
      <c r="AR127" s="461">
        <v>465.02699999999999</v>
      </c>
      <c r="AS127" s="461">
        <v>37.223999999999997</v>
      </c>
      <c r="AT127" s="461">
        <v>-1099.682</v>
      </c>
      <c r="AU127" s="461">
        <v>0</v>
      </c>
      <c r="AV127" s="461">
        <v>-536.70100000000002</v>
      </c>
      <c r="AW127" s="461">
        <v>7689.7910000000002</v>
      </c>
      <c r="AX127" s="461">
        <v>7153.09</v>
      </c>
      <c r="AY127" s="461">
        <f t="shared" si="18"/>
        <v>7689.7910000000002</v>
      </c>
      <c r="AZ127" s="461">
        <f t="shared" si="19"/>
        <v>0</v>
      </c>
      <c r="BA127" s="461">
        <f t="shared" si="20"/>
        <v>-1099.682</v>
      </c>
    </row>
    <row r="128" spans="1:53" s="447" customFormat="1">
      <c r="A128" s="460">
        <v>0.77083333333333304</v>
      </c>
      <c r="B128" s="461">
        <v>3098.933</v>
      </c>
      <c r="C128" s="461">
        <v>4309.1350000000002</v>
      </c>
      <c r="D128" s="461">
        <v>836.53300000000002</v>
      </c>
      <c r="E128" s="461">
        <v>470.98099999999999</v>
      </c>
      <c r="F128" s="461">
        <v>349.52199999999999</v>
      </c>
      <c r="G128" s="461">
        <v>222.38900000000001</v>
      </c>
      <c r="H128" s="461">
        <v>253.602</v>
      </c>
      <c r="I128" s="461">
        <v>20.266999999999999</v>
      </c>
      <c r="J128" s="461">
        <v>-1231.164</v>
      </c>
      <c r="K128" s="461">
        <v>0</v>
      </c>
      <c r="L128" s="461">
        <v>-655.4</v>
      </c>
      <c r="M128" s="461">
        <v>8330.1980000000003</v>
      </c>
      <c r="N128" s="461">
        <v>7674.7980000000007</v>
      </c>
      <c r="O128" s="461">
        <f t="shared" si="12"/>
        <v>8330.1980000000003</v>
      </c>
      <c r="P128" s="461">
        <f t="shared" si="13"/>
        <v>0</v>
      </c>
      <c r="Q128" s="461">
        <f t="shared" si="14"/>
        <v>-1231.164</v>
      </c>
      <c r="S128" s="460">
        <v>0.77083333333333304</v>
      </c>
      <c r="T128" s="461">
        <v>2994.2109999999998</v>
      </c>
      <c r="U128" s="461">
        <v>3604.587</v>
      </c>
      <c r="V128" s="461">
        <v>781.74599999999998</v>
      </c>
      <c r="W128" s="461">
        <v>405.03300000000002</v>
      </c>
      <c r="X128" s="461">
        <v>165.32499999999999</v>
      </c>
      <c r="Y128" s="461">
        <v>249.666</v>
      </c>
      <c r="Z128" s="461">
        <v>444.22</v>
      </c>
      <c r="AA128" s="461">
        <v>19.777999999999999</v>
      </c>
      <c r="AB128" s="461">
        <v>-1115.855</v>
      </c>
      <c r="AC128" s="461">
        <v>0</v>
      </c>
      <c r="AD128" s="461">
        <v>-596.13400000000001</v>
      </c>
      <c r="AE128" s="461">
        <v>7548.7109999999993</v>
      </c>
      <c r="AF128" s="461">
        <v>6952.5769999999993</v>
      </c>
      <c r="AG128" s="461">
        <f t="shared" si="15"/>
        <v>7548.7109999999993</v>
      </c>
      <c r="AH128" s="461">
        <f t="shared" si="16"/>
        <v>0</v>
      </c>
      <c r="AI128" s="461">
        <f t="shared" si="17"/>
        <v>-1115.855</v>
      </c>
      <c r="AK128" s="460">
        <v>0.77083333333333304</v>
      </c>
      <c r="AL128" s="461">
        <v>3591.57</v>
      </c>
      <c r="AM128" s="461">
        <v>3153.2759999999998</v>
      </c>
      <c r="AN128" s="461">
        <v>763.33199999999999</v>
      </c>
      <c r="AO128" s="461">
        <v>356.69299999999998</v>
      </c>
      <c r="AP128" s="461">
        <v>218.90700000000001</v>
      </c>
      <c r="AQ128" s="461">
        <v>264.27100000000002</v>
      </c>
      <c r="AR128" s="461">
        <v>398.91800000000001</v>
      </c>
      <c r="AS128" s="461">
        <v>29.855</v>
      </c>
      <c r="AT128" s="461">
        <v>-1094.691</v>
      </c>
      <c r="AU128" s="461">
        <v>0</v>
      </c>
      <c r="AV128" s="461">
        <v>-539.63699999999994</v>
      </c>
      <c r="AW128" s="461">
        <v>7682.1310000000003</v>
      </c>
      <c r="AX128" s="461">
        <v>7142.4940000000006</v>
      </c>
      <c r="AY128" s="461">
        <f t="shared" si="18"/>
        <v>7682.1310000000003</v>
      </c>
      <c r="AZ128" s="461">
        <f t="shared" si="19"/>
        <v>0</v>
      </c>
      <c r="BA128" s="461">
        <f t="shared" si="20"/>
        <v>-1094.691</v>
      </c>
    </row>
    <row r="129" spans="1:53" s="447" customFormat="1">
      <c r="A129" s="460">
        <v>0.78125</v>
      </c>
      <c r="B129" s="461">
        <v>3097.366</v>
      </c>
      <c r="C129" s="461">
        <v>4320.5839999999998</v>
      </c>
      <c r="D129" s="461">
        <v>836.74</v>
      </c>
      <c r="E129" s="461">
        <v>477.55</v>
      </c>
      <c r="F129" s="461">
        <v>351.09300000000002</v>
      </c>
      <c r="G129" s="461">
        <v>460.47699999999998</v>
      </c>
      <c r="H129" s="461">
        <v>191.98699999999999</v>
      </c>
      <c r="I129" s="461">
        <v>17.312000000000001</v>
      </c>
      <c r="J129" s="461">
        <v>-1458.395</v>
      </c>
      <c r="K129" s="461">
        <v>0</v>
      </c>
      <c r="L129" s="461">
        <v>-659.20600000000002</v>
      </c>
      <c r="M129" s="461">
        <v>8294.7139999999999</v>
      </c>
      <c r="N129" s="461">
        <v>7635.5079999999998</v>
      </c>
      <c r="O129" s="461">
        <f t="shared" si="12"/>
        <v>8294.7139999999999</v>
      </c>
      <c r="P129" s="461">
        <f t="shared" si="13"/>
        <v>0</v>
      </c>
      <c r="Q129" s="461">
        <f t="shared" si="14"/>
        <v>-1458.395</v>
      </c>
      <c r="S129" s="460">
        <v>0.78125</v>
      </c>
      <c r="T129" s="461">
        <v>2994.6379999999999</v>
      </c>
      <c r="U129" s="461">
        <v>3594.2350000000001</v>
      </c>
      <c r="V129" s="461">
        <v>781.48299999999995</v>
      </c>
      <c r="W129" s="461">
        <v>405.57499999999999</v>
      </c>
      <c r="X129" s="461">
        <v>176.90799999999999</v>
      </c>
      <c r="Y129" s="461">
        <v>253.82900000000001</v>
      </c>
      <c r="Z129" s="461">
        <v>353.911</v>
      </c>
      <c r="AA129" s="461">
        <v>20.350999999999999</v>
      </c>
      <c r="AB129" s="461">
        <v>-1038.328</v>
      </c>
      <c r="AC129" s="461">
        <v>0</v>
      </c>
      <c r="AD129" s="461">
        <v>-593.89700000000005</v>
      </c>
      <c r="AE129" s="461">
        <v>7542.6020000000008</v>
      </c>
      <c r="AF129" s="461">
        <v>6948.7050000000008</v>
      </c>
      <c r="AG129" s="461">
        <f t="shared" si="15"/>
        <v>7542.6020000000008</v>
      </c>
      <c r="AH129" s="461">
        <f t="shared" si="16"/>
        <v>0</v>
      </c>
      <c r="AI129" s="461">
        <f t="shared" si="17"/>
        <v>-1038.328</v>
      </c>
      <c r="AK129" s="460">
        <v>0.78125</v>
      </c>
      <c r="AL129" s="461">
        <v>3592.21</v>
      </c>
      <c r="AM129" s="461">
        <v>3157.0619999999999</v>
      </c>
      <c r="AN129" s="461">
        <v>763.72199999999998</v>
      </c>
      <c r="AO129" s="461">
        <v>355.33</v>
      </c>
      <c r="AP129" s="461">
        <v>234.33600000000001</v>
      </c>
      <c r="AQ129" s="461">
        <v>263.64299999999997</v>
      </c>
      <c r="AR129" s="461">
        <v>341.93200000000002</v>
      </c>
      <c r="AS129" s="461">
        <v>27.725000000000001</v>
      </c>
      <c r="AT129" s="461">
        <v>-1049.4010000000001</v>
      </c>
      <c r="AU129" s="461">
        <v>0</v>
      </c>
      <c r="AV129" s="461">
        <v>-539.46299999999997</v>
      </c>
      <c r="AW129" s="461">
        <v>7686.5590000000011</v>
      </c>
      <c r="AX129" s="461">
        <v>7147.0960000000014</v>
      </c>
      <c r="AY129" s="461">
        <f t="shared" si="18"/>
        <v>7686.5590000000011</v>
      </c>
      <c r="AZ129" s="461">
        <f t="shared" si="19"/>
        <v>0</v>
      </c>
      <c r="BA129" s="461">
        <f t="shared" si="20"/>
        <v>-1049.4010000000001</v>
      </c>
    </row>
    <row r="130" spans="1:53" s="447" customFormat="1">
      <c r="A130" s="460">
        <v>0.79166666666666696</v>
      </c>
      <c r="B130" s="461">
        <v>3097.1590000000001</v>
      </c>
      <c r="C130" s="461">
        <v>4300.1689999999999</v>
      </c>
      <c r="D130" s="461">
        <v>836.62</v>
      </c>
      <c r="E130" s="461">
        <v>471.22199999999998</v>
      </c>
      <c r="F130" s="461">
        <v>367.57</v>
      </c>
      <c r="G130" s="461">
        <v>318.75900000000001</v>
      </c>
      <c r="H130" s="461">
        <v>141.20500000000001</v>
      </c>
      <c r="I130" s="461">
        <v>17.451000000000001</v>
      </c>
      <c r="J130" s="461">
        <v>-1242.7809999999999</v>
      </c>
      <c r="K130" s="461">
        <v>0</v>
      </c>
      <c r="L130" s="461">
        <v>-654.44000000000005</v>
      </c>
      <c r="M130" s="461">
        <v>8307.3739999999998</v>
      </c>
      <c r="N130" s="461">
        <v>7652.9339999999993</v>
      </c>
      <c r="O130" s="461">
        <f t="shared" si="12"/>
        <v>8307.3739999999998</v>
      </c>
      <c r="P130" s="461">
        <f t="shared" si="13"/>
        <v>0</v>
      </c>
      <c r="Q130" s="461">
        <f t="shared" si="14"/>
        <v>-1242.7809999999999</v>
      </c>
      <c r="S130" s="460">
        <v>0.79166666666666696</v>
      </c>
      <c r="T130" s="461">
        <v>2995.2249999999999</v>
      </c>
      <c r="U130" s="461">
        <v>3586.9549999999999</v>
      </c>
      <c r="V130" s="461">
        <v>800.59699999999998</v>
      </c>
      <c r="W130" s="461">
        <v>411.68400000000003</v>
      </c>
      <c r="X130" s="461">
        <v>371.584</v>
      </c>
      <c r="Y130" s="461">
        <v>395.46899999999999</v>
      </c>
      <c r="Z130" s="461">
        <v>271.55200000000002</v>
      </c>
      <c r="AA130" s="461">
        <v>22.411000000000001</v>
      </c>
      <c r="AB130" s="461">
        <v>-1309.896</v>
      </c>
      <c r="AC130" s="461">
        <v>0</v>
      </c>
      <c r="AD130" s="461">
        <v>-596.16999999999996</v>
      </c>
      <c r="AE130" s="461">
        <v>7545.5809999999992</v>
      </c>
      <c r="AF130" s="461">
        <v>6949.4109999999991</v>
      </c>
      <c r="AG130" s="461">
        <f t="shared" si="15"/>
        <v>7545.5809999999992</v>
      </c>
      <c r="AH130" s="461">
        <f t="shared" si="16"/>
        <v>0</v>
      </c>
      <c r="AI130" s="461">
        <f t="shared" si="17"/>
        <v>-1309.896</v>
      </c>
      <c r="AK130" s="460">
        <v>0.79166666666666696</v>
      </c>
      <c r="AL130" s="461">
        <v>3590.8090000000002</v>
      </c>
      <c r="AM130" s="461">
        <v>3201.1709999999998</v>
      </c>
      <c r="AN130" s="461">
        <v>771.92700000000002</v>
      </c>
      <c r="AO130" s="461">
        <v>356.68299999999999</v>
      </c>
      <c r="AP130" s="461">
        <v>367.61900000000003</v>
      </c>
      <c r="AQ130" s="461">
        <v>461.32299999999998</v>
      </c>
      <c r="AR130" s="461">
        <v>290.76900000000001</v>
      </c>
      <c r="AS130" s="461">
        <v>26.791</v>
      </c>
      <c r="AT130" s="461">
        <v>-1415.0329999999999</v>
      </c>
      <c r="AU130" s="461">
        <v>0</v>
      </c>
      <c r="AV130" s="461">
        <v>-546.86900000000003</v>
      </c>
      <c r="AW130" s="461">
        <v>7652.0589999999993</v>
      </c>
      <c r="AX130" s="461">
        <v>7105.19</v>
      </c>
      <c r="AY130" s="461">
        <f t="shared" si="18"/>
        <v>7652.0589999999993</v>
      </c>
      <c r="AZ130" s="461">
        <f t="shared" si="19"/>
        <v>0</v>
      </c>
      <c r="BA130" s="461">
        <f t="shared" si="20"/>
        <v>-1415.0329999999999</v>
      </c>
    </row>
    <row r="131" spans="1:53" s="447" customFormat="1">
      <c r="A131" s="460">
        <v>0.80208333333333304</v>
      </c>
      <c r="B131" s="461">
        <v>3096.6120000000001</v>
      </c>
      <c r="C131" s="461">
        <v>4313.0159999999996</v>
      </c>
      <c r="D131" s="461">
        <v>836.67399999999998</v>
      </c>
      <c r="E131" s="461">
        <v>469.09300000000002</v>
      </c>
      <c r="F131" s="461">
        <v>368.16500000000002</v>
      </c>
      <c r="G131" s="461">
        <v>304.04700000000003</v>
      </c>
      <c r="H131" s="461">
        <v>101.7</v>
      </c>
      <c r="I131" s="461">
        <v>20.010000000000002</v>
      </c>
      <c r="J131" s="461">
        <v>-1189.326</v>
      </c>
      <c r="K131" s="461">
        <v>0</v>
      </c>
      <c r="L131" s="461">
        <v>-654.91800000000001</v>
      </c>
      <c r="M131" s="461">
        <v>8319.9910000000018</v>
      </c>
      <c r="N131" s="461">
        <v>7665.0730000000021</v>
      </c>
      <c r="O131" s="461">
        <f t="shared" si="12"/>
        <v>8319.9910000000018</v>
      </c>
      <c r="P131" s="461">
        <f t="shared" si="13"/>
        <v>0</v>
      </c>
      <c r="Q131" s="461">
        <f t="shared" si="14"/>
        <v>-1189.326</v>
      </c>
      <c r="S131" s="460">
        <v>0.80208333333333304</v>
      </c>
      <c r="T131" s="461">
        <v>2995.3910000000001</v>
      </c>
      <c r="U131" s="461">
        <v>3606.3470000000002</v>
      </c>
      <c r="V131" s="461">
        <v>802.92100000000005</v>
      </c>
      <c r="W131" s="461">
        <v>416.16300000000001</v>
      </c>
      <c r="X131" s="461">
        <v>396.51600000000002</v>
      </c>
      <c r="Y131" s="461">
        <v>404.47800000000001</v>
      </c>
      <c r="Z131" s="461">
        <v>214.69900000000001</v>
      </c>
      <c r="AA131" s="461">
        <v>26.489000000000001</v>
      </c>
      <c r="AB131" s="461">
        <v>-1324.789</v>
      </c>
      <c r="AC131" s="461">
        <v>0</v>
      </c>
      <c r="AD131" s="461">
        <v>-598.02200000000005</v>
      </c>
      <c r="AE131" s="461">
        <v>7538.2149999999992</v>
      </c>
      <c r="AF131" s="461">
        <v>6940.1929999999993</v>
      </c>
      <c r="AG131" s="461">
        <f t="shared" si="15"/>
        <v>7538.2149999999992</v>
      </c>
      <c r="AH131" s="461">
        <f t="shared" si="16"/>
        <v>0</v>
      </c>
      <c r="AI131" s="461">
        <f t="shared" si="17"/>
        <v>-1324.789</v>
      </c>
      <c r="AK131" s="460">
        <v>0.80208333333333304</v>
      </c>
      <c r="AL131" s="461">
        <v>3590.5949999999998</v>
      </c>
      <c r="AM131" s="461">
        <v>3206.3620000000001</v>
      </c>
      <c r="AN131" s="461">
        <v>773.24599999999998</v>
      </c>
      <c r="AO131" s="461">
        <v>357.88</v>
      </c>
      <c r="AP131" s="461">
        <v>385.24900000000002</v>
      </c>
      <c r="AQ131" s="461">
        <v>507.88</v>
      </c>
      <c r="AR131" s="461">
        <v>252.83199999999999</v>
      </c>
      <c r="AS131" s="461">
        <v>25.673999999999999</v>
      </c>
      <c r="AT131" s="461">
        <v>-1492.5219999999999</v>
      </c>
      <c r="AU131" s="461">
        <v>0</v>
      </c>
      <c r="AV131" s="461">
        <v>-547.80700000000002</v>
      </c>
      <c r="AW131" s="461">
        <v>7607.1960000000008</v>
      </c>
      <c r="AX131" s="461">
        <v>7059.389000000001</v>
      </c>
      <c r="AY131" s="461">
        <f t="shared" si="18"/>
        <v>7607.1960000000008</v>
      </c>
      <c r="AZ131" s="461">
        <f t="shared" si="19"/>
        <v>0</v>
      </c>
      <c r="BA131" s="461">
        <f t="shared" si="20"/>
        <v>-1492.5219999999999</v>
      </c>
    </row>
    <row r="132" spans="1:53" s="447" customFormat="1">
      <c r="A132" s="460">
        <v>0.8125</v>
      </c>
      <c r="B132" s="461">
        <v>3097.0859999999998</v>
      </c>
      <c r="C132" s="461">
        <v>4349.7079999999996</v>
      </c>
      <c r="D132" s="461">
        <v>836.88099999999997</v>
      </c>
      <c r="E132" s="461">
        <v>469.08300000000003</v>
      </c>
      <c r="F132" s="461">
        <v>376.31599999999997</v>
      </c>
      <c r="G132" s="461">
        <v>276.04899999999998</v>
      </c>
      <c r="H132" s="461">
        <v>67.944999999999993</v>
      </c>
      <c r="I132" s="461">
        <v>25.699000000000002</v>
      </c>
      <c r="J132" s="461">
        <v>-1173.171</v>
      </c>
      <c r="K132" s="461">
        <v>0</v>
      </c>
      <c r="L132" s="461">
        <v>-657.94600000000003</v>
      </c>
      <c r="M132" s="461">
        <v>8325.5959999999995</v>
      </c>
      <c r="N132" s="461">
        <v>7667.65</v>
      </c>
      <c r="O132" s="461">
        <f t="shared" si="12"/>
        <v>8325.5959999999995</v>
      </c>
      <c r="P132" s="461">
        <f t="shared" si="13"/>
        <v>0</v>
      </c>
      <c r="Q132" s="461">
        <f t="shared" si="14"/>
        <v>-1173.171</v>
      </c>
      <c r="S132" s="460">
        <v>0.8125</v>
      </c>
      <c r="T132" s="461">
        <v>2995.125</v>
      </c>
      <c r="U132" s="461">
        <v>3587.4839999999999</v>
      </c>
      <c r="V132" s="461">
        <v>803.08900000000006</v>
      </c>
      <c r="W132" s="461">
        <v>417.02800000000002</v>
      </c>
      <c r="X132" s="461">
        <v>395.87099999999998</v>
      </c>
      <c r="Y132" s="461">
        <v>406.67599999999999</v>
      </c>
      <c r="Z132" s="461">
        <v>172.66</v>
      </c>
      <c r="AA132" s="461">
        <v>25.568999999999999</v>
      </c>
      <c r="AB132" s="461">
        <v>-1322.17</v>
      </c>
      <c r="AC132" s="461">
        <v>0</v>
      </c>
      <c r="AD132" s="461">
        <v>-595.48599999999999</v>
      </c>
      <c r="AE132" s="461">
        <v>7481.3319999999985</v>
      </c>
      <c r="AF132" s="461">
        <v>6885.8459999999986</v>
      </c>
      <c r="AG132" s="461">
        <f t="shared" si="15"/>
        <v>7481.3319999999985</v>
      </c>
      <c r="AH132" s="461">
        <f t="shared" si="16"/>
        <v>0</v>
      </c>
      <c r="AI132" s="461">
        <f t="shared" si="17"/>
        <v>-1322.17</v>
      </c>
      <c r="AK132" s="460">
        <v>0.8125</v>
      </c>
      <c r="AL132" s="461">
        <v>3590.9929999999999</v>
      </c>
      <c r="AM132" s="461">
        <v>3208.0010000000002</v>
      </c>
      <c r="AN132" s="461">
        <v>773.13499999999999</v>
      </c>
      <c r="AO132" s="461">
        <v>358.39499999999998</v>
      </c>
      <c r="AP132" s="461">
        <v>384.94799999999998</v>
      </c>
      <c r="AQ132" s="461">
        <v>508.59</v>
      </c>
      <c r="AR132" s="461">
        <v>227.86099999999999</v>
      </c>
      <c r="AS132" s="461">
        <v>25.605</v>
      </c>
      <c r="AT132" s="461">
        <v>-1495.0229999999999</v>
      </c>
      <c r="AU132" s="461">
        <v>0</v>
      </c>
      <c r="AV132" s="461">
        <v>-547.77300000000002</v>
      </c>
      <c r="AW132" s="461">
        <v>7582.5050000000019</v>
      </c>
      <c r="AX132" s="461">
        <v>7034.7320000000018</v>
      </c>
      <c r="AY132" s="461">
        <f t="shared" si="18"/>
        <v>7582.5050000000019</v>
      </c>
      <c r="AZ132" s="461">
        <f t="shared" si="19"/>
        <v>0</v>
      </c>
      <c r="BA132" s="461">
        <f t="shared" si="20"/>
        <v>-1495.0229999999999</v>
      </c>
    </row>
    <row r="133" spans="1:53" s="447" customFormat="1">
      <c r="A133" s="460">
        <v>0.82291666666666696</v>
      </c>
      <c r="B133" s="461">
        <v>3095.8589999999999</v>
      </c>
      <c r="C133" s="461">
        <v>4311.6490000000003</v>
      </c>
      <c r="D133" s="461">
        <v>836.56700000000001</v>
      </c>
      <c r="E133" s="461">
        <v>468.36</v>
      </c>
      <c r="F133" s="461">
        <v>381.78699999999998</v>
      </c>
      <c r="G133" s="461">
        <v>279.92099999999999</v>
      </c>
      <c r="H133" s="461">
        <v>41.125999999999998</v>
      </c>
      <c r="I133" s="461">
        <v>23.190999999999999</v>
      </c>
      <c r="J133" s="461">
        <v>-1069.2840000000001</v>
      </c>
      <c r="K133" s="461">
        <v>0</v>
      </c>
      <c r="L133" s="461">
        <v>-653.79</v>
      </c>
      <c r="M133" s="461">
        <v>8369.1760000000031</v>
      </c>
      <c r="N133" s="461">
        <v>7715.3860000000032</v>
      </c>
      <c r="O133" s="461">
        <f t="shared" si="12"/>
        <v>8369.1760000000031</v>
      </c>
      <c r="P133" s="461">
        <f t="shared" si="13"/>
        <v>0</v>
      </c>
      <c r="Q133" s="461">
        <f t="shared" si="14"/>
        <v>-1069.2840000000001</v>
      </c>
      <c r="S133" s="460">
        <v>0.82291666666666696</v>
      </c>
      <c r="T133" s="461">
        <v>2996.5920000000001</v>
      </c>
      <c r="U133" s="461">
        <v>3582.6219999999998</v>
      </c>
      <c r="V133" s="461">
        <v>803.12900000000002</v>
      </c>
      <c r="W133" s="461">
        <v>420.14699999999999</v>
      </c>
      <c r="X133" s="461">
        <v>402.30099999999999</v>
      </c>
      <c r="Y133" s="461">
        <v>405.798</v>
      </c>
      <c r="Z133" s="461">
        <v>132.94800000000001</v>
      </c>
      <c r="AA133" s="461">
        <v>27.68</v>
      </c>
      <c r="AB133" s="461">
        <v>-1312.501</v>
      </c>
      <c r="AC133" s="461">
        <v>0</v>
      </c>
      <c r="AD133" s="461">
        <v>-594.72500000000002</v>
      </c>
      <c r="AE133" s="461">
        <v>7458.7160000000003</v>
      </c>
      <c r="AF133" s="461">
        <v>6863.991</v>
      </c>
      <c r="AG133" s="461">
        <f t="shared" si="15"/>
        <v>7458.7160000000003</v>
      </c>
      <c r="AH133" s="461">
        <f t="shared" si="16"/>
        <v>0</v>
      </c>
      <c r="AI133" s="461">
        <f t="shared" si="17"/>
        <v>-1312.501</v>
      </c>
      <c r="AK133" s="460">
        <v>0.82291666666666696</v>
      </c>
      <c r="AL133" s="461">
        <v>3590.75</v>
      </c>
      <c r="AM133" s="461">
        <v>3203.9250000000002</v>
      </c>
      <c r="AN133" s="461">
        <v>773.42499999999995</v>
      </c>
      <c r="AO133" s="461">
        <v>359.91199999999998</v>
      </c>
      <c r="AP133" s="461">
        <v>389.99799999999999</v>
      </c>
      <c r="AQ133" s="461">
        <v>507.73200000000003</v>
      </c>
      <c r="AR133" s="461">
        <v>198.94300000000001</v>
      </c>
      <c r="AS133" s="461">
        <v>24.661999999999999</v>
      </c>
      <c r="AT133" s="461">
        <v>-1516.29</v>
      </c>
      <c r="AU133" s="461">
        <v>0</v>
      </c>
      <c r="AV133" s="461">
        <v>-547.21500000000003</v>
      </c>
      <c r="AW133" s="461">
        <v>7533.0569999999998</v>
      </c>
      <c r="AX133" s="461">
        <v>6985.8419999999996</v>
      </c>
      <c r="AY133" s="461">
        <f t="shared" si="18"/>
        <v>7533.0569999999998</v>
      </c>
      <c r="AZ133" s="461">
        <f t="shared" si="19"/>
        <v>0</v>
      </c>
      <c r="BA133" s="461">
        <f t="shared" si="20"/>
        <v>-1516.29</v>
      </c>
    </row>
    <row r="134" spans="1:53" s="447" customFormat="1">
      <c r="A134" s="460">
        <v>0.83333333333333304</v>
      </c>
      <c r="B134" s="461">
        <v>3095.2249999999999</v>
      </c>
      <c r="C134" s="461">
        <v>4301.1719999999996</v>
      </c>
      <c r="D134" s="461">
        <v>836.60699999999997</v>
      </c>
      <c r="E134" s="461">
        <v>471.86900000000003</v>
      </c>
      <c r="F134" s="461">
        <v>385.06599999999997</v>
      </c>
      <c r="G134" s="461">
        <v>293.30900000000003</v>
      </c>
      <c r="H134" s="461">
        <v>28.619</v>
      </c>
      <c r="I134" s="461">
        <v>21.85</v>
      </c>
      <c r="J134" s="461">
        <v>-1104.712</v>
      </c>
      <c r="K134" s="461">
        <v>0</v>
      </c>
      <c r="L134" s="461">
        <v>-652.96100000000001</v>
      </c>
      <c r="M134" s="461">
        <v>8329.005000000001</v>
      </c>
      <c r="N134" s="461">
        <v>7676.0440000000008</v>
      </c>
      <c r="O134" s="461">
        <f t="shared" si="12"/>
        <v>8329.005000000001</v>
      </c>
      <c r="P134" s="461">
        <f t="shared" si="13"/>
        <v>0</v>
      </c>
      <c r="Q134" s="461">
        <f t="shared" si="14"/>
        <v>-1104.712</v>
      </c>
      <c r="S134" s="460">
        <v>0.83333333333333304</v>
      </c>
      <c r="T134" s="461">
        <v>2996.558</v>
      </c>
      <c r="U134" s="461">
        <v>3613.7959999999998</v>
      </c>
      <c r="V134" s="461">
        <v>803.25199999999995</v>
      </c>
      <c r="W134" s="461">
        <v>430.58300000000003</v>
      </c>
      <c r="X134" s="461">
        <v>429.10199999999998</v>
      </c>
      <c r="Y134" s="461">
        <v>415.79599999999999</v>
      </c>
      <c r="Z134" s="461">
        <v>96.665999999999997</v>
      </c>
      <c r="AA134" s="461">
        <v>32.945999999999998</v>
      </c>
      <c r="AB134" s="461">
        <v>-1404.835</v>
      </c>
      <c r="AC134" s="461">
        <v>0</v>
      </c>
      <c r="AD134" s="461">
        <v>-598.48500000000001</v>
      </c>
      <c r="AE134" s="461">
        <v>7413.8639999999987</v>
      </c>
      <c r="AF134" s="461">
        <v>6815.378999999999</v>
      </c>
      <c r="AG134" s="461">
        <f t="shared" si="15"/>
        <v>7413.8639999999987</v>
      </c>
      <c r="AH134" s="461">
        <f t="shared" si="16"/>
        <v>0</v>
      </c>
      <c r="AI134" s="461">
        <f t="shared" si="17"/>
        <v>-1404.835</v>
      </c>
      <c r="AK134" s="460">
        <v>0.83333333333333304</v>
      </c>
      <c r="AL134" s="461">
        <v>3591.1509999999998</v>
      </c>
      <c r="AM134" s="461">
        <v>3195.67</v>
      </c>
      <c r="AN134" s="461">
        <v>790.75300000000004</v>
      </c>
      <c r="AO134" s="461">
        <v>363.59</v>
      </c>
      <c r="AP134" s="461">
        <v>445.19200000000001</v>
      </c>
      <c r="AQ134" s="461">
        <v>458.3</v>
      </c>
      <c r="AR134" s="461">
        <v>160.29400000000001</v>
      </c>
      <c r="AS134" s="461">
        <v>28.940999999999999</v>
      </c>
      <c r="AT134" s="461">
        <v>-1582.6959999999999</v>
      </c>
      <c r="AU134" s="461">
        <v>0</v>
      </c>
      <c r="AV134" s="461">
        <v>-546.42600000000004</v>
      </c>
      <c r="AW134" s="461">
        <v>7451.1949999999997</v>
      </c>
      <c r="AX134" s="461">
        <v>6904.7689999999993</v>
      </c>
      <c r="AY134" s="461">
        <f t="shared" si="18"/>
        <v>7451.1949999999997</v>
      </c>
      <c r="AZ134" s="461">
        <f t="shared" si="19"/>
        <v>0</v>
      </c>
      <c r="BA134" s="461">
        <f t="shared" si="20"/>
        <v>-1582.6959999999999</v>
      </c>
    </row>
    <row r="135" spans="1:53" s="447" customFormat="1">
      <c r="A135" s="460">
        <v>0.84375</v>
      </c>
      <c r="B135" s="461">
        <v>3094.9450000000002</v>
      </c>
      <c r="C135" s="461">
        <v>4311.3829999999998</v>
      </c>
      <c r="D135" s="461">
        <v>836.40599999999995</v>
      </c>
      <c r="E135" s="461">
        <v>471.26499999999999</v>
      </c>
      <c r="F135" s="461">
        <v>377.25900000000001</v>
      </c>
      <c r="G135" s="461">
        <v>292.214</v>
      </c>
      <c r="H135" s="461">
        <v>26.684999999999999</v>
      </c>
      <c r="I135" s="461">
        <v>24.420999999999999</v>
      </c>
      <c r="J135" s="461">
        <v>-1103.144</v>
      </c>
      <c r="K135" s="461">
        <v>0</v>
      </c>
      <c r="L135" s="461">
        <v>-653.846</v>
      </c>
      <c r="M135" s="461">
        <v>8331.4339999999993</v>
      </c>
      <c r="N135" s="461">
        <v>7677.5879999999997</v>
      </c>
      <c r="O135" s="461">
        <f t="shared" si="12"/>
        <v>8331.4339999999993</v>
      </c>
      <c r="P135" s="461">
        <f t="shared" si="13"/>
        <v>0</v>
      </c>
      <c r="Q135" s="461">
        <f t="shared" si="14"/>
        <v>-1103.144</v>
      </c>
      <c r="S135" s="460">
        <v>0.84375</v>
      </c>
      <c r="T135" s="461">
        <v>2996.8180000000002</v>
      </c>
      <c r="U135" s="461">
        <v>3631.7179999999998</v>
      </c>
      <c r="V135" s="461">
        <v>803.34</v>
      </c>
      <c r="W135" s="461">
        <v>433.37099999999998</v>
      </c>
      <c r="X135" s="461">
        <v>434.952</v>
      </c>
      <c r="Y135" s="461">
        <v>418.95699999999999</v>
      </c>
      <c r="Z135" s="461">
        <v>65.671999999999997</v>
      </c>
      <c r="AA135" s="461">
        <v>36.015999999999998</v>
      </c>
      <c r="AB135" s="461">
        <v>-1418.24</v>
      </c>
      <c r="AC135" s="461">
        <v>0</v>
      </c>
      <c r="AD135" s="461">
        <v>-600.18899999999996</v>
      </c>
      <c r="AE135" s="461">
        <v>7402.6040000000012</v>
      </c>
      <c r="AF135" s="461">
        <v>6802.4150000000009</v>
      </c>
      <c r="AG135" s="461">
        <f t="shared" si="15"/>
        <v>7402.6040000000012</v>
      </c>
      <c r="AH135" s="461">
        <f t="shared" si="16"/>
        <v>0</v>
      </c>
      <c r="AI135" s="461">
        <f t="shared" si="17"/>
        <v>-1418.24</v>
      </c>
      <c r="AK135" s="460">
        <v>0.84375</v>
      </c>
      <c r="AL135" s="461">
        <v>3591.643</v>
      </c>
      <c r="AM135" s="461">
        <v>3197.085</v>
      </c>
      <c r="AN135" s="461">
        <v>793.01300000000003</v>
      </c>
      <c r="AO135" s="461">
        <v>365.71899999999999</v>
      </c>
      <c r="AP135" s="461">
        <v>453.36099999999999</v>
      </c>
      <c r="AQ135" s="461">
        <v>455.33600000000001</v>
      </c>
      <c r="AR135" s="461">
        <v>126.31</v>
      </c>
      <c r="AS135" s="461">
        <v>27.905000000000001</v>
      </c>
      <c r="AT135" s="461">
        <v>-1631.4369999999999</v>
      </c>
      <c r="AU135" s="461">
        <v>0</v>
      </c>
      <c r="AV135" s="461">
        <v>-546.43799999999999</v>
      </c>
      <c r="AW135" s="461">
        <v>7378.9349999999995</v>
      </c>
      <c r="AX135" s="461">
        <v>6832.4969999999994</v>
      </c>
      <c r="AY135" s="461">
        <f t="shared" si="18"/>
        <v>7378.9349999999995</v>
      </c>
      <c r="AZ135" s="461">
        <f t="shared" si="19"/>
        <v>0</v>
      </c>
      <c r="BA135" s="461">
        <f t="shared" si="20"/>
        <v>-1631.4369999999999</v>
      </c>
    </row>
    <row r="136" spans="1:53" s="447" customFormat="1">
      <c r="A136" s="460">
        <v>0.85416666666666696</v>
      </c>
      <c r="B136" s="461">
        <v>3094.7919999999999</v>
      </c>
      <c r="C136" s="461">
        <v>4332.2259999999997</v>
      </c>
      <c r="D136" s="461">
        <v>836.44</v>
      </c>
      <c r="E136" s="461">
        <v>472.90899999999999</v>
      </c>
      <c r="F136" s="461">
        <v>385.55599999999998</v>
      </c>
      <c r="G136" s="461">
        <v>303.85500000000002</v>
      </c>
      <c r="H136" s="461">
        <v>26.891999999999999</v>
      </c>
      <c r="I136" s="461">
        <v>24.277999999999999</v>
      </c>
      <c r="J136" s="461">
        <v>-1175.67</v>
      </c>
      <c r="K136" s="461">
        <v>0</v>
      </c>
      <c r="L136" s="461">
        <v>-656.22900000000004</v>
      </c>
      <c r="M136" s="461">
        <v>8301.2780000000002</v>
      </c>
      <c r="N136" s="461">
        <v>7645.049</v>
      </c>
      <c r="O136" s="461">
        <f t="shared" si="12"/>
        <v>8301.2780000000002</v>
      </c>
      <c r="P136" s="461">
        <f t="shared" si="13"/>
        <v>0</v>
      </c>
      <c r="Q136" s="461">
        <f t="shared" si="14"/>
        <v>-1175.67</v>
      </c>
      <c r="S136" s="460">
        <v>0.85416666666666696</v>
      </c>
      <c r="T136" s="461">
        <v>2996.1179999999999</v>
      </c>
      <c r="U136" s="461">
        <v>3590.5039999999999</v>
      </c>
      <c r="V136" s="461">
        <v>803.29100000000005</v>
      </c>
      <c r="W136" s="461">
        <v>433.22800000000001</v>
      </c>
      <c r="X136" s="461">
        <v>434.23899999999998</v>
      </c>
      <c r="Y136" s="461">
        <v>415.6</v>
      </c>
      <c r="Z136" s="461">
        <v>46.329000000000001</v>
      </c>
      <c r="AA136" s="461">
        <v>37.795999999999999</v>
      </c>
      <c r="AB136" s="461">
        <v>-1437.9829999999999</v>
      </c>
      <c r="AC136" s="461">
        <v>0</v>
      </c>
      <c r="AD136" s="461">
        <v>-595.54</v>
      </c>
      <c r="AE136" s="461">
        <v>7319.1219999999994</v>
      </c>
      <c r="AF136" s="461">
        <v>6723.5819999999994</v>
      </c>
      <c r="AG136" s="461">
        <f t="shared" si="15"/>
        <v>7319.1219999999994</v>
      </c>
      <c r="AH136" s="461">
        <f t="shared" si="16"/>
        <v>0</v>
      </c>
      <c r="AI136" s="461">
        <f t="shared" si="17"/>
        <v>-1437.9829999999999</v>
      </c>
      <c r="AK136" s="460">
        <v>0.85416666666666696</v>
      </c>
      <c r="AL136" s="461">
        <v>3591.0909999999999</v>
      </c>
      <c r="AM136" s="461">
        <v>3193.5059999999999</v>
      </c>
      <c r="AN136" s="461">
        <v>793.08299999999997</v>
      </c>
      <c r="AO136" s="461">
        <v>366.55599999999998</v>
      </c>
      <c r="AP136" s="461">
        <v>453.34100000000001</v>
      </c>
      <c r="AQ136" s="461">
        <v>452.24400000000003</v>
      </c>
      <c r="AR136" s="461">
        <v>100.303</v>
      </c>
      <c r="AS136" s="461">
        <v>27.582999999999998</v>
      </c>
      <c r="AT136" s="461">
        <v>-1666.078</v>
      </c>
      <c r="AU136" s="461">
        <v>0</v>
      </c>
      <c r="AV136" s="461">
        <v>-545.827</v>
      </c>
      <c r="AW136" s="461">
        <v>7311.6290000000008</v>
      </c>
      <c r="AX136" s="461">
        <v>6765.8020000000006</v>
      </c>
      <c r="AY136" s="461">
        <f t="shared" si="18"/>
        <v>7311.6290000000008</v>
      </c>
      <c r="AZ136" s="461">
        <f t="shared" si="19"/>
        <v>0</v>
      </c>
      <c r="BA136" s="461">
        <f t="shared" si="20"/>
        <v>-1666.078</v>
      </c>
    </row>
    <row r="137" spans="1:53" s="447" customFormat="1">
      <c r="A137" s="460">
        <v>0.86458333333333304</v>
      </c>
      <c r="B137" s="461">
        <v>3095.3589999999999</v>
      </c>
      <c r="C137" s="461">
        <v>4261.799</v>
      </c>
      <c r="D137" s="461">
        <v>836.53300000000002</v>
      </c>
      <c r="E137" s="461">
        <v>474.00099999999998</v>
      </c>
      <c r="F137" s="461">
        <v>377.64699999999999</v>
      </c>
      <c r="G137" s="461">
        <v>300.50200000000001</v>
      </c>
      <c r="H137" s="461">
        <v>15.794</v>
      </c>
      <c r="I137" s="461">
        <v>23.277000000000001</v>
      </c>
      <c r="J137" s="461">
        <v>-1190.8989999999999</v>
      </c>
      <c r="K137" s="461">
        <v>0</v>
      </c>
      <c r="L137" s="461">
        <v>-649.08100000000002</v>
      </c>
      <c r="M137" s="461">
        <v>8194.0130000000008</v>
      </c>
      <c r="N137" s="461">
        <v>7544.9320000000007</v>
      </c>
      <c r="O137" s="461">
        <f t="shared" si="12"/>
        <v>8194.0130000000008</v>
      </c>
      <c r="P137" s="461">
        <f t="shared" si="13"/>
        <v>0</v>
      </c>
      <c r="Q137" s="461">
        <f t="shared" si="14"/>
        <v>-1190.8989999999999</v>
      </c>
      <c r="S137" s="460">
        <v>0.86458333333333304</v>
      </c>
      <c r="T137" s="461">
        <v>2994.8449999999998</v>
      </c>
      <c r="U137" s="461">
        <v>3545.3519999999999</v>
      </c>
      <c r="V137" s="461">
        <v>803.15300000000002</v>
      </c>
      <c r="W137" s="461">
        <v>434.33699999999999</v>
      </c>
      <c r="X137" s="461">
        <v>417.34699999999998</v>
      </c>
      <c r="Y137" s="461">
        <v>417.79199999999997</v>
      </c>
      <c r="Z137" s="461">
        <v>39.557000000000002</v>
      </c>
      <c r="AA137" s="461">
        <v>39.094999999999999</v>
      </c>
      <c r="AB137" s="461">
        <v>-1419.8820000000001</v>
      </c>
      <c r="AC137" s="461">
        <v>0</v>
      </c>
      <c r="AD137" s="461">
        <v>-590.654</v>
      </c>
      <c r="AE137" s="461">
        <v>7271.5959999999995</v>
      </c>
      <c r="AF137" s="461">
        <v>6680.9419999999991</v>
      </c>
      <c r="AG137" s="461">
        <f t="shared" si="15"/>
        <v>7271.5959999999995</v>
      </c>
      <c r="AH137" s="461">
        <f t="shared" si="16"/>
        <v>0</v>
      </c>
      <c r="AI137" s="461">
        <f t="shared" si="17"/>
        <v>-1419.8820000000001</v>
      </c>
      <c r="AK137" s="460">
        <v>0.86458333333333304</v>
      </c>
      <c r="AL137" s="461">
        <v>3590.1709999999998</v>
      </c>
      <c r="AM137" s="461">
        <v>3197.0859999999998</v>
      </c>
      <c r="AN137" s="461">
        <v>793.22500000000002</v>
      </c>
      <c r="AO137" s="461">
        <v>364.40499999999997</v>
      </c>
      <c r="AP137" s="461">
        <v>447.43799999999999</v>
      </c>
      <c r="AQ137" s="461">
        <v>461.22699999999998</v>
      </c>
      <c r="AR137" s="461">
        <v>86.941999999999993</v>
      </c>
      <c r="AS137" s="461">
        <v>27.135000000000002</v>
      </c>
      <c r="AT137" s="461">
        <v>-1715.1289999999999</v>
      </c>
      <c r="AU137" s="461">
        <v>0</v>
      </c>
      <c r="AV137" s="461">
        <v>-545.90300000000002</v>
      </c>
      <c r="AW137" s="461">
        <v>7252.4999999999991</v>
      </c>
      <c r="AX137" s="461">
        <v>6706.5969999999988</v>
      </c>
      <c r="AY137" s="461">
        <f t="shared" si="18"/>
        <v>7252.4999999999991</v>
      </c>
      <c r="AZ137" s="461">
        <f t="shared" si="19"/>
        <v>0</v>
      </c>
      <c r="BA137" s="461">
        <f t="shared" si="20"/>
        <v>-1715.1289999999999</v>
      </c>
    </row>
    <row r="138" spans="1:53" s="447" customFormat="1">
      <c r="A138" s="460">
        <v>0.875</v>
      </c>
      <c r="B138" s="461">
        <v>3095.846</v>
      </c>
      <c r="C138" s="461">
        <v>4425.6610000000001</v>
      </c>
      <c r="D138" s="461">
        <v>838.77800000000002</v>
      </c>
      <c r="E138" s="461">
        <v>497.73599999999999</v>
      </c>
      <c r="F138" s="461">
        <v>419.86200000000002</v>
      </c>
      <c r="G138" s="461">
        <v>333.77300000000002</v>
      </c>
      <c r="H138" s="461">
        <v>0</v>
      </c>
      <c r="I138" s="461">
        <v>22.465</v>
      </c>
      <c r="J138" s="461">
        <v>-1544.479</v>
      </c>
      <c r="K138" s="461">
        <v>0</v>
      </c>
      <c r="L138" s="461">
        <v>-667.43399999999997</v>
      </c>
      <c r="M138" s="461">
        <v>8089.6419999999989</v>
      </c>
      <c r="N138" s="461">
        <v>7422.2079999999987</v>
      </c>
      <c r="O138" s="461">
        <f t="shared" si="12"/>
        <v>8089.6419999999989</v>
      </c>
      <c r="P138" s="461">
        <f t="shared" si="13"/>
        <v>0</v>
      </c>
      <c r="Q138" s="461">
        <f t="shared" si="14"/>
        <v>-1544.479</v>
      </c>
      <c r="S138" s="460">
        <v>0.875</v>
      </c>
      <c r="T138" s="461">
        <v>2995.058</v>
      </c>
      <c r="U138" s="461">
        <v>3606.4569999999999</v>
      </c>
      <c r="V138" s="461">
        <v>805.00599999999997</v>
      </c>
      <c r="W138" s="461">
        <v>433.55</v>
      </c>
      <c r="X138" s="461">
        <v>299.49700000000001</v>
      </c>
      <c r="Y138" s="461">
        <v>283.39100000000002</v>
      </c>
      <c r="Z138" s="461">
        <v>38.970999999999997</v>
      </c>
      <c r="AA138" s="461">
        <v>45.246000000000002</v>
      </c>
      <c r="AB138" s="461">
        <v>-1224.825</v>
      </c>
      <c r="AC138" s="461">
        <v>0</v>
      </c>
      <c r="AD138" s="461">
        <v>-594.29200000000003</v>
      </c>
      <c r="AE138" s="461">
        <v>7282.3509999999997</v>
      </c>
      <c r="AF138" s="461">
        <v>6688.0589999999993</v>
      </c>
      <c r="AG138" s="461">
        <f t="shared" si="15"/>
        <v>7282.3509999999997</v>
      </c>
      <c r="AH138" s="461">
        <f t="shared" si="16"/>
        <v>0</v>
      </c>
      <c r="AI138" s="461">
        <f t="shared" si="17"/>
        <v>-1224.825</v>
      </c>
      <c r="AK138" s="460">
        <v>0.875</v>
      </c>
      <c r="AL138" s="461">
        <v>3589.7779999999998</v>
      </c>
      <c r="AM138" s="461">
        <v>3194.587</v>
      </c>
      <c r="AN138" s="461">
        <v>794.90899999999999</v>
      </c>
      <c r="AO138" s="461">
        <v>361.42599999999999</v>
      </c>
      <c r="AP138" s="461">
        <v>369.27600000000001</v>
      </c>
      <c r="AQ138" s="461">
        <v>423.70400000000001</v>
      </c>
      <c r="AR138" s="461">
        <v>81.311000000000007</v>
      </c>
      <c r="AS138" s="461">
        <v>28.116</v>
      </c>
      <c r="AT138" s="461">
        <v>-1607.0630000000001</v>
      </c>
      <c r="AU138" s="461">
        <v>0</v>
      </c>
      <c r="AV138" s="461">
        <v>-544.31700000000001</v>
      </c>
      <c r="AW138" s="461">
        <v>7236.0439999999999</v>
      </c>
      <c r="AX138" s="461">
        <v>6691.7269999999999</v>
      </c>
      <c r="AY138" s="461">
        <f t="shared" si="18"/>
        <v>7236.0439999999999</v>
      </c>
      <c r="AZ138" s="461">
        <f t="shared" si="19"/>
        <v>0</v>
      </c>
      <c r="BA138" s="461">
        <f t="shared" si="20"/>
        <v>-1607.0630000000001</v>
      </c>
    </row>
    <row r="139" spans="1:53" s="447" customFormat="1">
      <c r="A139" s="460">
        <v>0.88541666666666696</v>
      </c>
      <c r="B139" s="461">
        <v>3097.2190000000001</v>
      </c>
      <c r="C139" s="461">
        <v>4461.2209999999995</v>
      </c>
      <c r="D139" s="461">
        <v>838.69799999999998</v>
      </c>
      <c r="E139" s="461">
        <v>498.51799999999997</v>
      </c>
      <c r="F139" s="461">
        <v>480.73399999999998</v>
      </c>
      <c r="G139" s="461">
        <v>337.18400000000003</v>
      </c>
      <c r="H139" s="461">
        <v>0</v>
      </c>
      <c r="I139" s="461">
        <v>21.491</v>
      </c>
      <c r="J139" s="461">
        <v>-1724.14</v>
      </c>
      <c r="K139" s="461">
        <v>0</v>
      </c>
      <c r="L139" s="461">
        <v>-671.62400000000002</v>
      </c>
      <c r="M139" s="461">
        <v>8010.9249999999984</v>
      </c>
      <c r="N139" s="461">
        <v>7339.3009999999986</v>
      </c>
      <c r="O139" s="461">
        <f t="shared" si="12"/>
        <v>8010.9249999999984</v>
      </c>
      <c r="P139" s="461">
        <f t="shared" si="13"/>
        <v>0</v>
      </c>
      <c r="Q139" s="461">
        <f t="shared" si="14"/>
        <v>-1724.14</v>
      </c>
      <c r="S139" s="460">
        <v>0.88541666666666696</v>
      </c>
      <c r="T139" s="461">
        <v>2995.511</v>
      </c>
      <c r="U139" s="461">
        <v>3633.7919999999999</v>
      </c>
      <c r="V139" s="461">
        <v>805.07299999999998</v>
      </c>
      <c r="W139" s="461">
        <v>435.38</v>
      </c>
      <c r="X139" s="461">
        <v>288.35899999999998</v>
      </c>
      <c r="Y139" s="461">
        <v>282.767</v>
      </c>
      <c r="Z139" s="461">
        <v>39.311999999999998</v>
      </c>
      <c r="AA139" s="461">
        <v>50.658999999999999</v>
      </c>
      <c r="AB139" s="461">
        <v>-1306.9739999999999</v>
      </c>
      <c r="AC139" s="461">
        <v>0</v>
      </c>
      <c r="AD139" s="461">
        <v>-597.23099999999999</v>
      </c>
      <c r="AE139" s="461">
        <v>7223.8790000000008</v>
      </c>
      <c r="AF139" s="461">
        <v>6626.648000000001</v>
      </c>
      <c r="AG139" s="461">
        <f t="shared" si="15"/>
        <v>7223.8790000000008</v>
      </c>
      <c r="AH139" s="461">
        <f t="shared" si="16"/>
        <v>0</v>
      </c>
      <c r="AI139" s="461">
        <f t="shared" si="17"/>
        <v>-1306.9739999999999</v>
      </c>
      <c r="AK139" s="460">
        <v>0.88541666666666696</v>
      </c>
      <c r="AL139" s="461">
        <v>3590.8240000000001</v>
      </c>
      <c r="AM139" s="461">
        <v>3194.03</v>
      </c>
      <c r="AN139" s="461">
        <v>795.14099999999996</v>
      </c>
      <c r="AO139" s="461">
        <v>367.15600000000001</v>
      </c>
      <c r="AP139" s="461">
        <v>359.63400000000001</v>
      </c>
      <c r="AQ139" s="461">
        <v>420.58199999999999</v>
      </c>
      <c r="AR139" s="461">
        <v>81.203000000000003</v>
      </c>
      <c r="AS139" s="461">
        <v>30.992999999999999</v>
      </c>
      <c r="AT139" s="461">
        <v>-1639.009</v>
      </c>
      <c r="AU139" s="461">
        <v>0</v>
      </c>
      <c r="AV139" s="461">
        <v>-544.625</v>
      </c>
      <c r="AW139" s="461">
        <v>7200.5540000000001</v>
      </c>
      <c r="AX139" s="461">
        <v>6655.9290000000001</v>
      </c>
      <c r="AY139" s="461">
        <f t="shared" si="18"/>
        <v>7200.5540000000001</v>
      </c>
      <c r="AZ139" s="461">
        <f t="shared" si="19"/>
        <v>0</v>
      </c>
      <c r="BA139" s="461">
        <f t="shared" si="20"/>
        <v>-1639.009</v>
      </c>
    </row>
    <row r="140" spans="1:53" s="447" customFormat="1">
      <c r="A140" s="460">
        <v>0.89583333333333304</v>
      </c>
      <c r="B140" s="461">
        <v>3098.5590000000002</v>
      </c>
      <c r="C140" s="461">
        <v>4435.5320000000002</v>
      </c>
      <c r="D140" s="461">
        <v>838.51099999999997</v>
      </c>
      <c r="E140" s="461">
        <v>469.29399999999998</v>
      </c>
      <c r="F140" s="461">
        <v>357.58499999999998</v>
      </c>
      <c r="G140" s="461">
        <v>336.14699999999999</v>
      </c>
      <c r="H140" s="461">
        <v>0</v>
      </c>
      <c r="I140" s="461">
        <v>23.600999999999999</v>
      </c>
      <c r="J140" s="461">
        <v>-1785.1980000000001</v>
      </c>
      <c r="K140" s="461">
        <v>0</v>
      </c>
      <c r="L140" s="461">
        <v>-666.37599999999998</v>
      </c>
      <c r="M140" s="461">
        <v>7774.0310000000009</v>
      </c>
      <c r="N140" s="461">
        <v>7107.6550000000007</v>
      </c>
      <c r="O140" s="461">
        <f t="shared" si="12"/>
        <v>7774.0310000000009</v>
      </c>
      <c r="P140" s="461">
        <f t="shared" si="13"/>
        <v>0</v>
      </c>
      <c r="Q140" s="461">
        <f t="shared" si="14"/>
        <v>-1785.1980000000001</v>
      </c>
      <c r="S140" s="460">
        <v>0.89583333333333304</v>
      </c>
      <c r="T140" s="461">
        <v>2995.1909999999998</v>
      </c>
      <c r="U140" s="461">
        <v>3536.0390000000002</v>
      </c>
      <c r="V140" s="461">
        <v>805.32600000000002</v>
      </c>
      <c r="W140" s="461">
        <v>435.57100000000003</v>
      </c>
      <c r="X140" s="461">
        <v>255.41300000000001</v>
      </c>
      <c r="Y140" s="461">
        <v>281.82400000000001</v>
      </c>
      <c r="Z140" s="461">
        <v>31.733000000000001</v>
      </c>
      <c r="AA140" s="461">
        <v>56.625999999999998</v>
      </c>
      <c r="AB140" s="461">
        <v>-1296.5350000000001</v>
      </c>
      <c r="AC140" s="461">
        <v>0</v>
      </c>
      <c r="AD140" s="461">
        <v>-586.755</v>
      </c>
      <c r="AE140" s="461">
        <v>7101.1880000000001</v>
      </c>
      <c r="AF140" s="461">
        <v>6514.433</v>
      </c>
      <c r="AG140" s="461">
        <f t="shared" si="15"/>
        <v>7101.1880000000001</v>
      </c>
      <c r="AH140" s="461">
        <f t="shared" si="16"/>
        <v>0</v>
      </c>
      <c r="AI140" s="461">
        <f t="shared" si="17"/>
        <v>-1296.5350000000001</v>
      </c>
      <c r="AK140" s="460">
        <v>0.89583333333333304</v>
      </c>
      <c r="AL140" s="461">
        <v>3591.13</v>
      </c>
      <c r="AM140" s="461">
        <v>3184.2669999999998</v>
      </c>
      <c r="AN140" s="461">
        <v>795.01</v>
      </c>
      <c r="AO140" s="461">
        <v>362.363</v>
      </c>
      <c r="AP140" s="461">
        <v>359.28500000000003</v>
      </c>
      <c r="AQ140" s="461">
        <v>411.64600000000002</v>
      </c>
      <c r="AR140" s="461">
        <v>81.111000000000004</v>
      </c>
      <c r="AS140" s="461">
        <v>29.123999999999999</v>
      </c>
      <c r="AT140" s="461">
        <v>-1705.4939999999999</v>
      </c>
      <c r="AU140" s="461">
        <v>0</v>
      </c>
      <c r="AV140" s="461">
        <v>-543.26499999999999</v>
      </c>
      <c r="AW140" s="461">
        <v>7108.4420000000018</v>
      </c>
      <c r="AX140" s="461">
        <v>6565.1770000000015</v>
      </c>
      <c r="AY140" s="461">
        <f t="shared" si="18"/>
        <v>7108.4420000000018</v>
      </c>
      <c r="AZ140" s="461">
        <f t="shared" si="19"/>
        <v>0</v>
      </c>
      <c r="BA140" s="461">
        <f t="shared" si="20"/>
        <v>-1705.4939999999999</v>
      </c>
    </row>
    <row r="141" spans="1:53" s="447" customFormat="1">
      <c r="A141" s="460">
        <v>0.90625</v>
      </c>
      <c r="B141" s="461">
        <v>3101.973</v>
      </c>
      <c r="C141" s="461">
        <v>4387.2269999999999</v>
      </c>
      <c r="D141" s="461">
        <v>838.82500000000005</v>
      </c>
      <c r="E141" s="461">
        <v>463.11</v>
      </c>
      <c r="F141" s="461">
        <v>357.37299999999999</v>
      </c>
      <c r="G141" s="461">
        <v>299.14499999999998</v>
      </c>
      <c r="H141" s="461">
        <v>0</v>
      </c>
      <c r="I141" s="461">
        <v>23.2</v>
      </c>
      <c r="J141" s="461">
        <v>-1815.873</v>
      </c>
      <c r="K141" s="461">
        <v>0</v>
      </c>
      <c r="L141" s="461">
        <v>-660.91200000000003</v>
      </c>
      <c r="M141" s="461">
        <v>7654.9800000000014</v>
      </c>
      <c r="N141" s="461">
        <v>6994.0680000000011</v>
      </c>
      <c r="O141" s="461">
        <f t="shared" si="12"/>
        <v>7654.9800000000014</v>
      </c>
      <c r="P141" s="461">
        <f t="shared" si="13"/>
        <v>0</v>
      </c>
      <c r="Q141" s="461">
        <f t="shared" si="14"/>
        <v>-1815.873</v>
      </c>
      <c r="S141" s="460">
        <v>0.90625</v>
      </c>
      <c r="T141" s="461">
        <v>2996.7779999999998</v>
      </c>
      <c r="U141" s="461">
        <v>3400.3049999999998</v>
      </c>
      <c r="V141" s="461">
        <v>805.14499999999998</v>
      </c>
      <c r="W141" s="461">
        <v>434.95699999999999</v>
      </c>
      <c r="X141" s="461">
        <v>252.142</v>
      </c>
      <c r="Y141" s="461">
        <v>281.39499999999998</v>
      </c>
      <c r="Z141" s="461">
        <v>0</v>
      </c>
      <c r="AA141" s="461">
        <v>56.234999999999999</v>
      </c>
      <c r="AB141" s="461">
        <v>-1235.9960000000001</v>
      </c>
      <c r="AC141" s="461">
        <v>0</v>
      </c>
      <c r="AD141" s="461">
        <v>-572.21100000000001</v>
      </c>
      <c r="AE141" s="461">
        <v>6990.9610000000002</v>
      </c>
      <c r="AF141" s="461">
        <v>6418.75</v>
      </c>
      <c r="AG141" s="461">
        <f t="shared" si="15"/>
        <v>6990.9610000000002</v>
      </c>
      <c r="AH141" s="461">
        <f t="shared" si="16"/>
        <v>0</v>
      </c>
      <c r="AI141" s="461">
        <f t="shared" si="17"/>
        <v>-1235.9960000000001</v>
      </c>
      <c r="AK141" s="460">
        <v>0.90625</v>
      </c>
      <c r="AL141" s="461">
        <v>3591.8820000000001</v>
      </c>
      <c r="AM141" s="461">
        <v>3171.3789999999999</v>
      </c>
      <c r="AN141" s="461">
        <v>795.08799999999997</v>
      </c>
      <c r="AO141" s="461">
        <v>358.31799999999998</v>
      </c>
      <c r="AP141" s="461">
        <v>358.74799999999999</v>
      </c>
      <c r="AQ141" s="461">
        <v>406.75799999999998</v>
      </c>
      <c r="AR141" s="461">
        <v>81.111000000000004</v>
      </c>
      <c r="AS141" s="461">
        <v>31.128</v>
      </c>
      <c r="AT141" s="461">
        <v>-1758.393</v>
      </c>
      <c r="AU141" s="461">
        <v>0</v>
      </c>
      <c r="AV141" s="461">
        <v>-541.79</v>
      </c>
      <c r="AW141" s="461">
        <v>7036.0190000000021</v>
      </c>
      <c r="AX141" s="461">
        <v>6494.2290000000021</v>
      </c>
      <c r="AY141" s="461">
        <f t="shared" si="18"/>
        <v>7036.0190000000021</v>
      </c>
      <c r="AZ141" s="461">
        <f t="shared" si="19"/>
        <v>0</v>
      </c>
      <c r="BA141" s="461">
        <f t="shared" si="20"/>
        <v>-1758.393</v>
      </c>
    </row>
    <row r="142" spans="1:53" s="447" customFormat="1">
      <c r="A142" s="460">
        <v>0.91666666666666696</v>
      </c>
      <c r="B142" s="461">
        <v>3099.54</v>
      </c>
      <c r="C142" s="461">
        <v>4436.4129999999996</v>
      </c>
      <c r="D142" s="461">
        <v>841.05</v>
      </c>
      <c r="E142" s="461">
        <v>400.55200000000002</v>
      </c>
      <c r="F142" s="461">
        <v>402.06799999999998</v>
      </c>
      <c r="G142" s="461">
        <v>350.43099999999998</v>
      </c>
      <c r="H142" s="461">
        <v>0</v>
      </c>
      <c r="I142" s="461">
        <v>25.1</v>
      </c>
      <c r="J142" s="461">
        <v>-1932.299</v>
      </c>
      <c r="K142" s="461">
        <v>0</v>
      </c>
      <c r="L142" s="461">
        <v>-662.99900000000002</v>
      </c>
      <c r="M142" s="461">
        <v>7622.8549999999987</v>
      </c>
      <c r="N142" s="461">
        <v>6959.8559999999989</v>
      </c>
      <c r="O142" s="461">
        <f t="shared" si="12"/>
        <v>7622.8549999999987</v>
      </c>
      <c r="P142" s="461">
        <f t="shared" si="13"/>
        <v>0</v>
      </c>
      <c r="Q142" s="461">
        <f t="shared" si="14"/>
        <v>-1932.299</v>
      </c>
      <c r="S142" s="460">
        <v>0.91666666666666696</v>
      </c>
      <c r="T142" s="461">
        <v>2997.9180000000001</v>
      </c>
      <c r="U142" s="461">
        <v>3503.9549999999999</v>
      </c>
      <c r="V142" s="461">
        <v>810.56100000000004</v>
      </c>
      <c r="W142" s="461">
        <v>387.16800000000001</v>
      </c>
      <c r="X142" s="461">
        <v>225.30199999999999</v>
      </c>
      <c r="Y142" s="461">
        <v>502.161</v>
      </c>
      <c r="Z142" s="461">
        <v>0</v>
      </c>
      <c r="AA142" s="461">
        <v>52.61</v>
      </c>
      <c r="AB142" s="461">
        <v>-1529.894</v>
      </c>
      <c r="AC142" s="461">
        <v>0</v>
      </c>
      <c r="AD142" s="461">
        <v>-582.69200000000001</v>
      </c>
      <c r="AE142" s="461">
        <v>6949.780999999999</v>
      </c>
      <c r="AF142" s="461">
        <v>6367.088999999999</v>
      </c>
      <c r="AG142" s="461">
        <f t="shared" si="15"/>
        <v>6949.780999999999</v>
      </c>
      <c r="AH142" s="461">
        <f t="shared" si="16"/>
        <v>0</v>
      </c>
      <c r="AI142" s="461">
        <f t="shared" si="17"/>
        <v>-1529.894</v>
      </c>
      <c r="AK142" s="460">
        <v>0.91666666666666696</v>
      </c>
      <c r="AL142" s="461">
        <v>3591.8020000000001</v>
      </c>
      <c r="AM142" s="461">
        <v>3168.143</v>
      </c>
      <c r="AN142" s="461">
        <v>794.24400000000003</v>
      </c>
      <c r="AO142" s="461">
        <v>322.97199999999998</v>
      </c>
      <c r="AP142" s="461">
        <v>355.63499999999999</v>
      </c>
      <c r="AQ142" s="461">
        <v>295.21100000000001</v>
      </c>
      <c r="AR142" s="461">
        <v>48.658000000000001</v>
      </c>
      <c r="AS142" s="461">
        <v>29.108000000000001</v>
      </c>
      <c r="AT142" s="461">
        <v>-1630.316</v>
      </c>
      <c r="AU142" s="461">
        <v>0</v>
      </c>
      <c r="AV142" s="461">
        <v>-537.26499999999999</v>
      </c>
      <c r="AW142" s="461">
        <v>6975.4569999999976</v>
      </c>
      <c r="AX142" s="461">
        <v>6438.1919999999973</v>
      </c>
      <c r="AY142" s="461">
        <f t="shared" si="18"/>
        <v>6975.4569999999976</v>
      </c>
      <c r="AZ142" s="461">
        <f t="shared" si="19"/>
        <v>0</v>
      </c>
      <c r="BA142" s="461">
        <f t="shared" si="20"/>
        <v>-1630.316</v>
      </c>
    </row>
    <row r="143" spans="1:53" s="447" customFormat="1">
      <c r="A143" s="460">
        <v>0.92708333333333304</v>
      </c>
      <c r="B143" s="461">
        <v>3101.0129999999999</v>
      </c>
      <c r="C143" s="461">
        <v>4436.8869999999997</v>
      </c>
      <c r="D143" s="461">
        <v>841.55100000000004</v>
      </c>
      <c r="E143" s="461">
        <v>392.05900000000003</v>
      </c>
      <c r="F143" s="461">
        <v>411.74200000000002</v>
      </c>
      <c r="G143" s="461">
        <v>270.34699999999998</v>
      </c>
      <c r="H143" s="461">
        <v>0</v>
      </c>
      <c r="I143" s="461">
        <v>26.821999999999999</v>
      </c>
      <c r="J143" s="461">
        <v>-1894.5730000000001</v>
      </c>
      <c r="K143" s="461">
        <v>0</v>
      </c>
      <c r="L143" s="461">
        <v>-661.67499999999995</v>
      </c>
      <c r="M143" s="461">
        <v>7585.8479999999981</v>
      </c>
      <c r="N143" s="461">
        <v>6924.172999999998</v>
      </c>
      <c r="O143" s="461">
        <f t="shared" si="12"/>
        <v>7585.8479999999981</v>
      </c>
      <c r="P143" s="461">
        <f t="shared" si="13"/>
        <v>0</v>
      </c>
      <c r="Q143" s="461">
        <f t="shared" si="14"/>
        <v>-1894.5730000000001</v>
      </c>
      <c r="S143" s="460">
        <v>0.92708333333333304</v>
      </c>
      <c r="T143" s="461">
        <v>3000.0920000000001</v>
      </c>
      <c r="U143" s="461">
        <v>3594.4360000000001</v>
      </c>
      <c r="V143" s="461">
        <v>811.48599999999999</v>
      </c>
      <c r="W143" s="461">
        <v>385.75299999999999</v>
      </c>
      <c r="X143" s="461">
        <v>221.38300000000001</v>
      </c>
      <c r="Y143" s="461">
        <v>563.61500000000001</v>
      </c>
      <c r="Z143" s="461">
        <v>0</v>
      </c>
      <c r="AA143" s="461">
        <v>50.29</v>
      </c>
      <c r="AB143" s="461">
        <v>-1732.9580000000001</v>
      </c>
      <c r="AC143" s="461">
        <v>0</v>
      </c>
      <c r="AD143" s="461">
        <v>-592.875</v>
      </c>
      <c r="AE143" s="461">
        <v>6894.0969999999998</v>
      </c>
      <c r="AF143" s="461">
        <v>6301.2219999999998</v>
      </c>
      <c r="AG143" s="461">
        <f t="shared" si="15"/>
        <v>6894.0969999999998</v>
      </c>
      <c r="AH143" s="461">
        <f t="shared" si="16"/>
        <v>0</v>
      </c>
      <c r="AI143" s="461">
        <f t="shared" si="17"/>
        <v>-1732.9580000000001</v>
      </c>
      <c r="AK143" s="460">
        <v>0.92708333333333304</v>
      </c>
      <c r="AL143" s="461">
        <v>3592.1170000000002</v>
      </c>
      <c r="AM143" s="461">
        <v>3170.1909999999998</v>
      </c>
      <c r="AN143" s="461">
        <v>797.13199999999995</v>
      </c>
      <c r="AO143" s="461">
        <v>320.83499999999998</v>
      </c>
      <c r="AP143" s="461">
        <v>352.47699999999998</v>
      </c>
      <c r="AQ143" s="461">
        <v>254.30099999999999</v>
      </c>
      <c r="AR143" s="461">
        <v>0</v>
      </c>
      <c r="AS143" s="461">
        <v>32.414000000000001</v>
      </c>
      <c r="AT143" s="461">
        <v>-1645.0150000000001</v>
      </c>
      <c r="AU143" s="461">
        <v>0</v>
      </c>
      <c r="AV143" s="461">
        <v>-536.36500000000001</v>
      </c>
      <c r="AW143" s="461">
        <v>6874.4520000000002</v>
      </c>
      <c r="AX143" s="461">
        <v>6338.0870000000004</v>
      </c>
      <c r="AY143" s="461">
        <f t="shared" si="18"/>
        <v>6874.4520000000002</v>
      </c>
      <c r="AZ143" s="461">
        <f t="shared" si="19"/>
        <v>0</v>
      </c>
      <c r="BA143" s="461">
        <f t="shared" si="20"/>
        <v>-1645.0150000000001</v>
      </c>
    </row>
    <row r="144" spans="1:53" s="447" customFormat="1">
      <c r="A144" s="460">
        <v>0.9375</v>
      </c>
      <c r="B144" s="461">
        <v>3100.7860000000001</v>
      </c>
      <c r="C144" s="461">
        <v>4427.7240000000002</v>
      </c>
      <c r="D144" s="461">
        <v>841.42399999999998</v>
      </c>
      <c r="E144" s="461">
        <v>387.73899999999998</v>
      </c>
      <c r="F144" s="461">
        <v>409.93099999999998</v>
      </c>
      <c r="G144" s="461">
        <v>239.726</v>
      </c>
      <c r="H144" s="461">
        <v>0</v>
      </c>
      <c r="I144" s="461">
        <v>30.387</v>
      </c>
      <c r="J144" s="461">
        <v>-1930.6320000000001</v>
      </c>
      <c r="K144" s="461">
        <v>0</v>
      </c>
      <c r="L144" s="461">
        <v>-660.11400000000003</v>
      </c>
      <c r="M144" s="461">
        <v>7507.0850000000028</v>
      </c>
      <c r="N144" s="461">
        <v>6846.9710000000032</v>
      </c>
      <c r="O144" s="461">
        <f t="shared" si="12"/>
        <v>7507.0850000000028</v>
      </c>
      <c r="P144" s="461">
        <f t="shared" si="13"/>
        <v>0</v>
      </c>
      <c r="Q144" s="461">
        <f t="shared" si="14"/>
        <v>-1930.6320000000001</v>
      </c>
      <c r="S144" s="460">
        <v>0.9375</v>
      </c>
      <c r="T144" s="461">
        <v>3001.2649999999999</v>
      </c>
      <c r="U144" s="461">
        <v>3596</v>
      </c>
      <c r="V144" s="461">
        <v>811.41899999999998</v>
      </c>
      <c r="W144" s="461">
        <v>387.9</v>
      </c>
      <c r="X144" s="461">
        <v>220.751</v>
      </c>
      <c r="Y144" s="461">
        <v>562.84799999999996</v>
      </c>
      <c r="Z144" s="461">
        <v>0</v>
      </c>
      <c r="AA144" s="461">
        <v>45.323999999999998</v>
      </c>
      <c r="AB144" s="461">
        <v>-1813.019</v>
      </c>
      <c r="AC144" s="461">
        <v>0</v>
      </c>
      <c r="AD144" s="461">
        <v>-593.17499999999995</v>
      </c>
      <c r="AE144" s="461">
        <v>6812.4879999999994</v>
      </c>
      <c r="AF144" s="461">
        <v>6219.3129999999992</v>
      </c>
      <c r="AG144" s="461">
        <f t="shared" si="15"/>
        <v>6812.4879999999994</v>
      </c>
      <c r="AH144" s="461">
        <f t="shared" si="16"/>
        <v>0</v>
      </c>
      <c r="AI144" s="461">
        <f t="shared" si="17"/>
        <v>-1813.019</v>
      </c>
      <c r="AK144" s="460">
        <v>0.9375</v>
      </c>
      <c r="AL144" s="461">
        <v>3595.9740000000002</v>
      </c>
      <c r="AM144" s="461">
        <v>3160.0729999999999</v>
      </c>
      <c r="AN144" s="461">
        <v>797.39200000000005</v>
      </c>
      <c r="AO144" s="461">
        <v>315.76</v>
      </c>
      <c r="AP144" s="461">
        <v>352.51400000000001</v>
      </c>
      <c r="AQ144" s="461">
        <v>251.15</v>
      </c>
      <c r="AR144" s="461">
        <v>0</v>
      </c>
      <c r="AS144" s="461">
        <v>33.951000000000001</v>
      </c>
      <c r="AT144" s="461">
        <v>-1681.432</v>
      </c>
      <c r="AU144" s="461">
        <v>0</v>
      </c>
      <c r="AV144" s="461">
        <v>-535.27800000000002</v>
      </c>
      <c r="AW144" s="461">
        <v>6825.3819999999987</v>
      </c>
      <c r="AX144" s="461">
        <v>6290.1039999999985</v>
      </c>
      <c r="AY144" s="461">
        <f t="shared" si="18"/>
        <v>6825.3819999999987</v>
      </c>
      <c r="AZ144" s="461">
        <f t="shared" si="19"/>
        <v>0</v>
      </c>
      <c r="BA144" s="461">
        <f t="shared" si="20"/>
        <v>-1681.432</v>
      </c>
    </row>
    <row r="145" spans="1:53" s="447" customFormat="1">
      <c r="A145" s="460">
        <v>0.94791666666666696</v>
      </c>
      <c r="B145" s="461">
        <v>3102.02</v>
      </c>
      <c r="C145" s="461">
        <v>4378.558</v>
      </c>
      <c r="D145" s="461">
        <v>839.95399999999995</v>
      </c>
      <c r="E145" s="461">
        <v>389.93200000000002</v>
      </c>
      <c r="F145" s="461">
        <v>383.22199999999998</v>
      </c>
      <c r="G145" s="461">
        <v>239.214</v>
      </c>
      <c r="H145" s="461">
        <v>0</v>
      </c>
      <c r="I145" s="461">
        <v>38.741</v>
      </c>
      <c r="J145" s="461">
        <v>-1961.7380000000001</v>
      </c>
      <c r="K145" s="461">
        <v>0</v>
      </c>
      <c r="L145" s="461">
        <v>-655.27700000000004</v>
      </c>
      <c r="M145" s="461">
        <v>7409.9029999999993</v>
      </c>
      <c r="N145" s="461">
        <v>6754.6259999999993</v>
      </c>
      <c r="O145" s="461">
        <f t="shared" si="12"/>
        <v>7409.9029999999993</v>
      </c>
      <c r="P145" s="461">
        <f t="shared" si="13"/>
        <v>0</v>
      </c>
      <c r="Q145" s="461">
        <f t="shared" si="14"/>
        <v>-1961.7380000000001</v>
      </c>
      <c r="S145" s="460">
        <v>0.94791666666666696</v>
      </c>
      <c r="T145" s="461">
        <v>3002.5659999999998</v>
      </c>
      <c r="U145" s="461">
        <v>3575.8290000000002</v>
      </c>
      <c r="V145" s="461">
        <v>805.49400000000003</v>
      </c>
      <c r="W145" s="461">
        <v>388.79</v>
      </c>
      <c r="X145" s="461">
        <v>213.75399999999999</v>
      </c>
      <c r="Y145" s="461">
        <v>388.21699999999998</v>
      </c>
      <c r="Z145" s="461">
        <v>0</v>
      </c>
      <c r="AA145" s="461">
        <v>42.241</v>
      </c>
      <c r="AB145" s="461">
        <v>-1709.9649999999999</v>
      </c>
      <c r="AC145" s="461">
        <v>0</v>
      </c>
      <c r="AD145" s="461">
        <v>-588.71699999999998</v>
      </c>
      <c r="AE145" s="461">
        <v>6706.9259999999995</v>
      </c>
      <c r="AF145" s="461">
        <v>6118.2089999999998</v>
      </c>
      <c r="AG145" s="461">
        <f t="shared" si="15"/>
        <v>6706.9259999999995</v>
      </c>
      <c r="AH145" s="461">
        <f t="shared" si="16"/>
        <v>0</v>
      </c>
      <c r="AI145" s="461">
        <f t="shared" si="17"/>
        <v>-1709.9649999999999</v>
      </c>
      <c r="AK145" s="460">
        <v>0.94791666666666696</v>
      </c>
      <c r="AL145" s="461">
        <v>3599.27</v>
      </c>
      <c r="AM145" s="461">
        <v>3134.7550000000001</v>
      </c>
      <c r="AN145" s="461">
        <v>790.654</v>
      </c>
      <c r="AO145" s="461">
        <v>320.07</v>
      </c>
      <c r="AP145" s="461">
        <v>348.86700000000002</v>
      </c>
      <c r="AQ145" s="461">
        <v>244.64</v>
      </c>
      <c r="AR145" s="461">
        <v>0</v>
      </c>
      <c r="AS145" s="461">
        <v>35.220999999999997</v>
      </c>
      <c r="AT145" s="461">
        <v>-1746.9290000000001</v>
      </c>
      <c r="AU145" s="461">
        <v>0</v>
      </c>
      <c r="AV145" s="461">
        <v>-533.18200000000002</v>
      </c>
      <c r="AW145" s="461">
        <v>6726.5479999999989</v>
      </c>
      <c r="AX145" s="461">
        <v>6193.3659999999991</v>
      </c>
      <c r="AY145" s="461">
        <f t="shared" si="18"/>
        <v>6726.5479999999989</v>
      </c>
      <c r="AZ145" s="461">
        <f t="shared" si="19"/>
        <v>0</v>
      </c>
      <c r="BA145" s="461">
        <f t="shared" si="20"/>
        <v>-1746.9290000000001</v>
      </c>
    </row>
    <row r="146" spans="1:53" s="447" customFormat="1">
      <c r="A146" s="460">
        <v>0.95833333333333304</v>
      </c>
      <c r="B146" s="461">
        <v>3100.6660000000002</v>
      </c>
      <c r="C146" s="461">
        <v>4322.3469999999998</v>
      </c>
      <c r="D146" s="461">
        <v>823.26300000000003</v>
      </c>
      <c r="E146" s="461">
        <v>379.39600000000002</v>
      </c>
      <c r="F146" s="461">
        <v>165.93299999999999</v>
      </c>
      <c r="G146" s="461">
        <v>171.55799999999999</v>
      </c>
      <c r="H146" s="461">
        <v>0</v>
      </c>
      <c r="I146" s="461">
        <v>41.682000000000002</v>
      </c>
      <c r="J146" s="461">
        <v>-1667.6</v>
      </c>
      <c r="K146" s="461">
        <v>0</v>
      </c>
      <c r="L146" s="461">
        <v>-646.00800000000004</v>
      </c>
      <c r="M146" s="461">
        <v>7337.2450000000008</v>
      </c>
      <c r="N146" s="461">
        <v>6691.237000000001</v>
      </c>
      <c r="O146" s="461">
        <f t="shared" si="12"/>
        <v>7337.2450000000008</v>
      </c>
      <c r="P146" s="461">
        <f t="shared" si="13"/>
        <v>0</v>
      </c>
      <c r="Q146" s="461">
        <f t="shared" si="14"/>
        <v>-1667.6</v>
      </c>
      <c r="S146" s="460">
        <v>0.95833333333333304</v>
      </c>
      <c r="T146" s="461">
        <v>3002.846</v>
      </c>
      <c r="U146" s="461">
        <v>3576.723</v>
      </c>
      <c r="V146" s="461">
        <v>804.79499999999996</v>
      </c>
      <c r="W146" s="461">
        <v>381.60599999999999</v>
      </c>
      <c r="X146" s="461">
        <v>125.877</v>
      </c>
      <c r="Y146" s="461">
        <v>0</v>
      </c>
      <c r="Z146" s="461">
        <v>0</v>
      </c>
      <c r="AA146" s="461">
        <v>42.853999999999999</v>
      </c>
      <c r="AB146" s="461">
        <v>-1285.644</v>
      </c>
      <c r="AC146" s="461">
        <v>0</v>
      </c>
      <c r="AD146" s="461">
        <v>-582.51599999999996</v>
      </c>
      <c r="AE146" s="461">
        <v>6649.0569999999998</v>
      </c>
      <c r="AF146" s="461">
        <v>6066.5410000000002</v>
      </c>
      <c r="AG146" s="461">
        <f t="shared" si="15"/>
        <v>6649.0569999999998</v>
      </c>
      <c r="AH146" s="461">
        <f t="shared" si="16"/>
        <v>0</v>
      </c>
      <c r="AI146" s="461">
        <f t="shared" si="17"/>
        <v>-1285.644</v>
      </c>
      <c r="AK146" s="460">
        <v>0.95833333333333304</v>
      </c>
      <c r="AL146" s="461">
        <v>3600.1149999999998</v>
      </c>
      <c r="AM146" s="461">
        <v>3000.4090000000001</v>
      </c>
      <c r="AN146" s="461">
        <v>806.65200000000004</v>
      </c>
      <c r="AO146" s="461">
        <v>315.74400000000003</v>
      </c>
      <c r="AP146" s="461">
        <v>297.19799999999998</v>
      </c>
      <c r="AQ146" s="461">
        <v>172.95599999999999</v>
      </c>
      <c r="AR146" s="461">
        <v>0</v>
      </c>
      <c r="AS146" s="461">
        <v>37.265000000000001</v>
      </c>
      <c r="AT146" s="461">
        <v>-1614.1479999999999</v>
      </c>
      <c r="AU146" s="461">
        <v>0</v>
      </c>
      <c r="AV146" s="461">
        <v>-519.31700000000001</v>
      </c>
      <c r="AW146" s="461">
        <v>6616.190999999998</v>
      </c>
      <c r="AX146" s="461">
        <v>6096.873999999998</v>
      </c>
      <c r="AY146" s="461">
        <f t="shared" si="18"/>
        <v>6616.190999999998</v>
      </c>
      <c r="AZ146" s="461">
        <f t="shared" si="19"/>
        <v>0</v>
      </c>
      <c r="BA146" s="461">
        <f t="shared" si="20"/>
        <v>-1614.1479999999999</v>
      </c>
    </row>
    <row r="147" spans="1:53" s="447" customFormat="1">
      <c r="A147" s="460">
        <v>0.96875</v>
      </c>
      <c r="B147" s="461">
        <v>3101.1729999999998</v>
      </c>
      <c r="C147" s="461">
        <v>4344.0389999999998</v>
      </c>
      <c r="D147" s="461">
        <v>765.67100000000005</v>
      </c>
      <c r="E147" s="461">
        <v>379.40899999999999</v>
      </c>
      <c r="F147" s="461">
        <v>148.815</v>
      </c>
      <c r="G147" s="461">
        <v>92.088999999999999</v>
      </c>
      <c r="H147" s="461">
        <v>0</v>
      </c>
      <c r="I147" s="461">
        <v>47.801000000000002</v>
      </c>
      <c r="J147" s="461">
        <v>-1683.4649999999999</v>
      </c>
      <c r="K147" s="461">
        <v>0</v>
      </c>
      <c r="L147" s="461">
        <v>-645.96299999999997</v>
      </c>
      <c r="M147" s="461">
        <v>7195.5319999999992</v>
      </c>
      <c r="N147" s="461">
        <v>6549.5689999999995</v>
      </c>
      <c r="O147" s="461">
        <f t="shared" si="12"/>
        <v>7195.5319999999992</v>
      </c>
      <c r="P147" s="461">
        <f t="shared" si="13"/>
        <v>0</v>
      </c>
      <c r="Q147" s="461">
        <f t="shared" si="14"/>
        <v>-1683.4649999999999</v>
      </c>
      <c r="S147" s="460">
        <v>0.96875</v>
      </c>
      <c r="T147" s="461">
        <v>3005.6329999999998</v>
      </c>
      <c r="U147" s="461">
        <v>3531.002</v>
      </c>
      <c r="V147" s="461">
        <v>816.34100000000001</v>
      </c>
      <c r="W147" s="461">
        <v>380.5</v>
      </c>
      <c r="X147" s="461">
        <v>120.21599999999999</v>
      </c>
      <c r="Y147" s="461">
        <v>0</v>
      </c>
      <c r="Z147" s="461">
        <v>0</v>
      </c>
      <c r="AA147" s="461">
        <v>45.009</v>
      </c>
      <c r="AB147" s="461">
        <v>-1350.818</v>
      </c>
      <c r="AC147" s="461">
        <v>0</v>
      </c>
      <c r="AD147" s="461">
        <v>-578.05200000000002</v>
      </c>
      <c r="AE147" s="461">
        <v>6547.8830000000007</v>
      </c>
      <c r="AF147" s="461">
        <v>5969.831000000001</v>
      </c>
      <c r="AG147" s="461">
        <f t="shared" si="15"/>
        <v>6547.8830000000007</v>
      </c>
      <c r="AH147" s="461">
        <f t="shared" si="16"/>
        <v>0</v>
      </c>
      <c r="AI147" s="461">
        <f t="shared" si="17"/>
        <v>-1350.818</v>
      </c>
      <c r="AK147" s="460">
        <v>0.96875</v>
      </c>
      <c r="AL147" s="461">
        <v>3602.308</v>
      </c>
      <c r="AM147" s="461">
        <v>2946.6909999999998</v>
      </c>
      <c r="AN147" s="461">
        <v>801.37400000000002</v>
      </c>
      <c r="AO147" s="461">
        <v>314.00400000000002</v>
      </c>
      <c r="AP147" s="461">
        <v>287.62900000000002</v>
      </c>
      <c r="AQ147" s="461">
        <v>172.25899999999999</v>
      </c>
      <c r="AR147" s="461">
        <v>0</v>
      </c>
      <c r="AS147" s="461">
        <v>37.837000000000003</v>
      </c>
      <c r="AT147" s="461">
        <v>-1667.43</v>
      </c>
      <c r="AU147" s="461">
        <v>0</v>
      </c>
      <c r="AV147" s="461">
        <v>-514.15099999999995</v>
      </c>
      <c r="AW147" s="461">
        <v>6494.6719999999996</v>
      </c>
      <c r="AX147" s="461">
        <v>5980.5209999999997</v>
      </c>
      <c r="AY147" s="461">
        <f t="shared" si="18"/>
        <v>6494.6719999999996</v>
      </c>
      <c r="AZ147" s="461">
        <f t="shared" si="19"/>
        <v>0</v>
      </c>
      <c r="BA147" s="461">
        <f t="shared" si="20"/>
        <v>-1667.43</v>
      </c>
    </row>
    <row r="148" spans="1:53" s="447" customFormat="1">
      <c r="A148" s="460">
        <v>0.97916666666666696</v>
      </c>
      <c r="B148" s="461">
        <v>3100.2330000000002</v>
      </c>
      <c r="C148" s="461">
        <v>4468.1629999999996</v>
      </c>
      <c r="D148" s="461">
        <v>407.08800000000002</v>
      </c>
      <c r="E148" s="461">
        <v>378.50099999999998</v>
      </c>
      <c r="F148" s="461">
        <v>148.80099999999999</v>
      </c>
      <c r="G148" s="461">
        <v>0</v>
      </c>
      <c r="H148" s="461">
        <v>0</v>
      </c>
      <c r="I148" s="461">
        <v>46.71</v>
      </c>
      <c r="J148" s="461">
        <v>-1451.779</v>
      </c>
      <c r="K148" s="461">
        <v>0</v>
      </c>
      <c r="L148" s="461">
        <v>-650.02200000000005</v>
      </c>
      <c r="M148" s="461">
        <v>7097.7169999999969</v>
      </c>
      <c r="N148" s="461">
        <v>6447.694999999997</v>
      </c>
      <c r="O148" s="461">
        <f t="shared" si="12"/>
        <v>7097.7169999999969</v>
      </c>
      <c r="P148" s="461">
        <f t="shared" si="13"/>
        <v>0</v>
      </c>
      <c r="Q148" s="461">
        <f t="shared" si="14"/>
        <v>-1451.779</v>
      </c>
      <c r="S148" s="460">
        <v>0.97916666666666696</v>
      </c>
      <c r="T148" s="461">
        <v>3007.2190000000001</v>
      </c>
      <c r="U148" s="461">
        <v>3483.6779999999999</v>
      </c>
      <c r="V148" s="461">
        <v>791.6</v>
      </c>
      <c r="W148" s="461">
        <v>380.322</v>
      </c>
      <c r="X148" s="461">
        <v>120.185</v>
      </c>
      <c r="Y148" s="461">
        <v>0</v>
      </c>
      <c r="Z148" s="461">
        <v>0</v>
      </c>
      <c r="AA148" s="461">
        <v>49.292999999999999</v>
      </c>
      <c r="AB148" s="461">
        <v>-1410.521</v>
      </c>
      <c r="AC148" s="461">
        <v>0</v>
      </c>
      <c r="AD148" s="461">
        <v>-572.80899999999997</v>
      </c>
      <c r="AE148" s="461">
        <v>6421.7760000000007</v>
      </c>
      <c r="AF148" s="461">
        <v>5848.9670000000006</v>
      </c>
      <c r="AG148" s="461">
        <f t="shared" si="15"/>
        <v>6421.7760000000007</v>
      </c>
      <c r="AH148" s="461">
        <f t="shared" si="16"/>
        <v>0</v>
      </c>
      <c r="AI148" s="461">
        <f t="shared" si="17"/>
        <v>-1410.521</v>
      </c>
      <c r="AK148" s="460">
        <v>0.97916666666666696</v>
      </c>
      <c r="AL148" s="461">
        <v>3602.9760000000001</v>
      </c>
      <c r="AM148" s="461">
        <v>2948.893</v>
      </c>
      <c r="AN148" s="461">
        <v>515.69600000000003</v>
      </c>
      <c r="AO148" s="461">
        <v>312.68900000000002</v>
      </c>
      <c r="AP148" s="461">
        <v>287.67700000000002</v>
      </c>
      <c r="AQ148" s="461">
        <v>172.04900000000001</v>
      </c>
      <c r="AR148" s="461">
        <v>0</v>
      </c>
      <c r="AS148" s="461">
        <v>39.615000000000002</v>
      </c>
      <c r="AT148" s="461">
        <v>-1510.83</v>
      </c>
      <c r="AU148" s="461">
        <v>0</v>
      </c>
      <c r="AV148" s="461">
        <v>-509.92700000000002</v>
      </c>
      <c r="AW148" s="461">
        <v>6368.7650000000003</v>
      </c>
      <c r="AX148" s="461">
        <v>5858.8380000000006</v>
      </c>
      <c r="AY148" s="461">
        <f t="shared" si="18"/>
        <v>6368.7650000000003</v>
      </c>
      <c r="AZ148" s="461">
        <f t="shared" si="19"/>
        <v>0</v>
      </c>
      <c r="BA148" s="461">
        <f t="shared" si="20"/>
        <v>-1510.83</v>
      </c>
    </row>
    <row r="149" spans="1:53" s="447" customFormat="1">
      <c r="A149" s="460">
        <v>0.98958333333333304</v>
      </c>
      <c r="B149" s="461">
        <v>3100.866</v>
      </c>
      <c r="C149" s="461">
        <v>4562.741</v>
      </c>
      <c r="D149" s="461">
        <v>44.195</v>
      </c>
      <c r="E149" s="461">
        <v>379.608</v>
      </c>
      <c r="F149" s="461">
        <v>148.786</v>
      </c>
      <c r="G149" s="461">
        <v>0</v>
      </c>
      <c r="H149" s="461">
        <v>0</v>
      </c>
      <c r="I149" s="461">
        <v>42.841999999999999</v>
      </c>
      <c r="J149" s="461">
        <v>-1335.85</v>
      </c>
      <c r="K149" s="461">
        <v>0</v>
      </c>
      <c r="L149" s="461">
        <v>-652.452</v>
      </c>
      <c r="M149" s="461">
        <v>6943.1880000000001</v>
      </c>
      <c r="N149" s="461">
        <v>6290.7359999999999</v>
      </c>
      <c r="O149" s="461">
        <f t="shared" si="12"/>
        <v>6943.1880000000001</v>
      </c>
      <c r="P149" s="461">
        <f t="shared" si="13"/>
        <v>0</v>
      </c>
      <c r="Q149" s="461">
        <f t="shared" si="14"/>
        <v>-1335.85</v>
      </c>
      <c r="S149" s="460">
        <v>0.98958333333333304</v>
      </c>
      <c r="T149" s="461">
        <v>3007.1930000000002</v>
      </c>
      <c r="U149" s="461">
        <v>3458.2730000000001</v>
      </c>
      <c r="V149" s="461">
        <v>660.62199999999996</v>
      </c>
      <c r="W149" s="461">
        <v>382.70100000000002</v>
      </c>
      <c r="X149" s="461">
        <v>120.15900000000001</v>
      </c>
      <c r="Y149" s="461">
        <v>0</v>
      </c>
      <c r="Z149" s="461">
        <v>0</v>
      </c>
      <c r="AA149" s="461">
        <v>54.86</v>
      </c>
      <c r="AB149" s="461">
        <v>-1425.1089999999999</v>
      </c>
      <c r="AC149" s="461">
        <v>0</v>
      </c>
      <c r="AD149" s="461">
        <v>-567.95699999999999</v>
      </c>
      <c r="AE149" s="461">
        <v>6258.6990000000005</v>
      </c>
      <c r="AF149" s="461">
        <v>5690.7420000000002</v>
      </c>
      <c r="AG149" s="461">
        <f t="shared" si="15"/>
        <v>6258.6990000000005</v>
      </c>
      <c r="AH149" s="461">
        <f t="shared" si="16"/>
        <v>0</v>
      </c>
      <c r="AI149" s="461">
        <f t="shared" si="17"/>
        <v>-1425.1089999999999</v>
      </c>
      <c r="AK149" s="460">
        <v>0.98958333333333304</v>
      </c>
      <c r="AL149" s="461">
        <v>3604.306</v>
      </c>
      <c r="AM149" s="461">
        <v>2942.4340000000002</v>
      </c>
      <c r="AN149" s="461">
        <v>118.214</v>
      </c>
      <c r="AO149" s="461">
        <v>316.88</v>
      </c>
      <c r="AP149" s="461">
        <v>279.37299999999999</v>
      </c>
      <c r="AQ149" s="461">
        <v>171.631</v>
      </c>
      <c r="AR149" s="461">
        <v>0</v>
      </c>
      <c r="AS149" s="461">
        <v>39.408000000000001</v>
      </c>
      <c r="AT149" s="461">
        <v>-1262.57</v>
      </c>
      <c r="AU149" s="461">
        <v>0</v>
      </c>
      <c r="AV149" s="461">
        <v>-503.48599999999999</v>
      </c>
      <c r="AW149" s="461">
        <v>6209.6760000000004</v>
      </c>
      <c r="AX149" s="461">
        <v>5706.1900000000005</v>
      </c>
      <c r="AY149" s="461">
        <f t="shared" si="18"/>
        <v>6209.6760000000004</v>
      </c>
      <c r="AZ149" s="461">
        <f t="shared" si="19"/>
        <v>0</v>
      </c>
      <c r="BA149" s="461">
        <f t="shared" si="20"/>
        <v>-1262.57</v>
      </c>
    </row>
    <row r="150" spans="1:53" s="447" customFormat="1"/>
    <row r="151" spans="1:53" s="447" customFormat="1"/>
    <row r="152" spans="1:53" s="447" customFormat="1"/>
    <row r="153" spans="1:53" s="447" customFormat="1"/>
    <row r="155" spans="1:53" s="447" customFormat="1"/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S54:AG149">
    <cfRule type="expression" dxfId="7" priority="3">
      <formula>$AE54=MAX($AE$52:$AE$149)</formula>
    </cfRule>
  </conditionalFormatting>
  <conditionalFormatting sqref="AK54:AY149">
    <cfRule type="expression" dxfId="6" priority="2">
      <formula>$AW54=MAX($AW$52:$AW$149)</formula>
    </cfRule>
  </conditionalFormatting>
  <conditionalFormatting sqref="A54:O149">
    <cfRule type="expression" dxfId="5" priority="1">
      <formula>$M54=MAX($M$52:$M$149)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2" customWidth="1"/>
    <col min="4" max="4" width="17.7109375" style="142" customWidth="1"/>
    <col min="5" max="5" width="6.7109375" style="142" customWidth="1"/>
    <col min="6" max="6" width="5.7109375" style="142" customWidth="1"/>
    <col min="7" max="7" width="1.7109375" style="142" customWidth="1"/>
    <col min="8" max="9" width="7.28515625" style="142" customWidth="1"/>
    <col min="10" max="10" width="11.85546875" style="142" customWidth="1"/>
    <col min="11" max="11" width="10.140625" style="142" customWidth="1"/>
    <col min="12" max="12" width="7.140625" style="142" customWidth="1"/>
    <col min="13" max="13" width="12.7109375" style="142" customWidth="1"/>
    <col min="14" max="14" width="15.42578125" style="142" customWidth="1"/>
    <col min="15" max="15" width="14.140625" style="142" customWidth="1"/>
    <col min="16" max="38" width="9.140625" style="142" customWidth="1"/>
    <col min="39" max="16384" width="9.140625" style="142"/>
  </cols>
  <sheetData>
    <row r="1" spans="1:15" s="140" customFormat="1" ht="18">
      <c r="A1" s="399" t="str">
        <f>"9.4  Minima zatížení ES ČR za "&amp;O1</f>
        <v>9.4  Minima zatížení ES ČR za II. čtvrtletí 2024</v>
      </c>
      <c r="B1" s="139"/>
      <c r="N1" s="141"/>
      <c r="O1" s="209" t="str">
        <f>'3.1'!N1</f>
        <v>II. čtvrtletí 2024</v>
      </c>
    </row>
    <row r="2" spans="1:15" ht="6" customHeight="1">
      <c r="B2" s="143"/>
    </row>
    <row r="3" spans="1:15" s="144" customFormat="1">
      <c r="A3" s="606" t="str">
        <f>"Struktura pokrytí denního minima zatížení - "&amp;LOWER('9.2'!A3:B4)</f>
        <v>Struktura pokrytí denního minima zatížení - duben</v>
      </c>
      <c r="B3" s="606"/>
      <c r="C3" s="606"/>
      <c r="D3" s="606"/>
      <c r="E3" s="403" t="s">
        <v>4</v>
      </c>
      <c r="F3" s="403"/>
    </row>
    <row r="4" spans="1:15" s="144" customFormat="1">
      <c r="A4" s="605" t="s">
        <v>257</v>
      </c>
      <c r="B4" s="605"/>
      <c r="C4" s="605"/>
      <c r="D4" s="605"/>
      <c r="E4" s="406">
        <f>SUM(E5:E14)</f>
        <v>4889.6970000000001</v>
      </c>
      <c r="F4" s="407">
        <f>E4/$E$4</f>
        <v>1</v>
      </c>
    </row>
    <row r="5" spans="1:15" s="144" customFormat="1">
      <c r="A5" s="603" t="s">
        <v>272</v>
      </c>
      <c r="B5" s="603"/>
      <c r="C5" s="603"/>
      <c r="D5" s="603"/>
      <c r="E5" s="401">
        <f t="array" ref="E5:E14">TRANSPOSE(INDEX(B54:K149,MATCH(MIN(M54:M149),M54:M149,0),0))</f>
        <v>3655.9349999999999</v>
      </c>
      <c r="F5" s="402">
        <f t="shared" ref="F5:F14" si="0">E5/$E$4</f>
        <v>0.74768129804362105</v>
      </c>
    </row>
    <row r="6" spans="1:15" s="144" customFormat="1">
      <c r="A6" s="603" t="s">
        <v>273</v>
      </c>
      <c r="B6" s="603"/>
      <c r="C6" s="603"/>
      <c r="D6" s="603"/>
      <c r="E6" s="401">
        <v>1684.5630000000001</v>
      </c>
      <c r="F6" s="402">
        <f t="shared" si="0"/>
        <v>0.34451275815249904</v>
      </c>
    </row>
    <row r="7" spans="1:15" s="144" customFormat="1">
      <c r="A7" s="603" t="s">
        <v>276</v>
      </c>
      <c r="B7" s="603"/>
      <c r="C7" s="603"/>
      <c r="D7" s="603"/>
      <c r="E7" s="401">
        <v>0</v>
      </c>
      <c r="F7" s="402">
        <f t="shared" si="0"/>
        <v>0</v>
      </c>
    </row>
    <row r="8" spans="1:15" s="144" customFormat="1">
      <c r="A8" s="408" t="s">
        <v>277</v>
      </c>
      <c r="B8" s="408"/>
      <c r="C8" s="408"/>
      <c r="D8" s="408"/>
      <c r="E8" s="401">
        <v>458.21</v>
      </c>
      <c r="F8" s="402">
        <f t="shared" si="0"/>
        <v>9.3709283008742664E-2</v>
      </c>
    </row>
    <row r="9" spans="1:15" s="144" customFormat="1">
      <c r="A9" s="603" t="s">
        <v>274</v>
      </c>
      <c r="B9" s="603"/>
      <c r="C9" s="603"/>
      <c r="D9" s="603"/>
      <c r="E9" s="401">
        <v>131.84899999999999</v>
      </c>
      <c r="F9" s="402">
        <f t="shared" si="0"/>
        <v>2.6964656501210604E-2</v>
      </c>
    </row>
    <row r="10" spans="1:15" s="144" customFormat="1">
      <c r="A10" s="603" t="s">
        <v>278</v>
      </c>
      <c r="B10" s="603"/>
      <c r="C10" s="603"/>
      <c r="D10" s="603"/>
      <c r="E10" s="401">
        <v>190.71199999999999</v>
      </c>
      <c r="F10" s="402">
        <f t="shared" si="0"/>
        <v>3.9002825737463893E-2</v>
      </c>
    </row>
    <row r="11" spans="1:15" s="144" customFormat="1">
      <c r="A11" s="603" t="s">
        <v>279</v>
      </c>
      <c r="B11" s="603"/>
      <c r="C11" s="603"/>
      <c r="D11" s="603"/>
      <c r="E11" s="401">
        <v>0</v>
      </c>
      <c r="F11" s="402">
        <f t="shared" si="0"/>
        <v>0</v>
      </c>
    </row>
    <row r="12" spans="1:15" s="144" customFormat="1">
      <c r="A12" s="603" t="s">
        <v>280</v>
      </c>
      <c r="B12" s="603"/>
      <c r="C12" s="603"/>
      <c r="D12" s="603"/>
      <c r="E12" s="401">
        <v>144.102</v>
      </c>
      <c r="F12" s="402">
        <f t="shared" si="0"/>
        <v>2.9470537744976835E-2</v>
      </c>
    </row>
    <row r="13" spans="1:15" s="144" customFormat="1">
      <c r="A13" s="603" t="s">
        <v>269</v>
      </c>
      <c r="B13" s="603"/>
      <c r="C13" s="603"/>
      <c r="D13" s="603"/>
      <c r="E13" s="401">
        <v>-1375.674</v>
      </c>
      <c r="F13" s="402">
        <f t="shared" si="0"/>
        <v>-0.28134135918851411</v>
      </c>
    </row>
    <row r="14" spans="1:15" s="144" customFormat="1">
      <c r="A14" s="604" t="s">
        <v>92</v>
      </c>
      <c r="B14" s="604"/>
      <c r="C14" s="604"/>
      <c r="D14" s="604"/>
      <c r="E14" s="404">
        <v>0</v>
      </c>
      <c r="F14" s="405">
        <f t="shared" si="0"/>
        <v>0</v>
      </c>
    </row>
    <row r="15" spans="1:15" s="144" customFormat="1">
      <c r="A15" s="145"/>
      <c r="B15" s="145"/>
      <c r="C15" s="145"/>
      <c r="D15" s="145"/>
      <c r="E15" s="145"/>
      <c r="F15" s="400" t="s">
        <v>275</v>
      </c>
    </row>
    <row r="16" spans="1:15" s="144" customFormat="1"/>
    <row r="17" spans="1:6" s="144" customFormat="1"/>
    <row r="18" spans="1:6" s="144" customFormat="1">
      <c r="A18" s="605" t="str">
        <f>"Struktura pokrytí denního minima zatížení - "&amp;LOWER('9.2'!G3)</f>
        <v>Struktura pokrytí denního minima zatížení - květen</v>
      </c>
      <c r="B18" s="605"/>
      <c r="C18" s="605"/>
      <c r="D18" s="605"/>
      <c r="E18" s="403" t="s">
        <v>4</v>
      </c>
      <c r="F18" s="403"/>
    </row>
    <row r="19" spans="1:6" s="144" customFormat="1">
      <c r="A19" s="605" t="s">
        <v>257</v>
      </c>
      <c r="B19" s="605"/>
      <c r="C19" s="605"/>
      <c r="D19" s="605"/>
      <c r="E19" s="406">
        <f>SUM(E20:E29)</f>
        <v>4739.0560000000005</v>
      </c>
      <c r="F19" s="407">
        <f>E19/$E$19</f>
        <v>1</v>
      </c>
    </row>
    <row r="20" spans="1:6" s="144" customFormat="1">
      <c r="A20" s="603" t="s">
        <v>272</v>
      </c>
      <c r="B20" s="603"/>
      <c r="C20" s="603"/>
      <c r="D20" s="603"/>
      <c r="E20" s="401">
        <f t="array" ref="E20:E29">TRANSPOSE(INDEX(T54:AC149,MATCH(MIN(AE54:AE149),AE54:AE149,0),0))</f>
        <v>3018.741</v>
      </c>
      <c r="F20" s="402">
        <f t="shared" ref="F20:F29" si="1">E20/$E$19</f>
        <v>0.63699205073753074</v>
      </c>
    </row>
    <row r="21" spans="1:6" s="144" customFormat="1">
      <c r="A21" s="603" t="s">
        <v>273</v>
      </c>
      <c r="B21" s="603"/>
      <c r="C21" s="603"/>
      <c r="D21" s="603"/>
      <c r="E21" s="401">
        <v>1645.22</v>
      </c>
      <c r="F21" s="402">
        <f t="shared" si="1"/>
        <v>0.34716196643382141</v>
      </c>
    </row>
    <row r="22" spans="1:6" s="144" customFormat="1">
      <c r="A22" s="603" t="s">
        <v>276</v>
      </c>
      <c r="B22" s="603"/>
      <c r="C22" s="603"/>
      <c r="D22" s="603"/>
      <c r="E22" s="401">
        <v>0</v>
      </c>
      <c r="F22" s="402">
        <f t="shared" si="1"/>
        <v>0</v>
      </c>
    </row>
    <row r="23" spans="1:6" s="144" customFormat="1">
      <c r="A23" s="408" t="s">
        <v>277</v>
      </c>
      <c r="B23" s="408"/>
      <c r="C23" s="408"/>
      <c r="D23" s="408"/>
      <c r="E23" s="401">
        <v>371.27800000000002</v>
      </c>
      <c r="F23" s="402">
        <f t="shared" si="1"/>
        <v>7.8344294728739217E-2</v>
      </c>
    </row>
    <row r="24" spans="1:6" s="144" customFormat="1">
      <c r="A24" s="603" t="s">
        <v>274</v>
      </c>
      <c r="B24" s="603"/>
      <c r="C24" s="603"/>
      <c r="D24" s="603"/>
      <c r="E24" s="401">
        <v>117.22499999999999</v>
      </c>
      <c r="F24" s="402">
        <f t="shared" si="1"/>
        <v>2.4735938971812105E-2</v>
      </c>
    </row>
    <row r="25" spans="1:6" s="144" customFormat="1">
      <c r="A25" s="603" t="s">
        <v>278</v>
      </c>
      <c r="B25" s="603"/>
      <c r="C25" s="603"/>
      <c r="D25" s="603"/>
      <c r="E25" s="401">
        <v>0</v>
      </c>
      <c r="F25" s="402">
        <f t="shared" si="1"/>
        <v>0</v>
      </c>
    </row>
    <row r="26" spans="1:6" s="144" customFormat="1">
      <c r="A26" s="603" t="s">
        <v>279</v>
      </c>
      <c r="B26" s="603"/>
      <c r="C26" s="603"/>
      <c r="D26" s="603"/>
      <c r="E26" s="401">
        <v>73.676000000000002</v>
      </c>
      <c r="F26" s="402">
        <f t="shared" si="1"/>
        <v>1.5546556107376657E-2</v>
      </c>
    </row>
    <row r="27" spans="1:6" s="144" customFormat="1">
      <c r="A27" s="603" t="s">
        <v>280</v>
      </c>
      <c r="B27" s="603"/>
      <c r="C27" s="603"/>
      <c r="D27" s="603"/>
      <c r="E27" s="401">
        <v>52.128999999999998</v>
      </c>
      <c r="F27" s="402">
        <f t="shared" si="1"/>
        <v>1.0999870016307043E-2</v>
      </c>
    </row>
    <row r="28" spans="1:6" s="144" customFormat="1">
      <c r="A28" s="603" t="s">
        <v>269</v>
      </c>
      <c r="B28" s="603"/>
      <c r="C28" s="603"/>
      <c r="D28" s="603"/>
      <c r="E28" s="401">
        <v>-533.94399999999996</v>
      </c>
      <c r="F28" s="402">
        <f t="shared" si="1"/>
        <v>-0.11266885219334818</v>
      </c>
    </row>
    <row r="29" spans="1:6" s="144" customFormat="1">
      <c r="A29" s="604" t="s">
        <v>92</v>
      </c>
      <c r="B29" s="604"/>
      <c r="C29" s="604"/>
      <c r="D29" s="604"/>
      <c r="E29" s="404">
        <v>-5.2690000000000001</v>
      </c>
      <c r="F29" s="405">
        <f t="shared" si="1"/>
        <v>-1.1118248022390957E-3</v>
      </c>
    </row>
    <row r="30" spans="1:6" s="144" customFormat="1">
      <c r="A30" s="145"/>
      <c r="B30" s="145"/>
      <c r="C30" s="145"/>
      <c r="D30" s="145"/>
      <c r="E30" s="145"/>
      <c r="F30" s="400" t="s">
        <v>275</v>
      </c>
    </row>
    <row r="31" spans="1:6" s="144" customFormat="1"/>
    <row r="32" spans="1:6" s="144" customFormat="1"/>
    <row r="33" spans="1:6" s="144" customFormat="1">
      <c r="A33" s="605" t="str">
        <f>"Struktura pokrytí denního minima zatížení - "&amp;LOWER('9.2'!M3)</f>
        <v>Struktura pokrytí denního minima zatížení - červen</v>
      </c>
      <c r="B33" s="605"/>
      <c r="C33" s="605"/>
      <c r="D33" s="605"/>
      <c r="E33" s="403" t="s">
        <v>4</v>
      </c>
      <c r="F33" s="403"/>
    </row>
    <row r="34" spans="1:6" s="144" customFormat="1">
      <c r="A34" s="605" t="s">
        <v>257</v>
      </c>
      <c r="B34" s="605"/>
      <c r="C34" s="605"/>
      <c r="D34" s="605"/>
      <c r="E34" s="406">
        <f>SUM(E35:E44)</f>
        <v>4580.1289999999999</v>
      </c>
      <c r="F34" s="407">
        <f>E34/$E$34</f>
        <v>1</v>
      </c>
    </row>
    <row r="35" spans="1:6" s="144" customFormat="1">
      <c r="A35" s="603" t="s">
        <v>272</v>
      </c>
      <c r="B35" s="603"/>
      <c r="C35" s="603"/>
      <c r="D35" s="603"/>
      <c r="E35" s="401">
        <f t="array" ref="E35:E44">TRANSPOSE(INDEX(AL54:AU149,MATCH(MIN(AW54:AW149),AW54:AW149,0),0))</f>
        <v>1473.7719999999999</v>
      </c>
      <c r="F35" s="402">
        <f t="shared" ref="F35:F44" si="2">E35/$E$34</f>
        <v>0.32177521637490997</v>
      </c>
    </row>
    <row r="36" spans="1:6" s="144" customFormat="1">
      <c r="A36" s="603" t="s">
        <v>273</v>
      </c>
      <c r="B36" s="603"/>
      <c r="C36" s="603"/>
      <c r="D36" s="603"/>
      <c r="E36" s="401">
        <v>1397.847</v>
      </c>
      <c r="F36" s="402">
        <f t="shared" si="2"/>
        <v>0.30519817236588753</v>
      </c>
    </row>
    <row r="37" spans="1:6" s="144" customFormat="1">
      <c r="A37" s="603" t="s">
        <v>276</v>
      </c>
      <c r="B37" s="603"/>
      <c r="C37" s="603"/>
      <c r="D37" s="603"/>
      <c r="E37" s="401">
        <v>29.100999999999999</v>
      </c>
      <c r="F37" s="402">
        <f t="shared" si="2"/>
        <v>6.3537511716373054E-3</v>
      </c>
    </row>
    <row r="38" spans="1:6" s="144" customFormat="1">
      <c r="A38" s="408" t="s">
        <v>277</v>
      </c>
      <c r="B38" s="408"/>
      <c r="C38" s="408"/>
      <c r="D38" s="408"/>
      <c r="E38" s="401">
        <v>338.351</v>
      </c>
      <c r="F38" s="402">
        <f t="shared" si="2"/>
        <v>7.3873683470487408E-2</v>
      </c>
    </row>
    <row r="39" spans="1:6" s="144" customFormat="1">
      <c r="A39" s="603" t="s">
        <v>274</v>
      </c>
      <c r="B39" s="603"/>
      <c r="C39" s="603"/>
      <c r="D39" s="603"/>
      <c r="E39" s="401">
        <v>205.37799999999999</v>
      </c>
      <c r="F39" s="402">
        <f t="shared" si="2"/>
        <v>4.4841095087059774E-2</v>
      </c>
    </row>
    <row r="40" spans="1:6" s="144" customFormat="1">
      <c r="A40" s="603" t="s">
        <v>278</v>
      </c>
      <c r="B40" s="603"/>
      <c r="C40" s="603"/>
      <c r="D40" s="603"/>
      <c r="E40" s="401">
        <v>152.14400000000001</v>
      </c>
      <c r="F40" s="402">
        <f t="shared" si="2"/>
        <v>3.3218278349801941E-2</v>
      </c>
    </row>
    <row r="41" spans="1:6" s="144" customFormat="1">
      <c r="A41" s="603" t="s">
        <v>279</v>
      </c>
      <c r="B41" s="603"/>
      <c r="C41" s="603"/>
      <c r="D41" s="603"/>
      <c r="E41" s="401">
        <v>58.143999999999998</v>
      </c>
      <c r="F41" s="402">
        <f t="shared" si="2"/>
        <v>1.2694838944492611E-2</v>
      </c>
    </row>
    <row r="42" spans="1:6" s="144" customFormat="1">
      <c r="A42" s="603" t="s">
        <v>280</v>
      </c>
      <c r="B42" s="603"/>
      <c r="C42" s="603"/>
      <c r="D42" s="603"/>
      <c r="E42" s="401">
        <v>53.911000000000001</v>
      </c>
      <c r="F42" s="402">
        <f t="shared" si="2"/>
        <v>1.1770629167868417E-2</v>
      </c>
    </row>
    <row r="43" spans="1:6" s="144" customFormat="1">
      <c r="A43" s="603" t="s">
        <v>269</v>
      </c>
      <c r="B43" s="603"/>
      <c r="C43" s="603"/>
      <c r="D43" s="603"/>
      <c r="E43" s="401">
        <v>871.48099999999999</v>
      </c>
      <c r="F43" s="402">
        <f t="shared" si="2"/>
        <v>0.19027433506785507</v>
      </c>
    </row>
    <row r="44" spans="1:6" s="144" customFormat="1">
      <c r="A44" s="604" t="s">
        <v>92</v>
      </c>
      <c r="B44" s="604"/>
      <c r="C44" s="604"/>
      <c r="D44" s="604"/>
      <c r="E44" s="404">
        <v>0</v>
      </c>
      <c r="F44" s="405">
        <f t="shared" si="2"/>
        <v>0</v>
      </c>
    </row>
    <row r="45" spans="1:6" s="144" customFormat="1">
      <c r="A45" s="145"/>
      <c r="B45" s="145"/>
      <c r="C45" s="145"/>
      <c r="D45" s="145"/>
      <c r="E45" s="145"/>
      <c r="F45" s="400" t="s">
        <v>275</v>
      </c>
    </row>
    <row r="46" spans="1:6" s="144" customFormat="1"/>
    <row r="47" spans="1:6" s="446" customFormat="1"/>
    <row r="48" spans="1:6" s="446" customFormat="1"/>
    <row r="49" spans="1:53" s="447" customFormat="1"/>
    <row r="50" spans="1:53" s="447" customFormat="1"/>
    <row r="51" spans="1:53" s="447" customFormat="1">
      <c r="A51" s="447" t="str">
        <f>A3</f>
        <v>Struktura pokrytí denního minima zatížení - duben</v>
      </c>
      <c r="S51" s="447" t="str">
        <f>A18</f>
        <v>Struktura pokrytí denního minima zatížení - květen</v>
      </c>
      <c r="AK51" s="447" t="str">
        <f>A33</f>
        <v>Struktura pokrytí denního minima zatížení - červen</v>
      </c>
    </row>
    <row r="52" spans="1:53" s="447" customFormat="1" ht="37.5">
      <c r="A52" s="456" t="s">
        <v>55</v>
      </c>
      <c r="B52" s="456" t="s">
        <v>7</v>
      </c>
      <c r="C52" s="456" t="s">
        <v>20</v>
      </c>
      <c r="D52" s="456" t="s">
        <v>21</v>
      </c>
      <c r="E52" s="456" t="s">
        <v>22</v>
      </c>
      <c r="F52" s="456" t="s">
        <v>43</v>
      </c>
      <c r="G52" s="456" t="s">
        <v>44</v>
      </c>
      <c r="H52" s="456" t="s">
        <v>46</v>
      </c>
      <c r="I52" s="456" t="s">
        <v>45</v>
      </c>
      <c r="J52" s="456" t="s">
        <v>269</v>
      </c>
      <c r="K52" s="456" t="s">
        <v>92</v>
      </c>
      <c r="L52" s="456" t="s">
        <v>424</v>
      </c>
      <c r="M52" s="456" t="s">
        <v>257</v>
      </c>
      <c r="N52" s="456" t="s">
        <v>425</v>
      </c>
      <c r="O52" s="456" t="s">
        <v>268</v>
      </c>
      <c r="S52" s="456" t="s">
        <v>55</v>
      </c>
      <c r="T52" s="456" t="s">
        <v>7</v>
      </c>
      <c r="U52" s="456" t="s">
        <v>20</v>
      </c>
      <c r="V52" s="456" t="s">
        <v>21</v>
      </c>
      <c r="W52" s="456" t="s">
        <v>22</v>
      </c>
      <c r="X52" s="456" t="s">
        <v>43</v>
      </c>
      <c r="Y52" s="456" t="s">
        <v>44</v>
      </c>
      <c r="Z52" s="456" t="s">
        <v>46</v>
      </c>
      <c r="AA52" s="456" t="s">
        <v>45</v>
      </c>
      <c r="AB52" s="456" t="s">
        <v>269</v>
      </c>
      <c r="AC52" s="456" t="s">
        <v>92</v>
      </c>
      <c r="AD52" s="456" t="s">
        <v>424</v>
      </c>
      <c r="AE52" s="456" t="s">
        <v>257</v>
      </c>
      <c r="AF52" s="456" t="s">
        <v>425</v>
      </c>
      <c r="AG52" s="456" t="s">
        <v>268</v>
      </c>
      <c r="AK52" s="456" t="s">
        <v>55</v>
      </c>
      <c r="AL52" s="456" t="s">
        <v>7</v>
      </c>
      <c r="AM52" s="456" t="s">
        <v>20</v>
      </c>
      <c r="AN52" s="456" t="s">
        <v>21</v>
      </c>
      <c r="AO52" s="456" t="s">
        <v>22</v>
      </c>
      <c r="AP52" s="456" t="s">
        <v>43</v>
      </c>
      <c r="AQ52" s="456" t="s">
        <v>44</v>
      </c>
      <c r="AR52" s="456" t="s">
        <v>46</v>
      </c>
      <c r="AS52" s="456" t="s">
        <v>45</v>
      </c>
      <c r="AT52" s="456" t="s">
        <v>269</v>
      </c>
      <c r="AU52" s="456" t="s">
        <v>92</v>
      </c>
      <c r="AV52" s="456" t="s">
        <v>424</v>
      </c>
      <c r="AW52" s="456" t="s">
        <v>257</v>
      </c>
      <c r="AX52" s="456" t="s">
        <v>425</v>
      </c>
      <c r="AY52" s="456" t="s">
        <v>268</v>
      </c>
    </row>
    <row r="53" spans="1:53" s="447" customFormat="1">
      <c r="A53" s="457" t="s">
        <v>303</v>
      </c>
      <c r="B53" s="458" t="s">
        <v>4</v>
      </c>
      <c r="C53" s="458" t="s">
        <v>4</v>
      </c>
      <c r="D53" s="458" t="s">
        <v>4</v>
      </c>
      <c r="E53" s="458" t="s">
        <v>4</v>
      </c>
      <c r="F53" s="458" t="s">
        <v>4</v>
      </c>
      <c r="G53" s="458" t="s">
        <v>4</v>
      </c>
      <c r="H53" s="458" t="s">
        <v>4</v>
      </c>
      <c r="I53" s="458" t="s">
        <v>4</v>
      </c>
      <c r="J53" s="458" t="s">
        <v>4</v>
      </c>
      <c r="K53" s="458" t="s">
        <v>4</v>
      </c>
      <c r="L53" s="458" t="s">
        <v>4</v>
      </c>
      <c r="M53" s="458" t="s">
        <v>4</v>
      </c>
      <c r="N53" s="458" t="s">
        <v>4</v>
      </c>
      <c r="O53" s="458" t="s">
        <v>5</v>
      </c>
      <c r="P53" s="458" t="s">
        <v>270</v>
      </c>
      <c r="Q53" s="458" t="s">
        <v>271</v>
      </c>
      <c r="R53" s="459"/>
      <c r="S53" s="457" t="s">
        <v>303</v>
      </c>
      <c r="T53" s="458" t="s">
        <v>4</v>
      </c>
      <c r="U53" s="458" t="s">
        <v>4</v>
      </c>
      <c r="V53" s="458" t="s">
        <v>4</v>
      </c>
      <c r="W53" s="458" t="s">
        <v>4</v>
      </c>
      <c r="X53" s="458" t="s">
        <v>4</v>
      </c>
      <c r="Y53" s="458" t="s">
        <v>4</v>
      </c>
      <c r="Z53" s="458" t="s">
        <v>4</v>
      </c>
      <c r="AA53" s="458" t="s">
        <v>4</v>
      </c>
      <c r="AB53" s="458" t="s">
        <v>4</v>
      </c>
      <c r="AC53" s="458" t="s">
        <v>4</v>
      </c>
      <c r="AD53" s="458" t="s">
        <v>4</v>
      </c>
      <c r="AE53" s="458" t="s">
        <v>4</v>
      </c>
      <c r="AF53" s="458" t="s">
        <v>4</v>
      </c>
      <c r="AG53" s="458" t="s">
        <v>5</v>
      </c>
      <c r="AH53" s="458" t="s">
        <v>270</v>
      </c>
      <c r="AI53" s="458" t="s">
        <v>271</v>
      </c>
      <c r="AJ53" s="459"/>
      <c r="AK53" s="457" t="s">
        <v>303</v>
      </c>
      <c r="AL53" s="458" t="s">
        <v>4</v>
      </c>
      <c r="AM53" s="458" t="s">
        <v>4</v>
      </c>
      <c r="AN53" s="458" t="s">
        <v>4</v>
      </c>
      <c r="AO53" s="458" t="s">
        <v>4</v>
      </c>
      <c r="AP53" s="458" t="s">
        <v>4</v>
      </c>
      <c r="AQ53" s="458" t="s">
        <v>4</v>
      </c>
      <c r="AR53" s="458" t="s">
        <v>4</v>
      </c>
      <c r="AS53" s="458" t="s">
        <v>4</v>
      </c>
      <c r="AT53" s="458" t="s">
        <v>4</v>
      </c>
      <c r="AU53" s="458" t="s">
        <v>4</v>
      </c>
      <c r="AV53" s="458" t="s">
        <v>4</v>
      </c>
      <c r="AW53" s="458" t="s">
        <v>4</v>
      </c>
      <c r="AX53" s="458" t="s">
        <v>4</v>
      </c>
      <c r="AY53" s="458" t="s">
        <v>5</v>
      </c>
      <c r="AZ53" s="458" t="s">
        <v>270</v>
      </c>
      <c r="BA53" s="458" t="s">
        <v>271</v>
      </c>
    </row>
    <row r="54" spans="1:53" s="447" customFormat="1">
      <c r="A54" s="460">
        <v>0</v>
      </c>
      <c r="B54" s="461">
        <v>3640.0610000000001</v>
      </c>
      <c r="C54" s="461">
        <v>1649.43</v>
      </c>
      <c r="D54" s="461">
        <v>0</v>
      </c>
      <c r="E54" s="461">
        <v>417.06900000000002</v>
      </c>
      <c r="F54" s="461">
        <v>199.63300000000001</v>
      </c>
      <c r="G54" s="461">
        <v>168.035</v>
      </c>
      <c r="H54" s="461">
        <v>0</v>
      </c>
      <c r="I54" s="461">
        <v>108.044</v>
      </c>
      <c r="J54" s="461">
        <v>-889.84500000000003</v>
      </c>
      <c r="K54" s="461">
        <v>0</v>
      </c>
      <c r="L54" s="461">
        <v>-377.19499999999999</v>
      </c>
      <c r="M54" s="461">
        <v>5292.4269999999997</v>
      </c>
      <c r="N54" s="461">
        <v>4915.232</v>
      </c>
      <c r="O54" s="461">
        <f>M54</f>
        <v>5292.4269999999997</v>
      </c>
      <c r="P54" s="461">
        <f>IF(J54&lt;0,0,J54)</f>
        <v>0</v>
      </c>
      <c r="Q54" s="461">
        <f>IF(J54&lt;0,J54,0)</f>
        <v>-889.84500000000003</v>
      </c>
      <c r="S54" s="460">
        <v>0</v>
      </c>
      <c r="T54" s="461">
        <v>3002.105</v>
      </c>
      <c r="U54" s="461">
        <v>1677.4</v>
      </c>
      <c r="V54" s="461">
        <v>828.28800000000001</v>
      </c>
      <c r="W54" s="461">
        <v>360.976</v>
      </c>
      <c r="X54" s="461">
        <v>124.46899999999999</v>
      </c>
      <c r="Y54" s="461">
        <v>177.40799999999999</v>
      </c>
      <c r="Z54" s="461">
        <v>0</v>
      </c>
      <c r="AA54" s="461">
        <v>39.279000000000003</v>
      </c>
      <c r="AB54" s="461">
        <v>-1082.97</v>
      </c>
      <c r="AC54" s="461">
        <v>0</v>
      </c>
      <c r="AD54" s="461">
        <v>-386.96300000000002</v>
      </c>
      <c r="AE54" s="461">
        <v>5126.9549999999999</v>
      </c>
      <c r="AF54" s="461">
        <v>4739.9920000000002</v>
      </c>
      <c r="AG54" s="461">
        <f>AE54</f>
        <v>5126.9549999999999</v>
      </c>
      <c r="AH54" s="461">
        <f>IF(AB54&lt;0,0,AB54)</f>
        <v>0</v>
      </c>
      <c r="AI54" s="461">
        <f>IF(AB54&lt;0,AB54,0)</f>
        <v>-1082.97</v>
      </c>
      <c r="AK54" s="460">
        <v>0</v>
      </c>
      <c r="AL54" s="461">
        <v>1460.5360000000001</v>
      </c>
      <c r="AM54" s="461">
        <v>1343.097</v>
      </c>
      <c r="AN54" s="461">
        <v>589.01300000000003</v>
      </c>
      <c r="AO54" s="461">
        <v>344.63200000000001</v>
      </c>
      <c r="AP54" s="461">
        <v>275.20400000000001</v>
      </c>
      <c r="AQ54" s="461">
        <v>0</v>
      </c>
      <c r="AR54" s="461">
        <v>0</v>
      </c>
      <c r="AS54" s="461">
        <v>112.46599999999999</v>
      </c>
      <c r="AT54" s="461">
        <v>919.27700000000004</v>
      </c>
      <c r="AU54" s="461">
        <v>-67.052000000000007</v>
      </c>
      <c r="AV54" s="461">
        <v>-242.32900000000001</v>
      </c>
      <c r="AW54" s="461">
        <v>4977.1730000000007</v>
      </c>
      <c r="AX54" s="461">
        <v>4734.844000000001</v>
      </c>
      <c r="AY54" s="461">
        <f>AW54</f>
        <v>4977.1730000000007</v>
      </c>
      <c r="AZ54" s="461">
        <f>IF(AT54&lt;0,0,AT54)</f>
        <v>919.27700000000004</v>
      </c>
      <c r="BA54" s="461">
        <f>IF(AT54&lt;0,AT54,0)</f>
        <v>0</v>
      </c>
    </row>
    <row r="55" spans="1:53" s="447" customFormat="1">
      <c r="A55" s="460">
        <v>1.0416666666666666E-2</v>
      </c>
      <c r="B55" s="461">
        <v>3641.5810000000001</v>
      </c>
      <c r="C55" s="461">
        <v>1640.556</v>
      </c>
      <c r="D55" s="461">
        <v>0</v>
      </c>
      <c r="E55" s="461">
        <v>418.46199999999999</v>
      </c>
      <c r="F55" s="461">
        <v>199.60300000000001</v>
      </c>
      <c r="G55" s="461">
        <v>165.55199999999999</v>
      </c>
      <c r="H55" s="461">
        <v>0</v>
      </c>
      <c r="I55" s="461">
        <v>109.261</v>
      </c>
      <c r="J55" s="461">
        <v>-955.58199999999999</v>
      </c>
      <c r="K55" s="461">
        <v>0</v>
      </c>
      <c r="L55" s="461">
        <v>-376.512</v>
      </c>
      <c r="M55" s="461">
        <v>5219.433</v>
      </c>
      <c r="N55" s="461">
        <v>4842.9210000000003</v>
      </c>
      <c r="O55" s="461">
        <f t="shared" ref="O55:O118" si="3">M55</f>
        <v>5219.433</v>
      </c>
      <c r="P55" s="461">
        <f t="shared" ref="P55:P118" si="4">IF(J55&lt;0,0,J55)</f>
        <v>0</v>
      </c>
      <c r="Q55" s="461">
        <f t="shared" ref="Q55:Q118" si="5">IF(J55&lt;0,J55,0)</f>
        <v>-955.58199999999999</v>
      </c>
      <c r="S55" s="460">
        <v>1.0416666666666666E-2</v>
      </c>
      <c r="T55" s="461">
        <v>2999.145</v>
      </c>
      <c r="U55" s="461">
        <v>1669.5260000000001</v>
      </c>
      <c r="V55" s="461">
        <v>827.70699999999999</v>
      </c>
      <c r="W55" s="461">
        <v>360.23899999999998</v>
      </c>
      <c r="X55" s="461">
        <v>124.82</v>
      </c>
      <c r="Y55" s="461">
        <v>63.691000000000003</v>
      </c>
      <c r="Z55" s="461">
        <v>0</v>
      </c>
      <c r="AA55" s="461">
        <v>37.926000000000002</v>
      </c>
      <c r="AB55" s="461">
        <v>-1008.393</v>
      </c>
      <c r="AC55" s="461">
        <v>0</v>
      </c>
      <c r="AD55" s="461">
        <v>-384.41199999999998</v>
      </c>
      <c r="AE55" s="461">
        <v>5074.6610000000001</v>
      </c>
      <c r="AF55" s="461">
        <v>4690.2489999999998</v>
      </c>
      <c r="AG55" s="461">
        <f t="shared" ref="AG55:AG118" si="6">AE55</f>
        <v>5074.6610000000001</v>
      </c>
      <c r="AH55" s="461">
        <f t="shared" ref="AH55:AH118" si="7">IF(AB55&lt;0,0,AB55)</f>
        <v>0</v>
      </c>
      <c r="AI55" s="461">
        <f t="shared" ref="AI55:AI118" si="8">IF(AB55&lt;0,AB55,0)</f>
        <v>-1008.393</v>
      </c>
      <c r="AK55" s="460">
        <v>1.0416666666666666E-2</v>
      </c>
      <c r="AL55" s="461">
        <v>1462.91</v>
      </c>
      <c r="AM55" s="461">
        <v>1340.405</v>
      </c>
      <c r="AN55" s="461">
        <v>443.24900000000002</v>
      </c>
      <c r="AO55" s="461">
        <v>344.863</v>
      </c>
      <c r="AP55" s="461">
        <v>251.916</v>
      </c>
      <c r="AQ55" s="461">
        <v>0</v>
      </c>
      <c r="AR55" s="461">
        <v>0</v>
      </c>
      <c r="AS55" s="461">
        <v>101.735</v>
      </c>
      <c r="AT55" s="461">
        <v>1137.527</v>
      </c>
      <c r="AU55" s="461">
        <v>-163.84399999999999</v>
      </c>
      <c r="AV55" s="461">
        <v>-239.673</v>
      </c>
      <c r="AW55" s="461">
        <v>4918.7610000000004</v>
      </c>
      <c r="AX55" s="461">
        <v>4679.0880000000006</v>
      </c>
      <c r="AY55" s="461">
        <f t="shared" ref="AY55:AY118" si="9">AW55</f>
        <v>4918.7610000000004</v>
      </c>
      <c r="AZ55" s="461">
        <f t="shared" ref="AZ55:AZ118" si="10">IF(AT55&lt;0,0,AT55)</f>
        <v>1137.527</v>
      </c>
      <c r="BA55" s="461">
        <f t="shared" ref="BA55:BA118" si="11">IF(AT55&lt;0,AT55,0)</f>
        <v>0</v>
      </c>
    </row>
    <row r="56" spans="1:53" s="447" customFormat="1">
      <c r="A56" s="460">
        <v>2.0833333333333332E-2</v>
      </c>
      <c r="B56" s="461">
        <v>3642.567</v>
      </c>
      <c r="C56" s="461">
        <v>1642.7529999999999</v>
      </c>
      <c r="D56" s="461">
        <v>0</v>
      </c>
      <c r="E56" s="461">
        <v>421.60899999999998</v>
      </c>
      <c r="F56" s="461">
        <v>199.601</v>
      </c>
      <c r="G56" s="461">
        <v>167.047</v>
      </c>
      <c r="H56" s="461">
        <v>0</v>
      </c>
      <c r="I56" s="461">
        <v>107.158</v>
      </c>
      <c r="J56" s="461">
        <v>-993.55200000000002</v>
      </c>
      <c r="K56" s="461">
        <v>0</v>
      </c>
      <c r="L56" s="461">
        <v>-376.93900000000002</v>
      </c>
      <c r="M56" s="461">
        <v>5187.183</v>
      </c>
      <c r="N56" s="461">
        <v>4810.2439999999997</v>
      </c>
      <c r="O56" s="461">
        <f t="shared" si="3"/>
        <v>5187.183</v>
      </c>
      <c r="P56" s="461">
        <f t="shared" si="4"/>
        <v>0</v>
      </c>
      <c r="Q56" s="461">
        <f t="shared" si="5"/>
        <v>-993.55200000000002</v>
      </c>
      <c r="S56" s="460">
        <v>2.0833333333333332E-2</v>
      </c>
      <c r="T56" s="461">
        <v>3000.8249999999998</v>
      </c>
      <c r="U56" s="461">
        <v>1658.413</v>
      </c>
      <c r="V56" s="461">
        <v>827.61400000000003</v>
      </c>
      <c r="W56" s="461">
        <v>359.77</v>
      </c>
      <c r="X56" s="461">
        <v>124.82599999999999</v>
      </c>
      <c r="Y56" s="461">
        <v>0</v>
      </c>
      <c r="Z56" s="461">
        <v>0</v>
      </c>
      <c r="AA56" s="461">
        <v>38.695</v>
      </c>
      <c r="AB56" s="461">
        <v>-1009.485</v>
      </c>
      <c r="AC56" s="461">
        <v>0</v>
      </c>
      <c r="AD56" s="461">
        <v>-382.49299999999999</v>
      </c>
      <c r="AE56" s="461">
        <v>5000.6579999999994</v>
      </c>
      <c r="AF56" s="461">
        <v>4618.1649999999991</v>
      </c>
      <c r="AG56" s="461">
        <f t="shared" si="6"/>
        <v>5000.6579999999994</v>
      </c>
      <c r="AH56" s="461">
        <f t="shared" si="7"/>
        <v>0</v>
      </c>
      <c r="AI56" s="461">
        <f t="shared" si="8"/>
        <v>-1009.485</v>
      </c>
      <c r="AK56" s="460">
        <v>2.0833333333333332E-2</v>
      </c>
      <c r="AL56" s="461">
        <v>1464.931</v>
      </c>
      <c r="AM56" s="461">
        <v>1382.211</v>
      </c>
      <c r="AN56" s="461">
        <v>332.935</v>
      </c>
      <c r="AO56" s="461">
        <v>358.84800000000001</v>
      </c>
      <c r="AP56" s="461">
        <v>251.68199999999999</v>
      </c>
      <c r="AQ56" s="461">
        <v>0</v>
      </c>
      <c r="AR56" s="461">
        <v>0</v>
      </c>
      <c r="AS56" s="461">
        <v>97.21</v>
      </c>
      <c r="AT56" s="461">
        <v>1233.9870000000001</v>
      </c>
      <c r="AU56" s="461">
        <v>-220.31299999999999</v>
      </c>
      <c r="AV56" s="461">
        <v>-242.86600000000001</v>
      </c>
      <c r="AW56" s="461">
        <v>4901.491</v>
      </c>
      <c r="AX56" s="461">
        <v>4658.625</v>
      </c>
      <c r="AY56" s="461">
        <f t="shared" si="9"/>
        <v>4901.491</v>
      </c>
      <c r="AZ56" s="461">
        <f t="shared" si="10"/>
        <v>1233.9870000000001</v>
      </c>
      <c r="BA56" s="461">
        <f t="shared" si="11"/>
        <v>0</v>
      </c>
    </row>
    <row r="57" spans="1:53" s="447" customFormat="1">
      <c r="A57" s="460">
        <v>3.125E-2</v>
      </c>
      <c r="B57" s="461">
        <v>3643.4340000000002</v>
      </c>
      <c r="C57" s="461">
        <v>1647.0730000000001</v>
      </c>
      <c r="D57" s="461">
        <v>0</v>
      </c>
      <c r="E57" s="461">
        <v>425.47899999999998</v>
      </c>
      <c r="F57" s="461">
        <v>199.60300000000001</v>
      </c>
      <c r="G57" s="461">
        <v>166.732</v>
      </c>
      <c r="H57" s="461">
        <v>0</v>
      </c>
      <c r="I57" s="461">
        <v>110.992</v>
      </c>
      <c r="J57" s="461">
        <v>-1000.304</v>
      </c>
      <c r="K57" s="461">
        <v>0</v>
      </c>
      <c r="L57" s="461">
        <v>-377.64</v>
      </c>
      <c r="M57" s="461">
        <v>5193.009</v>
      </c>
      <c r="N57" s="461">
        <v>4815.3689999999997</v>
      </c>
      <c r="O57" s="461">
        <f t="shared" si="3"/>
        <v>5193.009</v>
      </c>
      <c r="P57" s="461">
        <f t="shared" si="4"/>
        <v>0</v>
      </c>
      <c r="Q57" s="461">
        <f t="shared" si="5"/>
        <v>-1000.304</v>
      </c>
      <c r="S57" s="460">
        <v>3.125E-2</v>
      </c>
      <c r="T57" s="461">
        <v>3007.1990000000001</v>
      </c>
      <c r="U57" s="461">
        <v>1660.027</v>
      </c>
      <c r="V57" s="461">
        <v>826.39800000000002</v>
      </c>
      <c r="W57" s="461">
        <v>360.06099999999998</v>
      </c>
      <c r="X57" s="461">
        <v>124.752</v>
      </c>
      <c r="Y57" s="461">
        <v>0</v>
      </c>
      <c r="Z57" s="461">
        <v>0</v>
      </c>
      <c r="AA57" s="461">
        <v>40.328000000000003</v>
      </c>
      <c r="AB57" s="461">
        <v>-1054.181</v>
      </c>
      <c r="AC57" s="461">
        <v>0</v>
      </c>
      <c r="AD57" s="461">
        <v>-383.03500000000003</v>
      </c>
      <c r="AE57" s="461">
        <v>4964.5840000000007</v>
      </c>
      <c r="AF57" s="461">
        <v>4581.5490000000009</v>
      </c>
      <c r="AG57" s="461">
        <f t="shared" si="6"/>
        <v>4964.5840000000007</v>
      </c>
      <c r="AH57" s="461">
        <f t="shared" si="7"/>
        <v>0</v>
      </c>
      <c r="AI57" s="461">
        <f t="shared" si="8"/>
        <v>-1054.181</v>
      </c>
      <c r="AK57" s="460">
        <v>3.125E-2</v>
      </c>
      <c r="AL57" s="461">
        <v>1465.211</v>
      </c>
      <c r="AM57" s="461">
        <v>1347.049</v>
      </c>
      <c r="AN57" s="461">
        <v>321.42500000000001</v>
      </c>
      <c r="AO57" s="461">
        <v>355.34</v>
      </c>
      <c r="AP57" s="461">
        <v>249.244</v>
      </c>
      <c r="AQ57" s="461">
        <v>0</v>
      </c>
      <c r="AR57" s="461">
        <v>0</v>
      </c>
      <c r="AS57" s="461">
        <v>96.093000000000004</v>
      </c>
      <c r="AT57" s="461">
        <v>1185.8150000000001</v>
      </c>
      <c r="AU57" s="461">
        <v>-185.02099999999999</v>
      </c>
      <c r="AV57" s="461">
        <v>-239.15700000000001</v>
      </c>
      <c r="AW57" s="461">
        <v>4835.1560000000009</v>
      </c>
      <c r="AX57" s="461">
        <v>4595.9990000000007</v>
      </c>
      <c r="AY57" s="461">
        <f t="shared" si="9"/>
        <v>4835.1560000000009</v>
      </c>
      <c r="AZ57" s="461">
        <f t="shared" si="10"/>
        <v>1185.8150000000001</v>
      </c>
      <c r="BA57" s="461">
        <f t="shared" si="11"/>
        <v>0</v>
      </c>
    </row>
    <row r="58" spans="1:53" s="447" customFormat="1">
      <c r="A58" s="460">
        <v>4.1666666666666699E-2</v>
      </c>
      <c r="B58" s="461">
        <v>3647.2469999999998</v>
      </c>
      <c r="C58" s="461">
        <v>1670.421</v>
      </c>
      <c r="D58" s="461">
        <v>0</v>
      </c>
      <c r="E58" s="461">
        <v>444.24</v>
      </c>
      <c r="F58" s="461">
        <v>134.32</v>
      </c>
      <c r="G58" s="461">
        <v>97.183999999999997</v>
      </c>
      <c r="H58" s="461">
        <v>0</v>
      </c>
      <c r="I58" s="461">
        <v>103.63800000000001</v>
      </c>
      <c r="J58" s="461">
        <v>-951.88699999999994</v>
      </c>
      <c r="K58" s="461">
        <v>0</v>
      </c>
      <c r="L58" s="461">
        <v>-400.89800000000002</v>
      </c>
      <c r="M58" s="461">
        <v>5145.1629999999996</v>
      </c>
      <c r="N58" s="461">
        <v>4744.2649999999994</v>
      </c>
      <c r="O58" s="461">
        <f t="shared" si="3"/>
        <v>5145.1629999999996</v>
      </c>
      <c r="P58" s="461">
        <f t="shared" si="4"/>
        <v>0</v>
      </c>
      <c r="Q58" s="461">
        <f t="shared" si="5"/>
        <v>-951.88699999999994</v>
      </c>
      <c r="S58" s="460">
        <v>4.1666666666666699E-2</v>
      </c>
      <c r="T58" s="461">
        <v>3011.8670000000002</v>
      </c>
      <c r="U58" s="461">
        <v>1650.066</v>
      </c>
      <c r="V58" s="461">
        <v>804.35599999999999</v>
      </c>
      <c r="W58" s="461">
        <v>361.12400000000002</v>
      </c>
      <c r="X58" s="461">
        <v>115.82899999999999</v>
      </c>
      <c r="Y58" s="461">
        <v>0</v>
      </c>
      <c r="Z58" s="461">
        <v>0</v>
      </c>
      <c r="AA58" s="461">
        <v>41.761000000000003</v>
      </c>
      <c r="AB58" s="461">
        <v>-1027.9839999999999</v>
      </c>
      <c r="AC58" s="461">
        <v>-3.915</v>
      </c>
      <c r="AD58" s="461">
        <v>-381.86799999999999</v>
      </c>
      <c r="AE58" s="461">
        <v>4953.1040000000003</v>
      </c>
      <c r="AF58" s="461">
        <v>4571.2359999999999</v>
      </c>
      <c r="AG58" s="461">
        <f t="shared" si="6"/>
        <v>4953.1040000000003</v>
      </c>
      <c r="AH58" s="461">
        <f t="shared" si="7"/>
        <v>0</v>
      </c>
      <c r="AI58" s="461">
        <f t="shared" si="8"/>
        <v>-1027.9839999999999</v>
      </c>
      <c r="AK58" s="460">
        <v>4.1666666666666664E-2</v>
      </c>
      <c r="AL58" s="461">
        <v>1463.884</v>
      </c>
      <c r="AM58" s="461">
        <v>1353.721</v>
      </c>
      <c r="AN58" s="461">
        <v>323.59399999999999</v>
      </c>
      <c r="AO58" s="461">
        <v>343.69</v>
      </c>
      <c r="AP58" s="461">
        <v>223.53800000000001</v>
      </c>
      <c r="AQ58" s="461">
        <v>0</v>
      </c>
      <c r="AR58" s="461">
        <v>0</v>
      </c>
      <c r="AS58" s="461">
        <v>91.802999999999997</v>
      </c>
      <c r="AT58" s="461">
        <v>1017.5359999999999</v>
      </c>
      <c r="AU58" s="461">
        <v>0</v>
      </c>
      <c r="AV58" s="461">
        <v>-238.709</v>
      </c>
      <c r="AW58" s="461">
        <v>4817.7659999999996</v>
      </c>
      <c r="AX58" s="461">
        <v>4579.0569999999998</v>
      </c>
      <c r="AY58" s="461">
        <f t="shared" si="9"/>
        <v>4817.7659999999996</v>
      </c>
      <c r="AZ58" s="461">
        <f t="shared" si="10"/>
        <v>1017.5359999999999</v>
      </c>
      <c r="BA58" s="461">
        <f t="shared" si="11"/>
        <v>0</v>
      </c>
    </row>
    <row r="59" spans="1:53" s="447" customFormat="1">
      <c r="A59" s="460">
        <v>5.2083333333333301E-2</v>
      </c>
      <c r="B59" s="461">
        <v>3648.201</v>
      </c>
      <c r="C59" s="461">
        <v>1660.251</v>
      </c>
      <c r="D59" s="461">
        <v>0</v>
      </c>
      <c r="E59" s="461">
        <v>445.23200000000003</v>
      </c>
      <c r="F59" s="461">
        <v>134.56</v>
      </c>
      <c r="G59" s="461">
        <v>95.960999999999999</v>
      </c>
      <c r="H59" s="461">
        <v>0</v>
      </c>
      <c r="I59" s="461">
        <v>104.44199999999999</v>
      </c>
      <c r="J59" s="461">
        <v>-962.88599999999997</v>
      </c>
      <c r="K59" s="461">
        <v>0</v>
      </c>
      <c r="L59" s="461">
        <v>-399.99700000000001</v>
      </c>
      <c r="M59" s="461">
        <v>5125.7610000000004</v>
      </c>
      <c r="N59" s="461">
        <v>4725.7640000000001</v>
      </c>
      <c r="O59" s="461">
        <f t="shared" si="3"/>
        <v>5125.7610000000004</v>
      </c>
      <c r="P59" s="461">
        <f t="shared" si="4"/>
        <v>0</v>
      </c>
      <c r="Q59" s="461">
        <f t="shared" si="5"/>
        <v>-962.88599999999997</v>
      </c>
      <c r="S59" s="460">
        <v>5.2083333333333301E-2</v>
      </c>
      <c r="T59" s="461">
        <v>3011.5459999999998</v>
      </c>
      <c r="U59" s="461">
        <v>1647.624</v>
      </c>
      <c r="V59" s="461">
        <v>800.16099999999994</v>
      </c>
      <c r="W59" s="461">
        <v>362.03500000000003</v>
      </c>
      <c r="X59" s="461">
        <v>115.113</v>
      </c>
      <c r="Y59" s="461">
        <v>0</v>
      </c>
      <c r="Z59" s="461">
        <v>0</v>
      </c>
      <c r="AA59" s="461">
        <v>40.478000000000002</v>
      </c>
      <c r="AB59" s="461">
        <v>-1049.7260000000001</v>
      </c>
      <c r="AC59" s="461">
        <v>-5.2149999999999999</v>
      </c>
      <c r="AD59" s="461">
        <v>-381.55900000000003</v>
      </c>
      <c r="AE59" s="461">
        <v>4922.0159999999996</v>
      </c>
      <c r="AF59" s="461">
        <v>4540.4569999999994</v>
      </c>
      <c r="AG59" s="461">
        <f t="shared" si="6"/>
        <v>4922.0159999999996</v>
      </c>
      <c r="AH59" s="461">
        <f t="shared" si="7"/>
        <v>0</v>
      </c>
      <c r="AI59" s="461">
        <f t="shared" si="8"/>
        <v>-1049.7260000000001</v>
      </c>
      <c r="AK59" s="460">
        <v>5.2083333333333336E-2</v>
      </c>
      <c r="AL59" s="461">
        <v>1464.3710000000001</v>
      </c>
      <c r="AM59" s="461">
        <v>1347.6289999999999</v>
      </c>
      <c r="AN59" s="461">
        <v>324.44900000000001</v>
      </c>
      <c r="AO59" s="461">
        <v>342.351</v>
      </c>
      <c r="AP59" s="461">
        <v>221.24199999999999</v>
      </c>
      <c r="AQ59" s="461">
        <v>0</v>
      </c>
      <c r="AR59" s="461">
        <v>0</v>
      </c>
      <c r="AS59" s="461">
        <v>98.334000000000003</v>
      </c>
      <c r="AT59" s="461">
        <v>995.39099999999996</v>
      </c>
      <c r="AU59" s="461">
        <v>0</v>
      </c>
      <c r="AV59" s="461">
        <v>-238.15</v>
      </c>
      <c r="AW59" s="461">
        <v>4793.7669999999998</v>
      </c>
      <c r="AX59" s="461">
        <v>4555.6170000000002</v>
      </c>
      <c r="AY59" s="461">
        <f t="shared" si="9"/>
        <v>4793.7669999999998</v>
      </c>
      <c r="AZ59" s="461">
        <f t="shared" si="10"/>
        <v>995.39099999999996</v>
      </c>
      <c r="BA59" s="461">
        <f t="shared" si="11"/>
        <v>0</v>
      </c>
    </row>
    <row r="60" spans="1:53" s="447" customFormat="1">
      <c r="A60" s="460">
        <v>6.25E-2</v>
      </c>
      <c r="B60" s="461">
        <v>3649.154</v>
      </c>
      <c r="C60" s="461">
        <v>1625.13</v>
      </c>
      <c r="D60" s="461">
        <v>0</v>
      </c>
      <c r="E60" s="461">
        <v>444.92899999999997</v>
      </c>
      <c r="F60" s="461">
        <v>134.58799999999999</v>
      </c>
      <c r="G60" s="461">
        <v>59.204000000000001</v>
      </c>
      <c r="H60" s="461">
        <v>0</v>
      </c>
      <c r="I60" s="461">
        <v>103.41800000000001</v>
      </c>
      <c r="J60" s="461">
        <v>-902.64400000000001</v>
      </c>
      <c r="K60" s="461">
        <v>0</v>
      </c>
      <c r="L60" s="461">
        <v>-396.05099999999999</v>
      </c>
      <c r="M60" s="461">
        <v>5113.7789999999986</v>
      </c>
      <c r="N60" s="461">
        <v>4717.7279999999982</v>
      </c>
      <c r="O60" s="461">
        <f t="shared" si="3"/>
        <v>5113.7789999999986</v>
      </c>
      <c r="P60" s="461">
        <f t="shared" si="4"/>
        <v>0</v>
      </c>
      <c r="Q60" s="461">
        <f t="shared" si="5"/>
        <v>-902.64400000000001</v>
      </c>
      <c r="S60" s="460">
        <v>6.25E-2</v>
      </c>
      <c r="T60" s="461">
        <v>3010.44</v>
      </c>
      <c r="U60" s="461">
        <v>1627.9159999999999</v>
      </c>
      <c r="V60" s="461">
        <v>783.50199999999995</v>
      </c>
      <c r="W60" s="461">
        <v>361.863</v>
      </c>
      <c r="X60" s="461">
        <v>115.11199999999999</v>
      </c>
      <c r="Y60" s="461">
        <v>0</v>
      </c>
      <c r="Z60" s="461">
        <v>0</v>
      </c>
      <c r="AA60" s="461">
        <v>35.44</v>
      </c>
      <c r="AB60" s="461">
        <v>-1056.9349999999999</v>
      </c>
      <c r="AC60" s="461">
        <v>-5.2560000000000002</v>
      </c>
      <c r="AD60" s="461">
        <v>-379.08199999999999</v>
      </c>
      <c r="AE60" s="461">
        <v>4872.0819999999994</v>
      </c>
      <c r="AF60" s="461">
        <v>4492.9999999999991</v>
      </c>
      <c r="AG60" s="461">
        <f t="shared" si="6"/>
        <v>4872.0819999999994</v>
      </c>
      <c r="AH60" s="461">
        <f t="shared" si="7"/>
        <v>0</v>
      </c>
      <c r="AI60" s="461">
        <f t="shared" si="8"/>
        <v>-1056.9349999999999</v>
      </c>
      <c r="AK60" s="460">
        <v>6.25E-2</v>
      </c>
      <c r="AL60" s="461">
        <v>1465.0239999999999</v>
      </c>
      <c r="AM60" s="461">
        <v>1339.5360000000001</v>
      </c>
      <c r="AN60" s="461">
        <v>324.52499999999998</v>
      </c>
      <c r="AO60" s="461">
        <v>344.23</v>
      </c>
      <c r="AP60" s="461">
        <v>221.06100000000001</v>
      </c>
      <c r="AQ60" s="461">
        <v>0</v>
      </c>
      <c r="AR60" s="461">
        <v>0</v>
      </c>
      <c r="AS60" s="461">
        <v>123.96299999999999</v>
      </c>
      <c r="AT60" s="461">
        <v>977.56</v>
      </c>
      <c r="AU60" s="461">
        <v>0</v>
      </c>
      <c r="AV60" s="461">
        <v>-237.858</v>
      </c>
      <c r="AW60" s="461">
        <v>4795.8990000000003</v>
      </c>
      <c r="AX60" s="461">
        <v>4558.0410000000002</v>
      </c>
      <c r="AY60" s="461">
        <f t="shared" si="9"/>
        <v>4795.8990000000003</v>
      </c>
      <c r="AZ60" s="461">
        <f t="shared" si="10"/>
        <v>977.56</v>
      </c>
      <c r="BA60" s="461">
        <f t="shared" si="11"/>
        <v>0</v>
      </c>
    </row>
    <row r="61" spans="1:53" s="447" customFormat="1">
      <c r="A61" s="460">
        <v>7.2916666666666699E-2</v>
      </c>
      <c r="B61" s="461">
        <v>3649.4609999999998</v>
      </c>
      <c r="C61" s="461">
        <v>1611.0540000000001</v>
      </c>
      <c r="D61" s="461">
        <v>0</v>
      </c>
      <c r="E61" s="461">
        <v>440.99400000000003</v>
      </c>
      <c r="F61" s="461">
        <v>133.578</v>
      </c>
      <c r="G61" s="461">
        <v>57.576000000000001</v>
      </c>
      <c r="H61" s="461">
        <v>0</v>
      </c>
      <c r="I61" s="461">
        <v>106.196</v>
      </c>
      <c r="J61" s="461">
        <v>-897.19200000000001</v>
      </c>
      <c r="K61" s="461">
        <v>0</v>
      </c>
      <c r="L61" s="461">
        <v>-394.43700000000001</v>
      </c>
      <c r="M61" s="461">
        <v>5101.6669999999995</v>
      </c>
      <c r="N61" s="461">
        <v>4707.2299999999996</v>
      </c>
      <c r="O61" s="461">
        <f t="shared" si="3"/>
        <v>5101.6669999999995</v>
      </c>
      <c r="P61" s="461">
        <f t="shared" si="4"/>
        <v>0</v>
      </c>
      <c r="Q61" s="461">
        <f t="shared" si="5"/>
        <v>-897.19200000000001</v>
      </c>
      <c r="S61" s="460">
        <v>7.2916666666666699E-2</v>
      </c>
      <c r="T61" s="461">
        <v>3009.7730000000001</v>
      </c>
      <c r="U61" s="461">
        <v>1619.8019999999999</v>
      </c>
      <c r="V61" s="461">
        <v>766.77</v>
      </c>
      <c r="W61" s="461">
        <v>364.48599999999999</v>
      </c>
      <c r="X61" s="461">
        <v>115.087</v>
      </c>
      <c r="Y61" s="461">
        <v>0</v>
      </c>
      <c r="Z61" s="461">
        <v>0</v>
      </c>
      <c r="AA61" s="461">
        <v>36.851999999999997</v>
      </c>
      <c r="AB61" s="461">
        <v>-1011.803</v>
      </c>
      <c r="AC61" s="461">
        <v>-5.202</v>
      </c>
      <c r="AD61" s="461">
        <v>-378.07600000000002</v>
      </c>
      <c r="AE61" s="461">
        <v>4895.7649999999994</v>
      </c>
      <c r="AF61" s="461">
        <v>4517.6889999999994</v>
      </c>
      <c r="AG61" s="461">
        <f t="shared" si="6"/>
        <v>4895.7649999999994</v>
      </c>
      <c r="AH61" s="461">
        <f t="shared" si="7"/>
        <v>0</v>
      </c>
      <c r="AI61" s="461">
        <f t="shared" si="8"/>
        <v>-1011.803</v>
      </c>
      <c r="AK61" s="460">
        <v>7.2916666666666671E-2</v>
      </c>
      <c r="AL61" s="461">
        <v>1467.9580000000001</v>
      </c>
      <c r="AM61" s="461">
        <v>1342.1</v>
      </c>
      <c r="AN61" s="461">
        <v>328.73099999999999</v>
      </c>
      <c r="AO61" s="461">
        <v>343.94400000000002</v>
      </c>
      <c r="AP61" s="461">
        <v>220.12100000000001</v>
      </c>
      <c r="AQ61" s="461">
        <v>0</v>
      </c>
      <c r="AR61" s="461">
        <v>0</v>
      </c>
      <c r="AS61" s="461">
        <v>130.43600000000001</v>
      </c>
      <c r="AT61" s="461">
        <v>981.27200000000005</v>
      </c>
      <c r="AU61" s="461">
        <v>0</v>
      </c>
      <c r="AV61" s="461">
        <v>-238.375</v>
      </c>
      <c r="AW61" s="461">
        <v>4814.5619999999999</v>
      </c>
      <c r="AX61" s="461">
        <v>4576.1869999999999</v>
      </c>
      <c r="AY61" s="461">
        <f t="shared" si="9"/>
        <v>4814.5619999999999</v>
      </c>
      <c r="AZ61" s="461">
        <f t="shared" si="10"/>
        <v>981.27200000000005</v>
      </c>
      <c r="BA61" s="461">
        <f t="shared" si="11"/>
        <v>0</v>
      </c>
    </row>
    <row r="62" spans="1:53" s="447" customFormat="1">
      <c r="A62" s="460">
        <v>8.3333333333333301E-2</v>
      </c>
      <c r="B62" s="461">
        <v>3648.8609999999999</v>
      </c>
      <c r="C62" s="461">
        <v>1623.924</v>
      </c>
      <c r="D62" s="461">
        <v>0</v>
      </c>
      <c r="E62" s="461">
        <v>440.16399999999999</v>
      </c>
      <c r="F62" s="461">
        <v>134.435</v>
      </c>
      <c r="G62" s="461">
        <v>79.430999999999997</v>
      </c>
      <c r="H62" s="461">
        <v>0</v>
      </c>
      <c r="I62" s="461">
        <v>92.459000000000003</v>
      </c>
      <c r="J62" s="461">
        <v>-914.28</v>
      </c>
      <c r="K62" s="461">
        <v>0</v>
      </c>
      <c r="L62" s="461">
        <v>-395.76299999999998</v>
      </c>
      <c r="M62" s="461">
        <v>5104.9939999999997</v>
      </c>
      <c r="N62" s="461">
        <v>4709.2309999999998</v>
      </c>
      <c r="O62" s="461">
        <f t="shared" si="3"/>
        <v>5104.9939999999997</v>
      </c>
      <c r="P62" s="461">
        <f t="shared" si="4"/>
        <v>0</v>
      </c>
      <c r="Q62" s="461">
        <f t="shared" si="5"/>
        <v>-914.28</v>
      </c>
      <c r="S62" s="460">
        <v>8.3333333333333301E-2</v>
      </c>
      <c r="T62" s="461">
        <v>3010.386</v>
      </c>
      <c r="U62" s="461">
        <v>1505.818</v>
      </c>
      <c r="V62" s="461">
        <v>632.19899999999996</v>
      </c>
      <c r="W62" s="461">
        <v>361.27</v>
      </c>
      <c r="X62" s="461">
        <v>113.964</v>
      </c>
      <c r="Y62" s="461">
        <v>0</v>
      </c>
      <c r="Z62" s="461">
        <v>0</v>
      </c>
      <c r="AA62" s="461">
        <v>41.078000000000003</v>
      </c>
      <c r="AB62" s="461">
        <v>-645.92200000000003</v>
      </c>
      <c r="AC62" s="461">
        <v>-5.2489999999999997</v>
      </c>
      <c r="AD62" s="461">
        <v>-363.62700000000001</v>
      </c>
      <c r="AE62" s="461">
        <v>5013.5439999999999</v>
      </c>
      <c r="AF62" s="461">
        <v>4649.9169999999995</v>
      </c>
      <c r="AG62" s="461">
        <f t="shared" si="6"/>
        <v>5013.5439999999999</v>
      </c>
      <c r="AH62" s="461">
        <f t="shared" si="7"/>
        <v>0</v>
      </c>
      <c r="AI62" s="461">
        <f t="shared" si="8"/>
        <v>-645.92200000000003</v>
      </c>
      <c r="AK62" s="460">
        <v>8.3333333333333301E-2</v>
      </c>
      <c r="AL62" s="461">
        <v>1469.0050000000001</v>
      </c>
      <c r="AM62" s="461">
        <v>1386.154</v>
      </c>
      <c r="AN62" s="461">
        <v>392.38900000000001</v>
      </c>
      <c r="AO62" s="461">
        <v>341.887</v>
      </c>
      <c r="AP62" s="461">
        <v>208.239</v>
      </c>
      <c r="AQ62" s="461">
        <v>0</v>
      </c>
      <c r="AR62" s="461">
        <v>0</v>
      </c>
      <c r="AS62" s="461">
        <v>113.95399999999999</v>
      </c>
      <c r="AT62" s="461">
        <v>876.51700000000005</v>
      </c>
      <c r="AU62" s="461">
        <v>0</v>
      </c>
      <c r="AV62" s="461">
        <v>-243.1</v>
      </c>
      <c r="AW62" s="461">
        <v>4788.1450000000004</v>
      </c>
      <c r="AX62" s="461">
        <v>4545.0450000000001</v>
      </c>
      <c r="AY62" s="461">
        <f t="shared" si="9"/>
        <v>4788.1450000000004</v>
      </c>
      <c r="AZ62" s="461">
        <f t="shared" si="10"/>
        <v>876.51700000000005</v>
      </c>
      <c r="BA62" s="461">
        <f t="shared" si="11"/>
        <v>0</v>
      </c>
    </row>
    <row r="63" spans="1:53" s="447" customFormat="1">
      <c r="A63" s="460">
        <v>9.375E-2</v>
      </c>
      <c r="B63" s="461">
        <v>3648.8009999999999</v>
      </c>
      <c r="C63" s="461">
        <v>1620.366</v>
      </c>
      <c r="D63" s="461">
        <v>0</v>
      </c>
      <c r="E63" s="461">
        <v>438.64400000000001</v>
      </c>
      <c r="F63" s="461">
        <v>134.36000000000001</v>
      </c>
      <c r="G63" s="461">
        <v>81.754000000000005</v>
      </c>
      <c r="H63" s="461">
        <v>0</v>
      </c>
      <c r="I63" s="461">
        <v>86.662000000000006</v>
      </c>
      <c r="J63" s="461">
        <v>-1005.213</v>
      </c>
      <c r="K63" s="461">
        <v>0</v>
      </c>
      <c r="L63" s="461">
        <v>-395.27600000000001</v>
      </c>
      <c r="M63" s="461">
        <v>5005.3739999999998</v>
      </c>
      <c r="N63" s="461">
        <v>4610.098</v>
      </c>
      <c r="O63" s="461">
        <f t="shared" si="3"/>
        <v>5005.3739999999998</v>
      </c>
      <c r="P63" s="461">
        <f t="shared" si="4"/>
        <v>0</v>
      </c>
      <c r="Q63" s="461">
        <f t="shared" si="5"/>
        <v>-1005.213</v>
      </c>
      <c r="S63" s="460">
        <v>9.375E-2</v>
      </c>
      <c r="T63" s="461">
        <v>3012.7069999999999</v>
      </c>
      <c r="U63" s="461">
        <v>1466.5139999999999</v>
      </c>
      <c r="V63" s="461">
        <v>253.71299999999999</v>
      </c>
      <c r="W63" s="461">
        <v>353.73700000000002</v>
      </c>
      <c r="X63" s="461">
        <v>113.971</v>
      </c>
      <c r="Y63" s="461">
        <v>0</v>
      </c>
      <c r="Z63" s="461">
        <v>0</v>
      </c>
      <c r="AA63" s="461">
        <v>42.552999999999997</v>
      </c>
      <c r="AB63" s="461">
        <v>-294.25799999999998</v>
      </c>
      <c r="AC63" s="461">
        <v>-5.2290000000000001</v>
      </c>
      <c r="AD63" s="461">
        <v>-352.20100000000002</v>
      </c>
      <c r="AE63" s="461">
        <v>4943.7079999999996</v>
      </c>
      <c r="AF63" s="461">
        <v>4591.5069999999996</v>
      </c>
      <c r="AG63" s="461">
        <f t="shared" si="6"/>
        <v>4943.7079999999996</v>
      </c>
      <c r="AH63" s="461">
        <f t="shared" si="7"/>
        <v>0</v>
      </c>
      <c r="AI63" s="461">
        <f t="shared" si="8"/>
        <v>-294.25799999999998</v>
      </c>
      <c r="AK63" s="460">
        <v>9.375E-2</v>
      </c>
      <c r="AL63" s="461">
        <v>1470.058</v>
      </c>
      <c r="AM63" s="461">
        <v>1387.431</v>
      </c>
      <c r="AN63" s="461">
        <v>399.28100000000001</v>
      </c>
      <c r="AO63" s="461">
        <v>342.43599999999998</v>
      </c>
      <c r="AP63" s="461">
        <v>206.89599999999999</v>
      </c>
      <c r="AQ63" s="461">
        <v>0</v>
      </c>
      <c r="AR63" s="461">
        <v>0</v>
      </c>
      <c r="AS63" s="461">
        <v>105.852</v>
      </c>
      <c r="AT63" s="461">
        <v>845.928</v>
      </c>
      <c r="AU63" s="461">
        <v>0</v>
      </c>
      <c r="AV63" s="461">
        <v>-243.315</v>
      </c>
      <c r="AW63" s="461">
        <v>4757.8820000000005</v>
      </c>
      <c r="AX63" s="461">
        <v>4514.5670000000009</v>
      </c>
      <c r="AY63" s="461">
        <f t="shared" si="9"/>
        <v>4757.8820000000005</v>
      </c>
      <c r="AZ63" s="461">
        <f t="shared" si="10"/>
        <v>845.928</v>
      </c>
      <c r="BA63" s="461">
        <f t="shared" si="11"/>
        <v>0</v>
      </c>
    </row>
    <row r="64" spans="1:53" s="447" customFormat="1">
      <c r="A64" s="460">
        <v>0.104166666666667</v>
      </c>
      <c r="B64" s="461">
        <v>3650.1680000000001</v>
      </c>
      <c r="C64" s="461">
        <v>1615.817</v>
      </c>
      <c r="D64" s="461">
        <v>0</v>
      </c>
      <c r="E64" s="461">
        <v>439.32100000000003</v>
      </c>
      <c r="F64" s="461">
        <v>134.30799999999999</v>
      </c>
      <c r="G64" s="461">
        <v>82.290999999999997</v>
      </c>
      <c r="H64" s="461">
        <v>0</v>
      </c>
      <c r="I64" s="461">
        <v>75.188999999999993</v>
      </c>
      <c r="J64" s="461">
        <v>-1034.5029999999999</v>
      </c>
      <c r="K64" s="461">
        <v>0</v>
      </c>
      <c r="L64" s="461">
        <v>-394.81299999999999</v>
      </c>
      <c r="M64" s="461">
        <v>4962.5910000000013</v>
      </c>
      <c r="N64" s="461">
        <v>4567.7780000000012</v>
      </c>
      <c r="O64" s="461">
        <f t="shared" si="3"/>
        <v>4962.5910000000013</v>
      </c>
      <c r="P64" s="461">
        <f t="shared" si="4"/>
        <v>0</v>
      </c>
      <c r="Q64" s="461">
        <f t="shared" si="5"/>
        <v>-1034.5029999999999</v>
      </c>
      <c r="S64" s="460">
        <v>0.104166666666667</v>
      </c>
      <c r="T64" s="461">
        <v>3014.32</v>
      </c>
      <c r="U64" s="461">
        <v>1566.7619999999999</v>
      </c>
      <c r="V64" s="461">
        <v>1.3759999999999999</v>
      </c>
      <c r="W64" s="461">
        <v>368.94</v>
      </c>
      <c r="X64" s="461">
        <v>113.98</v>
      </c>
      <c r="Y64" s="461">
        <v>0</v>
      </c>
      <c r="Z64" s="461">
        <v>0</v>
      </c>
      <c r="AA64" s="461">
        <v>40.530999999999999</v>
      </c>
      <c r="AB64" s="461">
        <v>-268.13299999999998</v>
      </c>
      <c r="AC64" s="461">
        <v>-5.2889999999999997</v>
      </c>
      <c r="AD64" s="461">
        <v>-358.96800000000002</v>
      </c>
      <c r="AE64" s="461">
        <v>4832.4870000000001</v>
      </c>
      <c r="AF64" s="461">
        <v>4473.5190000000002</v>
      </c>
      <c r="AG64" s="461">
        <f t="shared" si="6"/>
        <v>4832.4870000000001</v>
      </c>
      <c r="AH64" s="461">
        <f t="shared" si="7"/>
        <v>0</v>
      </c>
      <c r="AI64" s="461">
        <f t="shared" si="8"/>
        <v>-268.13299999999998</v>
      </c>
      <c r="AK64" s="460">
        <v>0.104166666666667</v>
      </c>
      <c r="AL64" s="461">
        <v>1471.3720000000001</v>
      </c>
      <c r="AM64" s="461">
        <v>1404.999</v>
      </c>
      <c r="AN64" s="461">
        <v>399.90300000000002</v>
      </c>
      <c r="AO64" s="461">
        <v>341.75400000000002</v>
      </c>
      <c r="AP64" s="461">
        <v>206.51</v>
      </c>
      <c r="AQ64" s="461">
        <v>0</v>
      </c>
      <c r="AR64" s="461">
        <v>0</v>
      </c>
      <c r="AS64" s="461">
        <v>101.197</v>
      </c>
      <c r="AT64" s="461">
        <v>806.15099999999995</v>
      </c>
      <c r="AU64" s="461">
        <v>0</v>
      </c>
      <c r="AV64" s="461">
        <v>-244.934</v>
      </c>
      <c r="AW64" s="461">
        <v>4731.8860000000004</v>
      </c>
      <c r="AX64" s="461">
        <v>4486.9520000000002</v>
      </c>
      <c r="AY64" s="461">
        <f t="shared" si="9"/>
        <v>4731.8860000000004</v>
      </c>
      <c r="AZ64" s="461">
        <f t="shared" si="10"/>
        <v>806.15099999999995</v>
      </c>
      <c r="BA64" s="461">
        <f t="shared" si="11"/>
        <v>0</v>
      </c>
    </row>
    <row r="65" spans="1:53" s="447" customFormat="1">
      <c r="A65" s="460">
        <v>0.114583333333333</v>
      </c>
      <c r="B65" s="461">
        <v>3651.855</v>
      </c>
      <c r="C65" s="461">
        <v>1578.874</v>
      </c>
      <c r="D65" s="461">
        <v>0</v>
      </c>
      <c r="E65" s="461">
        <v>439.77</v>
      </c>
      <c r="F65" s="461">
        <v>134.267</v>
      </c>
      <c r="G65" s="461">
        <v>88.376999999999995</v>
      </c>
      <c r="H65" s="461">
        <v>0</v>
      </c>
      <c r="I65" s="461">
        <v>86.858000000000004</v>
      </c>
      <c r="J65" s="461">
        <v>-1015.702</v>
      </c>
      <c r="K65" s="461">
        <v>0</v>
      </c>
      <c r="L65" s="461">
        <v>-391.48500000000001</v>
      </c>
      <c r="M65" s="461">
        <v>4964.299</v>
      </c>
      <c r="N65" s="461">
        <v>4572.8140000000003</v>
      </c>
      <c r="O65" s="461">
        <f t="shared" si="3"/>
        <v>4964.299</v>
      </c>
      <c r="P65" s="461">
        <f t="shared" si="4"/>
        <v>0</v>
      </c>
      <c r="Q65" s="461">
        <f t="shared" si="5"/>
        <v>-1015.702</v>
      </c>
      <c r="S65" s="460">
        <v>0.114583333333333</v>
      </c>
      <c r="T65" s="461">
        <v>3015.3939999999998</v>
      </c>
      <c r="U65" s="461">
        <v>1543.5519999999999</v>
      </c>
      <c r="V65" s="461">
        <v>0</v>
      </c>
      <c r="W65" s="461">
        <v>371.887</v>
      </c>
      <c r="X65" s="461">
        <v>113.961</v>
      </c>
      <c r="Y65" s="461">
        <v>0</v>
      </c>
      <c r="Z65" s="461">
        <v>0</v>
      </c>
      <c r="AA65" s="461">
        <v>35.125999999999998</v>
      </c>
      <c r="AB65" s="461">
        <v>-229.851</v>
      </c>
      <c r="AC65" s="461">
        <v>-5.2560000000000002</v>
      </c>
      <c r="AD65" s="461">
        <v>-356.733</v>
      </c>
      <c r="AE65" s="461">
        <v>4844.8130000000001</v>
      </c>
      <c r="AF65" s="461">
        <v>4488.08</v>
      </c>
      <c r="AG65" s="461">
        <f t="shared" si="6"/>
        <v>4844.8130000000001</v>
      </c>
      <c r="AH65" s="461">
        <f t="shared" si="7"/>
        <v>0</v>
      </c>
      <c r="AI65" s="461">
        <f t="shared" si="8"/>
        <v>-229.851</v>
      </c>
      <c r="AK65" s="460">
        <v>0.114583333333333</v>
      </c>
      <c r="AL65" s="461">
        <v>1471.365</v>
      </c>
      <c r="AM65" s="461">
        <v>1406.9459999999999</v>
      </c>
      <c r="AN65" s="461">
        <v>401.07</v>
      </c>
      <c r="AO65" s="461">
        <v>335.858</v>
      </c>
      <c r="AP65" s="461">
        <v>206.321</v>
      </c>
      <c r="AQ65" s="461">
        <v>0</v>
      </c>
      <c r="AR65" s="461">
        <v>0</v>
      </c>
      <c r="AS65" s="461">
        <v>98.402000000000001</v>
      </c>
      <c r="AT65" s="461">
        <v>835.01900000000001</v>
      </c>
      <c r="AU65" s="461">
        <v>0</v>
      </c>
      <c r="AV65" s="461">
        <v>-244.70599999999999</v>
      </c>
      <c r="AW65" s="461">
        <v>4754.9809999999998</v>
      </c>
      <c r="AX65" s="461">
        <v>4510.2749999999996</v>
      </c>
      <c r="AY65" s="461">
        <f t="shared" si="9"/>
        <v>4754.9809999999998</v>
      </c>
      <c r="AZ65" s="461">
        <f t="shared" si="10"/>
        <v>835.01900000000001</v>
      </c>
      <c r="BA65" s="461">
        <f t="shared" si="11"/>
        <v>0</v>
      </c>
    </row>
    <row r="66" spans="1:53" s="447" customFormat="1">
      <c r="A66" s="460">
        <v>0.125</v>
      </c>
      <c r="B66" s="461">
        <v>3653.5680000000002</v>
      </c>
      <c r="C66" s="461">
        <v>1579.711</v>
      </c>
      <c r="D66" s="461">
        <v>0</v>
      </c>
      <c r="E66" s="461">
        <v>439.19</v>
      </c>
      <c r="F66" s="461">
        <v>134.26499999999999</v>
      </c>
      <c r="G66" s="461">
        <v>82.611000000000004</v>
      </c>
      <c r="H66" s="461">
        <v>0</v>
      </c>
      <c r="I66" s="461">
        <v>96.841999999999999</v>
      </c>
      <c r="J66" s="461">
        <v>-1003.18</v>
      </c>
      <c r="K66" s="461">
        <v>0</v>
      </c>
      <c r="L66" s="461">
        <v>-391.67099999999999</v>
      </c>
      <c r="M66" s="461">
        <v>4983.0069999999996</v>
      </c>
      <c r="N66" s="461">
        <v>4591.3359999999993</v>
      </c>
      <c r="O66" s="461">
        <f t="shared" si="3"/>
        <v>4983.0069999999996</v>
      </c>
      <c r="P66" s="461">
        <f t="shared" si="4"/>
        <v>0</v>
      </c>
      <c r="Q66" s="461">
        <f t="shared" si="5"/>
        <v>-1003.18</v>
      </c>
      <c r="S66" s="460">
        <v>0.125</v>
      </c>
      <c r="T66" s="461">
        <v>3018.4810000000002</v>
      </c>
      <c r="U66" s="461">
        <v>1583.7260000000001</v>
      </c>
      <c r="V66" s="461">
        <v>0</v>
      </c>
      <c r="W66" s="461">
        <v>369.30700000000002</v>
      </c>
      <c r="X66" s="461">
        <v>113.863</v>
      </c>
      <c r="Y66" s="461">
        <v>44.789000000000001</v>
      </c>
      <c r="Z66" s="461">
        <v>0</v>
      </c>
      <c r="AA66" s="461">
        <v>35.628999999999998</v>
      </c>
      <c r="AB66" s="461">
        <v>-322.59199999999998</v>
      </c>
      <c r="AC66" s="461">
        <v>-5.1749999999999998</v>
      </c>
      <c r="AD66" s="461">
        <v>-361.50099999999998</v>
      </c>
      <c r="AE66" s="461">
        <v>4838.0280000000002</v>
      </c>
      <c r="AF66" s="461">
        <v>4476.527</v>
      </c>
      <c r="AG66" s="461">
        <f t="shared" si="6"/>
        <v>4838.0280000000002</v>
      </c>
      <c r="AH66" s="461">
        <f t="shared" si="7"/>
        <v>0</v>
      </c>
      <c r="AI66" s="461">
        <f t="shared" si="8"/>
        <v>-322.59199999999998</v>
      </c>
      <c r="AK66" s="460">
        <v>0.125</v>
      </c>
      <c r="AL66" s="461">
        <v>1472.192</v>
      </c>
      <c r="AM66" s="461">
        <v>1429.384</v>
      </c>
      <c r="AN66" s="461">
        <v>394.14600000000002</v>
      </c>
      <c r="AO66" s="461">
        <v>336.24799999999999</v>
      </c>
      <c r="AP66" s="461">
        <v>205.8</v>
      </c>
      <c r="AQ66" s="461">
        <v>0</v>
      </c>
      <c r="AR66" s="461">
        <v>0</v>
      </c>
      <c r="AS66" s="461">
        <v>98.134</v>
      </c>
      <c r="AT66" s="461">
        <v>781.29399999999998</v>
      </c>
      <c r="AU66" s="461">
        <v>0</v>
      </c>
      <c r="AV66" s="461">
        <v>-246.75800000000001</v>
      </c>
      <c r="AW66" s="461">
        <v>4717.1980000000003</v>
      </c>
      <c r="AX66" s="461">
        <v>4470.4400000000005</v>
      </c>
      <c r="AY66" s="461">
        <f t="shared" si="9"/>
        <v>4717.1980000000003</v>
      </c>
      <c r="AZ66" s="461">
        <f t="shared" si="10"/>
        <v>781.29399999999998</v>
      </c>
      <c r="BA66" s="461">
        <f t="shared" si="11"/>
        <v>0</v>
      </c>
    </row>
    <row r="67" spans="1:53" s="447" customFormat="1">
      <c r="A67" s="460">
        <v>0.13541666666666699</v>
      </c>
      <c r="B67" s="461">
        <v>3654.8290000000002</v>
      </c>
      <c r="C67" s="461">
        <v>1580.0119999999999</v>
      </c>
      <c r="D67" s="461">
        <v>0</v>
      </c>
      <c r="E67" s="461">
        <v>439.67700000000002</v>
      </c>
      <c r="F67" s="461">
        <v>134.251</v>
      </c>
      <c r="G67" s="461">
        <v>76.825999999999993</v>
      </c>
      <c r="H67" s="461">
        <v>0</v>
      </c>
      <c r="I67" s="461">
        <v>108.29900000000001</v>
      </c>
      <c r="J67" s="461">
        <v>-1005.583</v>
      </c>
      <c r="K67" s="461">
        <v>0</v>
      </c>
      <c r="L67" s="461">
        <v>-391.86</v>
      </c>
      <c r="M67" s="461">
        <v>4988.3110000000006</v>
      </c>
      <c r="N67" s="461">
        <v>4596.4510000000009</v>
      </c>
      <c r="O67" s="461">
        <f t="shared" si="3"/>
        <v>4988.3110000000006</v>
      </c>
      <c r="P67" s="461">
        <f t="shared" si="4"/>
        <v>0</v>
      </c>
      <c r="Q67" s="461">
        <f t="shared" si="5"/>
        <v>-1005.583</v>
      </c>
      <c r="S67" s="460">
        <v>0.13541666666666699</v>
      </c>
      <c r="T67" s="461">
        <v>3017.9</v>
      </c>
      <c r="U67" s="461">
        <v>1608.171</v>
      </c>
      <c r="V67" s="461">
        <v>0</v>
      </c>
      <c r="W67" s="461">
        <v>369.57299999999998</v>
      </c>
      <c r="X67" s="461">
        <v>113.815</v>
      </c>
      <c r="Y67" s="461">
        <v>74.091999999999999</v>
      </c>
      <c r="Z67" s="461">
        <v>0</v>
      </c>
      <c r="AA67" s="461">
        <v>33.588000000000001</v>
      </c>
      <c r="AB67" s="461">
        <v>-369.18799999999999</v>
      </c>
      <c r="AC67" s="461">
        <v>-5.1890000000000001</v>
      </c>
      <c r="AD67" s="461">
        <v>-364.38400000000001</v>
      </c>
      <c r="AE67" s="461">
        <v>4842.7619999999988</v>
      </c>
      <c r="AF67" s="461">
        <v>4478.3779999999988</v>
      </c>
      <c r="AG67" s="461">
        <f t="shared" si="6"/>
        <v>4842.7619999999988</v>
      </c>
      <c r="AH67" s="461">
        <f t="shared" si="7"/>
        <v>0</v>
      </c>
      <c r="AI67" s="461">
        <f t="shared" si="8"/>
        <v>-369.18799999999999</v>
      </c>
      <c r="AK67" s="460">
        <v>0.13541666666666699</v>
      </c>
      <c r="AL67" s="461">
        <v>1472.5060000000001</v>
      </c>
      <c r="AM67" s="461">
        <v>1438.1010000000001</v>
      </c>
      <c r="AN67" s="461">
        <v>393.58199999999999</v>
      </c>
      <c r="AO67" s="461">
        <v>334.55099999999999</v>
      </c>
      <c r="AP67" s="461">
        <v>205.51300000000001</v>
      </c>
      <c r="AQ67" s="461">
        <v>0</v>
      </c>
      <c r="AR67" s="461">
        <v>0</v>
      </c>
      <c r="AS67" s="461">
        <v>90.052000000000007</v>
      </c>
      <c r="AT67" s="461">
        <v>789.86400000000003</v>
      </c>
      <c r="AU67" s="461">
        <v>0</v>
      </c>
      <c r="AV67" s="461">
        <v>-247.37</v>
      </c>
      <c r="AW67" s="461">
        <v>4724.1689999999999</v>
      </c>
      <c r="AX67" s="461">
        <v>4476.799</v>
      </c>
      <c r="AY67" s="461">
        <f t="shared" si="9"/>
        <v>4724.1689999999999</v>
      </c>
      <c r="AZ67" s="461">
        <f t="shared" si="10"/>
        <v>789.86400000000003</v>
      </c>
      <c r="BA67" s="461">
        <f t="shared" si="11"/>
        <v>0</v>
      </c>
    </row>
    <row r="68" spans="1:53" s="447" customFormat="1">
      <c r="A68" s="460">
        <v>0.14583333333333301</v>
      </c>
      <c r="B68" s="461">
        <v>3654.288</v>
      </c>
      <c r="C68" s="461">
        <v>1579.616</v>
      </c>
      <c r="D68" s="461">
        <v>0</v>
      </c>
      <c r="E68" s="461">
        <v>438.78300000000002</v>
      </c>
      <c r="F68" s="461">
        <v>134.22399999999999</v>
      </c>
      <c r="G68" s="461">
        <v>70.926000000000002</v>
      </c>
      <c r="H68" s="461">
        <v>0</v>
      </c>
      <c r="I68" s="461">
        <v>113.474</v>
      </c>
      <c r="J68" s="461">
        <v>-1007.917</v>
      </c>
      <c r="K68" s="461">
        <v>0</v>
      </c>
      <c r="L68" s="461">
        <v>-391.72</v>
      </c>
      <c r="M68" s="461">
        <v>4983.3940000000011</v>
      </c>
      <c r="N68" s="461">
        <v>4591.6740000000009</v>
      </c>
      <c r="O68" s="461">
        <f t="shared" si="3"/>
        <v>4983.3940000000011</v>
      </c>
      <c r="P68" s="461">
        <f t="shared" si="4"/>
        <v>0</v>
      </c>
      <c r="Q68" s="461">
        <f t="shared" si="5"/>
        <v>-1007.917</v>
      </c>
      <c r="S68" s="460">
        <v>0.14583333333333301</v>
      </c>
      <c r="T68" s="461">
        <v>3015.44</v>
      </c>
      <c r="U68" s="461">
        <v>1622.01</v>
      </c>
      <c r="V68" s="461">
        <v>0</v>
      </c>
      <c r="W68" s="461">
        <v>369.702</v>
      </c>
      <c r="X68" s="461">
        <v>113.815</v>
      </c>
      <c r="Y68" s="461">
        <v>78.411000000000001</v>
      </c>
      <c r="Z68" s="461">
        <v>0</v>
      </c>
      <c r="AA68" s="461">
        <v>33.936999999999998</v>
      </c>
      <c r="AB68" s="461">
        <v>-368.78399999999999</v>
      </c>
      <c r="AC68" s="461">
        <v>-5.1820000000000004</v>
      </c>
      <c r="AD68" s="461">
        <v>-365.74799999999999</v>
      </c>
      <c r="AE68" s="461">
        <v>4859.3490000000002</v>
      </c>
      <c r="AF68" s="461">
        <v>4493.6010000000006</v>
      </c>
      <c r="AG68" s="461">
        <f t="shared" si="6"/>
        <v>4859.3490000000002</v>
      </c>
      <c r="AH68" s="461">
        <f t="shared" si="7"/>
        <v>0</v>
      </c>
      <c r="AI68" s="461">
        <f t="shared" si="8"/>
        <v>-368.78399999999999</v>
      </c>
      <c r="AK68" s="460">
        <v>0.14583333333333301</v>
      </c>
      <c r="AL68" s="461">
        <v>1472.239</v>
      </c>
      <c r="AM68" s="461">
        <v>1435.5</v>
      </c>
      <c r="AN68" s="461">
        <v>393.64299999999997</v>
      </c>
      <c r="AO68" s="461">
        <v>333.78</v>
      </c>
      <c r="AP68" s="461">
        <v>205.31700000000001</v>
      </c>
      <c r="AQ68" s="461">
        <v>0</v>
      </c>
      <c r="AR68" s="461">
        <v>0</v>
      </c>
      <c r="AS68" s="461">
        <v>95.525000000000006</v>
      </c>
      <c r="AT68" s="461">
        <v>777.78800000000001</v>
      </c>
      <c r="AU68" s="461">
        <v>0</v>
      </c>
      <c r="AV68" s="461">
        <v>-247.124</v>
      </c>
      <c r="AW68" s="461">
        <v>4713.7920000000004</v>
      </c>
      <c r="AX68" s="461">
        <v>4466.6680000000006</v>
      </c>
      <c r="AY68" s="461">
        <f t="shared" si="9"/>
        <v>4713.7920000000004</v>
      </c>
      <c r="AZ68" s="461">
        <f t="shared" si="10"/>
        <v>777.78800000000001</v>
      </c>
      <c r="BA68" s="461">
        <f t="shared" si="11"/>
        <v>0</v>
      </c>
    </row>
    <row r="69" spans="1:53" s="447" customFormat="1">
      <c r="A69" s="460">
        <v>0.15625</v>
      </c>
      <c r="B69" s="461">
        <v>3655.1750000000002</v>
      </c>
      <c r="C69" s="461">
        <v>1578.82</v>
      </c>
      <c r="D69" s="461">
        <v>0</v>
      </c>
      <c r="E69" s="461">
        <v>438.50299999999999</v>
      </c>
      <c r="F69" s="461">
        <v>134.16999999999999</v>
      </c>
      <c r="G69" s="461">
        <v>67.988</v>
      </c>
      <c r="H69" s="461">
        <v>0</v>
      </c>
      <c r="I69" s="461">
        <v>105.80500000000001</v>
      </c>
      <c r="J69" s="461">
        <v>-1049.194</v>
      </c>
      <c r="K69" s="461">
        <v>0</v>
      </c>
      <c r="L69" s="461">
        <v>-391.54399999999998</v>
      </c>
      <c r="M69" s="461">
        <v>4931.2669999999998</v>
      </c>
      <c r="N69" s="461">
        <v>4539.723</v>
      </c>
      <c r="O69" s="461">
        <f t="shared" si="3"/>
        <v>4931.2669999999998</v>
      </c>
      <c r="P69" s="461">
        <f t="shared" si="4"/>
        <v>0</v>
      </c>
      <c r="Q69" s="461">
        <f t="shared" si="5"/>
        <v>-1049.194</v>
      </c>
      <c r="S69" s="460">
        <v>0.15625</v>
      </c>
      <c r="T69" s="461">
        <v>3016.3</v>
      </c>
      <c r="U69" s="461">
        <v>1612.211</v>
      </c>
      <c r="V69" s="461">
        <v>0</v>
      </c>
      <c r="W69" s="461">
        <v>369.80700000000002</v>
      </c>
      <c r="X69" s="461">
        <v>113.82299999999999</v>
      </c>
      <c r="Y69" s="461">
        <v>86.652000000000001</v>
      </c>
      <c r="Z69" s="461">
        <v>0</v>
      </c>
      <c r="AA69" s="461">
        <v>35.374000000000002</v>
      </c>
      <c r="AB69" s="461">
        <v>-375.06200000000001</v>
      </c>
      <c r="AC69" s="461">
        <v>-5.2220000000000004</v>
      </c>
      <c r="AD69" s="461">
        <v>-364.91</v>
      </c>
      <c r="AE69" s="461">
        <v>4853.8830000000007</v>
      </c>
      <c r="AF69" s="461">
        <v>4488.9730000000009</v>
      </c>
      <c r="AG69" s="461">
        <f t="shared" si="6"/>
        <v>4853.8830000000007</v>
      </c>
      <c r="AH69" s="461">
        <f t="shared" si="7"/>
        <v>0</v>
      </c>
      <c r="AI69" s="461">
        <f t="shared" si="8"/>
        <v>-375.06200000000001</v>
      </c>
      <c r="AK69" s="460">
        <v>0.15625</v>
      </c>
      <c r="AL69" s="461">
        <v>1472.152</v>
      </c>
      <c r="AM69" s="461">
        <v>1414.1849999999999</v>
      </c>
      <c r="AN69" s="461">
        <v>388.69600000000003</v>
      </c>
      <c r="AO69" s="461">
        <v>332.05500000000001</v>
      </c>
      <c r="AP69" s="461">
        <v>205.65299999999999</v>
      </c>
      <c r="AQ69" s="461">
        <v>0</v>
      </c>
      <c r="AR69" s="461">
        <v>13.906000000000001</v>
      </c>
      <c r="AS69" s="461">
        <v>88.468999999999994</v>
      </c>
      <c r="AT69" s="461">
        <v>824.36599999999999</v>
      </c>
      <c r="AU69" s="461">
        <v>0</v>
      </c>
      <c r="AV69" s="461">
        <v>-244.99700000000001</v>
      </c>
      <c r="AW69" s="461">
        <v>4739.482</v>
      </c>
      <c r="AX69" s="461">
        <v>4494.4849999999997</v>
      </c>
      <c r="AY69" s="461">
        <f t="shared" si="9"/>
        <v>4739.482</v>
      </c>
      <c r="AZ69" s="461">
        <f t="shared" si="10"/>
        <v>824.36599999999999</v>
      </c>
      <c r="BA69" s="461">
        <f t="shared" si="11"/>
        <v>0</v>
      </c>
    </row>
    <row r="70" spans="1:53" s="447" customFormat="1">
      <c r="A70" s="460">
        <v>0.16666666666666699</v>
      </c>
      <c r="B70" s="461">
        <v>3656.7620000000002</v>
      </c>
      <c r="C70" s="461">
        <v>1587.652</v>
      </c>
      <c r="D70" s="461">
        <v>0</v>
      </c>
      <c r="E70" s="461">
        <v>438.45499999999998</v>
      </c>
      <c r="F70" s="461">
        <v>130.84800000000001</v>
      </c>
      <c r="G70" s="461">
        <v>153.37100000000001</v>
      </c>
      <c r="H70" s="461">
        <v>0</v>
      </c>
      <c r="I70" s="461">
        <v>112.032</v>
      </c>
      <c r="J70" s="461">
        <v>-1105.9829999999999</v>
      </c>
      <c r="K70" s="461">
        <v>0</v>
      </c>
      <c r="L70" s="461">
        <v>-393.67599999999999</v>
      </c>
      <c r="M70" s="461">
        <v>4973.1370000000006</v>
      </c>
      <c r="N70" s="461">
        <v>4579.4610000000002</v>
      </c>
      <c r="O70" s="461">
        <f t="shared" si="3"/>
        <v>4973.1370000000006</v>
      </c>
      <c r="P70" s="461">
        <f t="shared" si="4"/>
        <v>0</v>
      </c>
      <c r="Q70" s="461">
        <f t="shared" si="5"/>
        <v>-1105.9829999999999</v>
      </c>
      <c r="S70" s="460">
        <v>0.16666666666666699</v>
      </c>
      <c r="T70" s="461">
        <v>3017.674</v>
      </c>
      <c r="U70" s="461">
        <v>1672.742</v>
      </c>
      <c r="V70" s="461">
        <v>0</v>
      </c>
      <c r="W70" s="461">
        <v>371.49700000000001</v>
      </c>
      <c r="X70" s="461">
        <v>112.706</v>
      </c>
      <c r="Y70" s="461">
        <v>72.947000000000003</v>
      </c>
      <c r="Z70" s="461">
        <v>0</v>
      </c>
      <c r="AA70" s="461">
        <v>31.457999999999998</v>
      </c>
      <c r="AB70" s="461">
        <v>-392.70400000000001</v>
      </c>
      <c r="AC70" s="461">
        <v>-5.2290000000000001</v>
      </c>
      <c r="AD70" s="461">
        <v>-371.14299999999997</v>
      </c>
      <c r="AE70" s="461">
        <v>4881.0910000000003</v>
      </c>
      <c r="AF70" s="461">
        <v>4509.9480000000003</v>
      </c>
      <c r="AG70" s="461">
        <f t="shared" si="6"/>
        <v>4881.0910000000003</v>
      </c>
      <c r="AH70" s="461">
        <f t="shared" si="7"/>
        <v>0</v>
      </c>
      <c r="AI70" s="461">
        <f t="shared" si="8"/>
        <v>-392.70400000000001</v>
      </c>
      <c r="AK70" s="460">
        <v>0.16666666666666699</v>
      </c>
      <c r="AL70" s="461">
        <v>1472.192</v>
      </c>
      <c r="AM70" s="461">
        <v>1397.355</v>
      </c>
      <c r="AN70" s="461">
        <v>323.63600000000002</v>
      </c>
      <c r="AO70" s="461">
        <v>331.553</v>
      </c>
      <c r="AP70" s="461">
        <v>206.643</v>
      </c>
      <c r="AQ70" s="461">
        <v>0</v>
      </c>
      <c r="AR70" s="461">
        <v>41.707000000000001</v>
      </c>
      <c r="AS70" s="461">
        <v>80.856999999999999</v>
      </c>
      <c r="AT70" s="461">
        <v>933.49199999999996</v>
      </c>
      <c r="AU70" s="461">
        <v>0</v>
      </c>
      <c r="AV70" s="461">
        <v>-242.58799999999999</v>
      </c>
      <c r="AW70" s="461">
        <v>4787.4349999999995</v>
      </c>
      <c r="AX70" s="461">
        <v>4544.8469999999998</v>
      </c>
      <c r="AY70" s="461">
        <f t="shared" si="9"/>
        <v>4787.4349999999995</v>
      </c>
      <c r="AZ70" s="461">
        <f t="shared" si="10"/>
        <v>933.49199999999996</v>
      </c>
      <c r="BA70" s="461">
        <f t="shared" si="11"/>
        <v>0</v>
      </c>
    </row>
    <row r="71" spans="1:53" s="447" customFormat="1">
      <c r="A71" s="460">
        <v>0.17708333333333301</v>
      </c>
      <c r="B71" s="461">
        <v>3657.6089999999999</v>
      </c>
      <c r="C71" s="461">
        <v>1591.837</v>
      </c>
      <c r="D71" s="461">
        <v>0</v>
      </c>
      <c r="E71" s="461">
        <v>440.08</v>
      </c>
      <c r="F71" s="461">
        <v>130.83099999999999</v>
      </c>
      <c r="G71" s="461">
        <v>153.422</v>
      </c>
      <c r="H71" s="461">
        <v>0</v>
      </c>
      <c r="I71" s="461">
        <v>107.70099999999999</v>
      </c>
      <c r="J71" s="461">
        <v>-1124.627</v>
      </c>
      <c r="K71" s="461">
        <v>0</v>
      </c>
      <c r="L71" s="461">
        <v>-394.18599999999998</v>
      </c>
      <c r="M71" s="461">
        <v>4956.8529999999992</v>
      </c>
      <c r="N71" s="461">
        <v>4562.6669999999995</v>
      </c>
      <c r="O71" s="461">
        <f t="shared" si="3"/>
        <v>4956.8529999999992</v>
      </c>
      <c r="P71" s="461">
        <f t="shared" si="4"/>
        <v>0</v>
      </c>
      <c r="Q71" s="461">
        <f t="shared" si="5"/>
        <v>-1124.627</v>
      </c>
      <c r="S71" s="460">
        <v>0.17708333333333301</v>
      </c>
      <c r="T71" s="461">
        <v>3020.5140000000001</v>
      </c>
      <c r="U71" s="461">
        <v>1676.7670000000001</v>
      </c>
      <c r="V71" s="461">
        <v>0</v>
      </c>
      <c r="W71" s="461">
        <v>369.83600000000001</v>
      </c>
      <c r="X71" s="461">
        <v>112.694</v>
      </c>
      <c r="Y71" s="461">
        <v>73.096999999999994</v>
      </c>
      <c r="Z71" s="461">
        <v>31.369</v>
      </c>
      <c r="AA71" s="461">
        <v>29.501999999999999</v>
      </c>
      <c r="AB71" s="461">
        <v>-369.24400000000003</v>
      </c>
      <c r="AC71" s="461">
        <v>-5.2489999999999997</v>
      </c>
      <c r="AD71" s="461">
        <v>-372.07400000000001</v>
      </c>
      <c r="AE71" s="461">
        <v>4939.286000000001</v>
      </c>
      <c r="AF71" s="461">
        <v>4567.2120000000014</v>
      </c>
      <c r="AG71" s="461">
        <f t="shared" si="6"/>
        <v>4939.286000000001</v>
      </c>
      <c r="AH71" s="461">
        <f t="shared" si="7"/>
        <v>0</v>
      </c>
      <c r="AI71" s="461">
        <f t="shared" si="8"/>
        <v>-369.24400000000003</v>
      </c>
      <c r="AK71" s="460">
        <v>0.17708333333333301</v>
      </c>
      <c r="AL71" s="461">
        <v>1472.472</v>
      </c>
      <c r="AM71" s="461">
        <v>1397.6659999999999</v>
      </c>
      <c r="AN71" s="461">
        <v>315.63400000000001</v>
      </c>
      <c r="AO71" s="461">
        <v>331.59699999999998</v>
      </c>
      <c r="AP71" s="461">
        <v>206.69</v>
      </c>
      <c r="AQ71" s="461">
        <v>0</v>
      </c>
      <c r="AR71" s="461">
        <v>41.682000000000002</v>
      </c>
      <c r="AS71" s="461">
        <v>70.885999999999996</v>
      </c>
      <c r="AT71" s="461">
        <v>965.43799999999999</v>
      </c>
      <c r="AU71" s="461">
        <v>0</v>
      </c>
      <c r="AV71" s="461">
        <v>-242.39599999999999</v>
      </c>
      <c r="AW71" s="461">
        <v>4802.0649999999996</v>
      </c>
      <c r="AX71" s="461">
        <v>4559.6689999999999</v>
      </c>
      <c r="AY71" s="461">
        <f t="shared" si="9"/>
        <v>4802.0649999999996</v>
      </c>
      <c r="AZ71" s="461">
        <f t="shared" si="10"/>
        <v>965.43799999999999</v>
      </c>
      <c r="BA71" s="461">
        <f t="shared" si="11"/>
        <v>0</v>
      </c>
    </row>
    <row r="72" spans="1:53" s="447" customFormat="1">
      <c r="A72" s="460">
        <v>0.1875</v>
      </c>
      <c r="B72" s="461">
        <v>3658.2620000000002</v>
      </c>
      <c r="C72" s="461">
        <v>1590.2339999999999</v>
      </c>
      <c r="D72" s="461">
        <v>0</v>
      </c>
      <c r="E72" s="461">
        <v>441.38099999999997</v>
      </c>
      <c r="F72" s="461">
        <v>130.804</v>
      </c>
      <c r="G72" s="461">
        <v>153.595</v>
      </c>
      <c r="H72" s="461">
        <v>0</v>
      </c>
      <c r="I72" s="461">
        <v>108.74</v>
      </c>
      <c r="J72" s="461">
        <v>-1134.3499999999999</v>
      </c>
      <c r="K72" s="461">
        <v>0</v>
      </c>
      <c r="L72" s="461">
        <v>-394.15600000000001</v>
      </c>
      <c r="M72" s="461">
        <v>4948.6660000000011</v>
      </c>
      <c r="N72" s="461">
        <v>4554.5100000000011</v>
      </c>
      <c r="O72" s="461">
        <f t="shared" si="3"/>
        <v>4948.6660000000011</v>
      </c>
      <c r="P72" s="461">
        <f t="shared" si="4"/>
        <v>0</v>
      </c>
      <c r="Q72" s="461">
        <f t="shared" si="5"/>
        <v>-1134.3499999999999</v>
      </c>
      <c r="S72" s="460">
        <v>0.1875</v>
      </c>
      <c r="T72" s="461">
        <v>3019.674</v>
      </c>
      <c r="U72" s="461">
        <v>1667.0129999999999</v>
      </c>
      <c r="V72" s="461">
        <v>0</v>
      </c>
      <c r="W72" s="461">
        <v>369.988</v>
      </c>
      <c r="X72" s="461">
        <v>112.687</v>
      </c>
      <c r="Y72" s="461">
        <v>74.027000000000001</v>
      </c>
      <c r="Z72" s="461">
        <v>31.335000000000001</v>
      </c>
      <c r="AA72" s="461">
        <v>29.731999999999999</v>
      </c>
      <c r="AB72" s="461">
        <v>-404.88600000000002</v>
      </c>
      <c r="AC72" s="461">
        <v>-5.242</v>
      </c>
      <c r="AD72" s="461">
        <v>-371.03899999999999</v>
      </c>
      <c r="AE72" s="461">
        <v>4894.3279999999995</v>
      </c>
      <c r="AF72" s="461">
        <v>4523.2889999999998</v>
      </c>
      <c r="AG72" s="461">
        <f t="shared" si="6"/>
        <v>4894.3279999999995</v>
      </c>
      <c r="AH72" s="461">
        <f t="shared" si="7"/>
        <v>0</v>
      </c>
      <c r="AI72" s="461">
        <f t="shared" si="8"/>
        <v>-404.88600000000002</v>
      </c>
      <c r="AK72" s="460">
        <v>0.1875</v>
      </c>
      <c r="AL72" s="461">
        <v>1472.7059999999999</v>
      </c>
      <c r="AM72" s="461">
        <v>1394.4079999999999</v>
      </c>
      <c r="AN72" s="461">
        <v>341.608</v>
      </c>
      <c r="AO72" s="461">
        <v>335.16800000000001</v>
      </c>
      <c r="AP72" s="461">
        <v>206.67699999999999</v>
      </c>
      <c r="AQ72" s="461">
        <v>0</v>
      </c>
      <c r="AR72" s="461">
        <v>41.597999999999999</v>
      </c>
      <c r="AS72" s="461">
        <v>57.125</v>
      </c>
      <c r="AT72" s="461">
        <v>871.47199999999998</v>
      </c>
      <c r="AU72" s="461">
        <v>0</v>
      </c>
      <c r="AV72" s="461">
        <v>-242.58</v>
      </c>
      <c r="AW72" s="461">
        <v>4720.7619999999997</v>
      </c>
      <c r="AX72" s="461">
        <v>4478.1819999999998</v>
      </c>
      <c r="AY72" s="461">
        <f t="shared" si="9"/>
        <v>4720.7619999999997</v>
      </c>
      <c r="AZ72" s="461">
        <f t="shared" si="10"/>
        <v>871.47199999999998</v>
      </c>
      <c r="BA72" s="461">
        <f t="shared" si="11"/>
        <v>0</v>
      </c>
    </row>
    <row r="73" spans="1:53" s="447" customFormat="1">
      <c r="A73" s="460">
        <v>0.19791666666666699</v>
      </c>
      <c r="B73" s="461">
        <v>3658.2890000000002</v>
      </c>
      <c r="C73" s="461">
        <v>1601.2449999999999</v>
      </c>
      <c r="D73" s="461">
        <v>0</v>
      </c>
      <c r="E73" s="461">
        <v>440.98700000000002</v>
      </c>
      <c r="F73" s="461">
        <v>130.76400000000001</v>
      </c>
      <c r="G73" s="461">
        <v>153.684</v>
      </c>
      <c r="H73" s="461">
        <v>0</v>
      </c>
      <c r="I73" s="461">
        <v>119.499</v>
      </c>
      <c r="J73" s="461">
        <v>-1184.646</v>
      </c>
      <c r="K73" s="461">
        <v>0</v>
      </c>
      <c r="L73" s="461">
        <v>-395.35500000000002</v>
      </c>
      <c r="M73" s="461">
        <v>4919.8220000000001</v>
      </c>
      <c r="N73" s="461">
        <v>4524.4670000000006</v>
      </c>
      <c r="O73" s="461">
        <f t="shared" si="3"/>
        <v>4919.8220000000001</v>
      </c>
      <c r="P73" s="461">
        <f t="shared" si="4"/>
        <v>0</v>
      </c>
      <c r="Q73" s="461">
        <f t="shared" si="5"/>
        <v>-1184.646</v>
      </c>
      <c r="S73" s="460">
        <v>0.19791666666666699</v>
      </c>
      <c r="T73" s="461">
        <v>3018.48</v>
      </c>
      <c r="U73" s="461">
        <v>1654.2470000000001</v>
      </c>
      <c r="V73" s="461">
        <v>0</v>
      </c>
      <c r="W73" s="461">
        <v>368.84100000000001</v>
      </c>
      <c r="X73" s="461">
        <v>112.68600000000001</v>
      </c>
      <c r="Y73" s="461">
        <v>75.632999999999996</v>
      </c>
      <c r="Z73" s="461">
        <v>31.286999999999999</v>
      </c>
      <c r="AA73" s="461">
        <v>34.454000000000001</v>
      </c>
      <c r="AB73" s="461">
        <v>-479.89699999999999</v>
      </c>
      <c r="AC73" s="461">
        <v>-5.242</v>
      </c>
      <c r="AD73" s="461">
        <v>-369.642</v>
      </c>
      <c r="AE73" s="461">
        <v>4810.4889999999996</v>
      </c>
      <c r="AF73" s="461">
        <v>4440.8469999999998</v>
      </c>
      <c r="AG73" s="461">
        <f t="shared" si="6"/>
        <v>4810.4889999999996</v>
      </c>
      <c r="AH73" s="461">
        <f t="shared" si="7"/>
        <v>0</v>
      </c>
      <c r="AI73" s="461">
        <f t="shared" si="8"/>
        <v>-479.89699999999999</v>
      </c>
      <c r="AK73" s="460">
        <v>0.19791666666666699</v>
      </c>
      <c r="AL73" s="461">
        <v>1472.3520000000001</v>
      </c>
      <c r="AM73" s="461">
        <v>1396.1890000000001</v>
      </c>
      <c r="AN73" s="461">
        <v>349.565</v>
      </c>
      <c r="AO73" s="461">
        <v>336.19600000000003</v>
      </c>
      <c r="AP73" s="461">
        <v>206.39099999999999</v>
      </c>
      <c r="AQ73" s="461">
        <v>0</v>
      </c>
      <c r="AR73" s="461">
        <v>41.744</v>
      </c>
      <c r="AS73" s="461">
        <v>61.79</v>
      </c>
      <c r="AT73" s="461">
        <v>746.30700000000002</v>
      </c>
      <c r="AU73" s="461">
        <v>0</v>
      </c>
      <c r="AV73" s="461">
        <v>-242.97200000000001</v>
      </c>
      <c r="AW73" s="461">
        <v>4610.5340000000006</v>
      </c>
      <c r="AX73" s="461">
        <v>4367.5620000000008</v>
      </c>
      <c r="AY73" s="461">
        <f t="shared" si="9"/>
        <v>4610.5340000000006</v>
      </c>
      <c r="AZ73" s="461">
        <f t="shared" si="10"/>
        <v>746.30700000000002</v>
      </c>
      <c r="BA73" s="461">
        <f t="shared" si="11"/>
        <v>0</v>
      </c>
    </row>
    <row r="74" spans="1:53" s="447" customFormat="1">
      <c r="A74" s="460">
        <v>0.20833333333333301</v>
      </c>
      <c r="B74" s="461">
        <v>3658.9960000000001</v>
      </c>
      <c r="C74" s="461">
        <v>1686.173</v>
      </c>
      <c r="D74" s="461">
        <v>0</v>
      </c>
      <c r="E74" s="461">
        <v>455.40800000000002</v>
      </c>
      <c r="F74" s="461">
        <v>131.86199999999999</v>
      </c>
      <c r="G74" s="461">
        <v>107.384</v>
      </c>
      <c r="H74" s="461">
        <v>0</v>
      </c>
      <c r="I74" s="461">
        <v>133.03800000000001</v>
      </c>
      <c r="J74" s="461">
        <v>-1247.336</v>
      </c>
      <c r="K74" s="461">
        <v>0</v>
      </c>
      <c r="L74" s="461">
        <v>-404.255</v>
      </c>
      <c r="M74" s="461">
        <v>4925.5250000000005</v>
      </c>
      <c r="N74" s="461">
        <v>4521.2700000000004</v>
      </c>
      <c r="O74" s="461">
        <f t="shared" si="3"/>
        <v>4925.5250000000005</v>
      </c>
      <c r="P74" s="461">
        <f t="shared" si="4"/>
        <v>0</v>
      </c>
      <c r="Q74" s="461">
        <f t="shared" si="5"/>
        <v>-1247.336</v>
      </c>
      <c r="S74" s="460">
        <v>0.20833333333333301</v>
      </c>
      <c r="T74" s="461">
        <v>3018.9409999999998</v>
      </c>
      <c r="U74" s="461">
        <v>1677.204</v>
      </c>
      <c r="V74" s="461">
        <v>0</v>
      </c>
      <c r="W74" s="461">
        <v>369.50299999999999</v>
      </c>
      <c r="X74" s="461">
        <v>117.221</v>
      </c>
      <c r="Y74" s="461">
        <v>0</v>
      </c>
      <c r="Z74" s="461">
        <v>31.585000000000001</v>
      </c>
      <c r="AA74" s="461">
        <v>39.213999999999999</v>
      </c>
      <c r="AB74" s="461">
        <v>-434.80599999999998</v>
      </c>
      <c r="AC74" s="461">
        <v>-5.2889999999999997</v>
      </c>
      <c r="AD74" s="461">
        <v>-371.185</v>
      </c>
      <c r="AE74" s="461">
        <v>4813.5729999999994</v>
      </c>
      <c r="AF74" s="461">
        <v>4442.387999999999</v>
      </c>
      <c r="AG74" s="461">
        <f t="shared" si="6"/>
        <v>4813.5729999999994</v>
      </c>
      <c r="AH74" s="461">
        <f t="shared" si="7"/>
        <v>0</v>
      </c>
      <c r="AI74" s="461">
        <f t="shared" si="8"/>
        <v>-434.80599999999998</v>
      </c>
      <c r="AK74" s="460">
        <v>0.20833333333333301</v>
      </c>
      <c r="AL74" s="461">
        <v>1473.1320000000001</v>
      </c>
      <c r="AM74" s="461">
        <v>1398.0519999999999</v>
      </c>
      <c r="AN74" s="461">
        <v>173.92099999999999</v>
      </c>
      <c r="AO74" s="461">
        <v>340.48599999999999</v>
      </c>
      <c r="AP74" s="461">
        <v>205.398</v>
      </c>
      <c r="AQ74" s="461">
        <v>124.452</v>
      </c>
      <c r="AR74" s="461">
        <v>44.569000000000003</v>
      </c>
      <c r="AS74" s="461">
        <v>66.201999999999998</v>
      </c>
      <c r="AT74" s="461">
        <v>793.56700000000001</v>
      </c>
      <c r="AU74" s="461">
        <v>0</v>
      </c>
      <c r="AV74" s="461">
        <v>-242.49199999999999</v>
      </c>
      <c r="AW74" s="461">
        <v>4619.7789999999995</v>
      </c>
      <c r="AX74" s="461">
        <v>4377.2869999999994</v>
      </c>
      <c r="AY74" s="461">
        <f t="shared" si="9"/>
        <v>4619.7789999999995</v>
      </c>
      <c r="AZ74" s="461">
        <f t="shared" si="10"/>
        <v>793.56700000000001</v>
      </c>
      <c r="BA74" s="461">
        <f t="shared" si="11"/>
        <v>0</v>
      </c>
    </row>
    <row r="75" spans="1:53" s="447" customFormat="1">
      <c r="A75" s="460">
        <v>0.21875</v>
      </c>
      <c r="B75" s="461">
        <v>3658.002</v>
      </c>
      <c r="C75" s="461">
        <v>1676.6479999999999</v>
      </c>
      <c r="D75" s="461">
        <v>0</v>
      </c>
      <c r="E75" s="461">
        <v>454.10899999999998</v>
      </c>
      <c r="F75" s="461">
        <v>131.87799999999999</v>
      </c>
      <c r="G75" s="461">
        <v>190.37899999999999</v>
      </c>
      <c r="H75" s="461">
        <v>0</v>
      </c>
      <c r="I75" s="461">
        <v>141.334</v>
      </c>
      <c r="J75" s="461">
        <v>-1348.41</v>
      </c>
      <c r="K75" s="461">
        <v>0</v>
      </c>
      <c r="L75" s="461">
        <v>-404.36500000000001</v>
      </c>
      <c r="M75" s="461">
        <v>4903.9399999999996</v>
      </c>
      <c r="N75" s="461">
        <v>4499.5749999999998</v>
      </c>
      <c r="O75" s="461">
        <f t="shared" si="3"/>
        <v>4903.9399999999996</v>
      </c>
      <c r="P75" s="461">
        <f t="shared" si="4"/>
        <v>0</v>
      </c>
      <c r="Q75" s="461">
        <f t="shared" si="5"/>
        <v>-1348.41</v>
      </c>
      <c r="S75" s="460">
        <v>0.21875</v>
      </c>
      <c r="T75" s="461">
        <v>3019.194</v>
      </c>
      <c r="U75" s="461">
        <v>1658.672</v>
      </c>
      <c r="V75" s="461">
        <v>0</v>
      </c>
      <c r="W75" s="461">
        <v>369.51</v>
      </c>
      <c r="X75" s="461">
        <v>117.232</v>
      </c>
      <c r="Y75" s="461">
        <v>0</v>
      </c>
      <c r="Z75" s="461">
        <v>35.518000000000001</v>
      </c>
      <c r="AA75" s="461">
        <v>46.868000000000002</v>
      </c>
      <c r="AB75" s="461">
        <v>-467.56</v>
      </c>
      <c r="AC75" s="461">
        <v>-5.2560000000000002</v>
      </c>
      <c r="AD75" s="461">
        <v>-369.416</v>
      </c>
      <c r="AE75" s="461">
        <v>4774.1779999999999</v>
      </c>
      <c r="AF75" s="461">
        <v>4404.7619999999997</v>
      </c>
      <c r="AG75" s="461">
        <f t="shared" si="6"/>
        <v>4774.1779999999999</v>
      </c>
      <c r="AH75" s="461">
        <f t="shared" si="7"/>
        <v>0</v>
      </c>
      <c r="AI75" s="461">
        <f t="shared" si="8"/>
        <v>-467.56</v>
      </c>
      <c r="AK75" s="460">
        <v>0.21875</v>
      </c>
      <c r="AL75" s="461">
        <v>1473.7719999999999</v>
      </c>
      <c r="AM75" s="461">
        <v>1397.847</v>
      </c>
      <c r="AN75" s="461">
        <v>29.100999999999999</v>
      </c>
      <c r="AO75" s="461">
        <v>338.351</v>
      </c>
      <c r="AP75" s="461">
        <v>205.37799999999999</v>
      </c>
      <c r="AQ75" s="461">
        <v>152.14400000000001</v>
      </c>
      <c r="AR75" s="461">
        <v>58.143999999999998</v>
      </c>
      <c r="AS75" s="461">
        <v>53.911000000000001</v>
      </c>
      <c r="AT75" s="461">
        <v>871.48099999999999</v>
      </c>
      <c r="AU75" s="461">
        <v>0</v>
      </c>
      <c r="AV75" s="461">
        <v>-240.494</v>
      </c>
      <c r="AW75" s="461">
        <v>4580.1289999999999</v>
      </c>
      <c r="AX75" s="461">
        <v>4339.6350000000002</v>
      </c>
      <c r="AY75" s="461">
        <f t="shared" si="9"/>
        <v>4580.1289999999999</v>
      </c>
      <c r="AZ75" s="461">
        <f t="shared" si="10"/>
        <v>871.48099999999999</v>
      </c>
      <c r="BA75" s="461">
        <f t="shared" si="11"/>
        <v>0</v>
      </c>
    </row>
    <row r="76" spans="1:53" s="447" customFormat="1">
      <c r="A76" s="460">
        <v>0.22916666666666699</v>
      </c>
      <c r="B76" s="461">
        <v>3655.9349999999999</v>
      </c>
      <c r="C76" s="461">
        <v>1684.5630000000001</v>
      </c>
      <c r="D76" s="461">
        <v>0</v>
      </c>
      <c r="E76" s="461">
        <v>458.21</v>
      </c>
      <c r="F76" s="461">
        <v>131.84899999999999</v>
      </c>
      <c r="G76" s="461">
        <v>190.71199999999999</v>
      </c>
      <c r="H76" s="461">
        <v>0</v>
      </c>
      <c r="I76" s="461">
        <v>144.102</v>
      </c>
      <c r="J76" s="461">
        <v>-1375.674</v>
      </c>
      <c r="K76" s="461">
        <v>0</v>
      </c>
      <c r="L76" s="461">
        <v>-405.31900000000002</v>
      </c>
      <c r="M76" s="461">
        <v>4889.6970000000001</v>
      </c>
      <c r="N76" s="461">
        <v>4484.3779999999997</v>
      </c>
      <c r="O76" s="461">
        <f t="shared" si="3"/>
        <v>4889.6970000000001</v>
      </c>
      <c r="P76" s="461">
        <f t="shared" si="4"/>
        <v>0</v>
      </c>
      <c r="Q76" s="461">
        <f t="shared" si="5"/>
        <v>-1375.674</v>
      </c>
      <c r="S76" s="460">
        <v>0.22916666666666699</v>
      </c>
      <c r="T76" s="461">
        <v>3018.5340000000001</v>
      </c>
      <c r="U76" s="461">
        <v>1656.7829999999999</v>
      </c>
      <c r="V76" s="461">
        <v>0</v>
      </c>
      <c r="W76" s="461">
        <v>368.27300000000002</v>
      </c>
      <c r="X76" s="461">
        <v>117.215</v>
      </c>
      <c r="Y76" s="461">
        <v>0</v>
      </c>
      <c r="Z76" s="461">
        <v>50.26</v>
      </c>
      <c r="AA76" s="461">
        <v>48.232999999999997</v>
      </c>
      <c r="AB76" s="461">
        <v>-490.97899999999998</v>
      </c>
      <c r="AC76" s="461">
        <v>-5.3029999999999999</v>
      </c>
      <c r="AD76" s="461">
        <v>-369.34100000000001</v>
      </c>
      <c r="AE76" s="461">
        <v>4763.0160000000005</v>
      </c>
      <c r="AF76" s="461">
        <v>4393.6750000000002</v>
      </c>
      <c r="AG76" s="461">
        <f t="shared" si="6"/>
        <v>4763.0160000000005</v>
      </c>
      <c r="AH76" s="461">
        <f t="shared" si="7"/>
        <v>0</v>
      </c>
      <c r="AI76" s="461">
        <f t="shared" si="8"/>
        <v>-490.97899999999998</v>
      </c>
      <c r="AK76" s="460">
        <v>0.22916666666666699</v>
      </c>
      <c r="AL76" s="461">
        <v>1474.546</v>
      </c>
      <c r="AM76" s="461">
        <v>1395.0419999999999</v>
      </c>
      <c r="AN76" s="461">
        <v>0</v>
      </c>
      <c r="AO76" s="461">
        <v>337.37400000000002</v>
      </c>
      <c r="AP76" s="461">
        <v>205.42500000000001</v>
      </c>
      <c r="AQ76" s="461">
        <v>171.24600000000001</v>
      </c>
      <c r="AR76" s="461">
        <v>83.105999999999995</v>
      </c>
      <c r="AS76" s="461">
        <v>48.37</v>
      </c>
      <c r="AT76" s="461">
        <v>885.73099999999999</v>
      </c>
      <c r="AU76" s="461">
        <v>-0.68200000000000005</v>
      </c>
      <c r="AV76" s="461">
        <v>-240.19900000000001</v>
      </c>
      <c r="AW76" s="461">
        <v>4600.1579999999994</v>
      </c>
      <c r="AX76" s="461">
        <v>4359.9589999999998</v>
      </c>
      <c r="AY76" s="461">
        <f t="shared" si="9"/>
        <v>4600.1579999999994</v>
      </c>
      <c r="AZ76" s="461">
        <f t="shared" si="10"/>
        <v>885.73099999999999</v>
      </c>
      <c r="BA76" s="461">
        <f t="shared" si="11"/>
        <v>0</v>
      </c>
    </row>
    <row r="77" spans="1:53" s="447" customFormat="1">
      <c r="A77" s="460">
        <v>0.23958333333333301</v>
      </c>
      <c r="B77" s="461">
        <v>3655.549</v>
      </c>
      <c r="C77" s="461">
        <v>1681.2159999999999</v>
      </c>
      <c r="D77" s="461">
        <v>0</v>
      </c>
      <c r="E77" s="461">
        <v>462.47399999999999</v>
      </c>
      <c r="F77" s="461">
        <v>131.78899999999999</v>
      </c>
      <c r="G77" s="461">
        <v>194.398</v>
      </c>
      <c r="H77" s="461">
        <v>17.506</v>
      </c>
      <c r="I77" s="461">
        <v>141.666</v>
      </c>
      <c r="J77" s="461">
        <v>-1369.94</v>
      </c>
      <c r="K77" s="461">
        <v>0</v>
      </c>
      <c r="L77" s="461">
        <v>-405.45400000000001</v>
      </c>
      <c r="M77" s="461">
        <v>4914.6579999999994</v>
      </c>
      <c r="N77" s="461">
        <v>4509.2039999999997</v>
      </c>
      <c r="O77" s="461">
        <f t="shared" si="3"/>
        <v>4914.6579999999994</v>
      </c>
      <c r="P77" s="461">
        <f t="shared" si="4"/>
        <v>0</v>
      </c>
      <c r="Q77" s="461">
        <f t="shared" si="5"/>
        <v>-1369.94</v>
      </c>
      <c r="S77" s="460">
        <v>0.23958333333333301</v>
      </c>
      <c r="T77" s="461">
        <v>3018.741</v>
      </c>
      <c r="U77" s="461">
        <v>1645.22</v>
      </c>
      <c r="V77" s="461">
        <v>0</v>
      </c>
      <c r="W77" s="461">
        <v>371.27800000000002</v>
      </c>
      <c r="X77" s="461">
        <v>117.22499999999999</v>
      </c>
      <c r="Y77" s="461">
        <v>0</v>
      </c>
      <c r="Z77" s="461">
        <v>73.676000000000002</v>
      </c>
      <c r="AA77" s="461">
        <v>52.128999999999998</v>
      </c>
      <c r="AB77" s="461">
        <v>-533.94399999999996</v>
      </c>
      <c r="AC77" s="461">
        <v>-5.2690000000000001</v>
      </c>
      <c r="AD77" s="461">
        <v>-368.74400000000003</v>
      </c>
      <c r="AE77" s="461">
        <v>4739.0560000000005</v>
      </c>
      <c r="AF77" s="461">
        <v>4370.3120000000008</v>
      </c>
      <c r="AG77" s="461">
        <f t="shared" si="6"/>
        <v>4739.0560000000005</v>
      </c>
      <c r="AH77" s="461">
        <f t="shared" si="7"/>
        <v>0</v>
      </c>
      <c r="AI77" s="461">
        <f t="shared" si="8"/>
        <v>-533.94399999999996</v>
      </c>
      <c r="AK77" s="460">
        <v>0.23958333333333301</v>
      </c>
      <c r="AL77" s="461">
        <v>1476.2460000000001</v>
      </c>
      <c r="AM77" s="461">
        <v>1381.43</v>
      </c>
      <c r="AN77" s="461">
        <v>0</v>
      </c>
      <c r="AO77" s="461">
        <v>340.64299999999997</v>
      </c>
      <c r="AP77" s="461">
        <v>203.46899999999999</v>
      </c>
      <c r="AQ77" s="461">
        <v>161.042</v>
      </c>
      <c r="AR77" s="461">
        <v>113.971</v>
      </c>
      <c r="AS77" s="461">
        <v>45.21</v>
      </c>
      <c r="AT77" s="461">
        <v>882.05200000000002</v>
      </c>
      <c r="AU77" s="461">
        <v>0</v>
      </c>
      <c r="AV77" s="461">
        <v>-239.36</v>
      </c>
      <c r="AW77" s="461">
        <v>4604.0630000000001</v>
      </c>
      <c r="AX77" s="461">
        <v>4364.7030000000004</v>
      </c>
      <c r="AY77" s="461">
        <f t="shared" si="9"/>
        <v>4604.0630000000001</v>
      </c>
      <c r="AZ77" s="461">
        <f t="shared" si="10"/>
        <v>882.05200000000002</v>
      </c>
      <c r="BA77" s="461">
        <f t="shared" si="11"/>
        <v>0</v>
      </c>
    </row>
    <row r="78" spans="1:53" s="447" customFormat="1">
      <c r="A78" s="460">
        <v>0.25</v>
      </c>
      <c r="B78" s="461">
        <v>3653.1819999999998</v>
      </c>
      <c r="C78" s="461">
        <v>1677.1469999999999</v>
      </c>
      <c r="D78" s="461">
        <v>0</v>
      </c>
      <c r="E78" s="461">
        <v>486.101</v>
      </c>
      <c r="F78" s="461">
        <v>135.06800000000001</v>
      </c>
      <c r="G78" s="461">
        <v>172.58799999999999</v>
      </c>
      <c r="H78" s="461">
        <v>23.859000000000002</v>
      </c>
      <c r="I78" s="461">
        <v>144.77000000000001</v>
      </c>
      <c r="J78" s="461">
        <v>-1291.4690000000001</v>
      </c>
      <c r="K78" s="461">
        <v>0</v>
      </c>
      <c r="L78" s="461">
        <v>-406.19499999999999</v>
      </c>
      <c r="M78" s="461">
        <v>5001.2460000000001</v>
      </c>
      <c r="N78" s="461">
        <v>4595.0510000000004</v>
      </c>
      <c r="O78" s="461">
        <f t="shared" si="3"/>
        <v>5001.2460000000001</v>
      </c>
      <c r="P78" s="461">
        <f t="shared" si="4"/>
        <v>0</v>
      </c>
      <c r="Q78" s="461">
        <f t="shared" si="5"/>
        <v>-1291.4690000000001</v>
      </c>
      <c r="S78" s="460">
        <v>0.25</v>
      </c>
      <c r="T78" s="461">
        <v>3018.6410000000001</v>
      </c>
      <c r="U78" s="461">
        <v>1680.6120000000001</v>
      </c>
      <c r="V78" s="461">
        <v>0</v>
      </c>
      <c r="W78" s="461">
        <v>397.255</v>
      </c>
      <c r="X78" s="461">
        <v>121.087</v>
      </c>
      <c r="Y78" s="461">
        <v>0</v>
      </c>
      <c r="Z78" s="461">
        <v>104.562</v>
      </c>
      <c r="AA78" s="461">
        <v>50.322000000000003</v>
      </c>
      <c r="AB78" s="461">
        <v>-539.55700000000002</v>
      </c>
      <c r="AC78" s="461">
        <v>-5.3159999999999998</v>
      </c>
      <c r="AD78" s="461">
        <v>-374.56400000000002</v>
      </c>
      <c r="AE78" s="461">
        <v>4827.6060000000016</v>
      </c>
      <c r="AF78" s="461">
        <v>4453.0420000000013</v>
      </c>
      <c r="AG78" s="461">
        <f t="shared" si="6"/>
        <v>4827.6060000000016</v>
      </c>
      <c r="AH78" s="461">
        <f t="shared" si="7"/>
        <v>0</v>
      </c>
      <c r="AI78" s="461">
        <f t="shared" si="8"/>
        <v>-539.55700000000002</v>
      </c>
      <c r="AK78" s="460">
        <v>0.25</v>
      </c>
      <c r="AL78" s="461">
        <v>1476.82</v>
      </c>
      <c r="AM78" s="461">
        <v>1375.644</v>
      </c>
      <c r="AN78" s="461">
        <v>0</v>
      </c>
      <c r="AO78" s="461">
        <v>359.60700000000003</v>
      </c>
      <c r="AP78" s="461">
        <v>175.72499999999999</v>
      </c>
      <c r="AQ78" s="461">
        <v>118.834</v>
      </c>
      <c r="AR78" s="461">
        <v>149.92099999999999</v>
      </c>
      <c r="AS78" s="461">
        <v>34.423999999999999</v>
      </c>
      <c r="AT78" s="461">
        <v>981.28800000000001</v>
      </c>
      <c r="AU78" s="461">
        <v>-3.53</v>
      </c>
      <c r="AV78" s="461">
        <v>-239.56899999999999</v>
      </c>
      <c r="AW78" s="461">
        <v>4668.7329999999993</v>
      </c>
      <c r="AX78" s="461">
        <v>4429.1639999999989</v>
      </c>
      <c r="AY78" s="461">
        <f t="shared" si="9"/>
        <v>4668.7329999999993</v>
      </c>
      <c r="AZ78" s="461">
        <f t="shared" si="10"/>
        <v>981.28800000000001</v>
      </c>
      <c r="BA78" s="461">
        <f t="shared" si="11"/>
        <v>0</v>
      </c>
    </row>
    <row r="79" spans="1:53" s="447" customFormat="1">
      <c r="A79" s="460">
        <v>0.26041666666666702</v>
      </c>
      <c r="B79" s="461">
        <v>3652.4409999999998</v>
      </c>
      <c r="C79" s="461">
        <v>1669.1189999999999</v>
      </c>
      <c r="D79" s="461">
        <v>0</v>
      </c>
      <c r="E79" s="461">
        <v>488.52300000000002</v>
      </c>
      <c r="F79" s="461">
        <v>135.08199999999999</v>
      </c>
      <c r="G79" s="461">
        <v>176.63900000000001</v>
      </c>
      <c r="H79" s="461">
        <v>23.92</v>
      </c>
      <c r="I79" s="461">
        <v>138.715</v>
      </c>
      <c r="J79" s="461">
        <v>-1302.702</v>
      </c>
      <c r="K79" s="461">
        <v>0</v>
      </c>
      <c r="L79" s="461">
        <v>-405.48500000000001</v>
      </c>
      <c r="M79" s="461">
        <v>4981.7370000000001</v>
      </c>
      <c r="N79" s="461">
        <v>4576.2520000000004</v>
      </c>
      <c r="O79" s="461">
        <f t="shared" si="3"/>
        <v>4981.7370000000001</v>
      </c>
      <c r="P79" s="461">
        <f t="shared" si="4"/>
        <v>0</v>
      </c>
      <c r="Q79" s="461">
        <f t="shared" si="5"/>
        <v>-1302.702</v>
      </c>
      <c r="S79" s="460">
        <v>0.26041666666666702</v>
      </c>
      <c r="T79" s="461">
        <v>3016.4340000000002</v>
      </c>
      <c r="U79" s="461">
        <v>1672.1969999999999</v>
      </c>
      <c r="V79" s="461">
        <v>0</v>
      </c>
      <c r="W79" s="461">
        <v>404.42599999999999</v>
      </c>
      <c r="X79" s="461">
        <v>121.43</v>
      </c>
      <c r="Y79" s="461">
        <v>0</v>
      </c>
      <c r="Z79" s="461">
        <v>137.738</v>
      </c>
      <c r="AA79" s="461">
        <v>58.061</v>
      </c>
      <c r="AB79" s="461">
        <v>-481.733</v>
      </c>
      <c r="AC79" s="461">
        <v>-5.1890000000000001</v>
      </c>
      <c r="AD79" s="461">
        <v>-374.61399999999998</v>
      </c>
      <c r="AE79" s="461">
        <v>4923.3640000000005</v>
      </c>
      <c r="AF79" s="461">
        <v>4548.7500000000009</v>
      </c>
      <c r="AG79" s="461">
        <f t="shared" si="6"/>
        <v>4923.3640000000005</v>
      </c>
      <c r="AH79" s="461">
        <f t="shared" si="7"/>
        <v>0</v>
      </c>
      <c r="AI79" s="461">
        <f t="shared" si="8"/>
        <v>-481.733</v>
      </c>
      <c r="AK79" s="460">
        <v>0.26041666666666702</v>
      </c>
      <c r="AL79" s="461">
        <v>1477.56</v>
      </c>
      <c r="AM79" s="461">
        <v>1384.8989999999999</v>
      </c>
      <c r="AN79" s="461">
        <v>0</v>
      </c>
      <c r="AO79" s="461">
        <v>363.024</v>
      </c>
      <c r="AP79" s="461">
        <v>198.227</v>
      </c>
      <c r="AQ79" s="461">
        <v>97.65</v>
      </c>
      <c r="AR79" s="461">
        <v>186.79400000000001</v>
      </c>
      <c r="AS79" s="461">
        <v>28.628</v>
      </c>
      <c r="AT79" s="461">
        <v>1003.596</v>
      </c>
      <c r="AU79" s="461">
        <v>-5.0629999999999997</v>
      </c>
      <c r="AV79" s="461">
        <v>-240.89699999999999</v>
      </c>
      <c r="AW79" s="461">
        <v>4735.3149999999996</v>
      </c>
      <c r="AX79" s="461">
        <v>4494.4179999999997</v>
      </c>
      <c r="AY79" s="461">
        <f t="shared" si="9"/>
        <v>4735.3149999999996</v>
      </c>
      <c r="AZ79" s="461">
        <f t="shared" si="10"/>
        <v>1003.596</v>
      </c>
      <c r="BA79" s="461">
        <f t="shared" si="11"/>
        <v>0</v>
      </c>
    </row>
    <row r="80" spans="1:53" s="447" customFormat="1">
      <c r="A80" s="460">
        <v>0.27083333333333298</v>
      </c>
      <c r="B80" s="461">
        <v>3653.1280000000002</v>
      </c>
      <c r="C80" s="461">
        <v>1651.8869999999999</v>
      </c>
      <c r="D80" s="461">
        <v>0</v>
      </c>
      <c r="E80" s="461">
        <v>485.43099999999998</v>
      </c>
      <c r="F80" s="461">
        <v>135.05199999999999</v>
      </c>
      <c r="G80" s="461">
        <v>176.67099999999999</v>
      </c>
      <c r="H80" s="461">
        <v>24.256</v>
      </c>
      <c r="I80" s="461">
        <v>136.93299999999999</v>
      </c>
      <c r="J80" s="461">
        <v>-1287.9570000000001</v>
      </c>
      <c r="K80" s="461">
        <v>0</v>
      </c>
      <c r="L80" s="461">
        <v>-403.61</v>
      </c>
      <c r="M80" s="461">
        <v>4975.4009999999998</v>
      </c>
      <c r="N80" s="461">
        <v>4571.7910000000002</v>
      </c>
      <c r="O80" s="461">
        <f t="shared" si="3"/>
        <v>4975.4009999999998</v>
      </c>
      <c r="P80" s="461">
        <f t="shared" si="4"/>
        <v>0</v>
      </c>
      <c r="Q80" s="461">
        <f t="shared" si="5"/>
        <v>-1287.9570000000001</v>
      </c>
      <c r="S80" s="460">
        <v>0.27083333333333298</v>
      </c>
      <c r="T80" s="461">
        <v>3016.14</v>
      </c>
      <c r="U80" s="461">
        <v>1655.6389999999999</v>
      </c>
      <c r="V80" s="461">
        <v>0</v>
      </c>
      <c r="W80" s="461">
        <v>403.64699999999999</v>
      </c>
      <c r="X80" s="461">
        <v>121.358</v>
      </c>
      <c r="Y80" s="461">
        <v>0</v>
      </c>
      <c r="Z80" s="461">
        <v>170.17699999999999</v>
      </c>
      <c r="AA80" s="461">
        <v>56.036000000000001</v>
      </c>
      <c r="AB80" s="461">
        <v>-430.12200000000001</v>
      </c>
      <c r="AC80" s="461">
        <v>-5.2489999999999997</v>
      </c>
      <c r="AD80" s="461">
        <v>-373.303</v>
      </c>
      <c r="AE80" s="461">
        <v>4987.6259999999993</v>
      </c>
      <c r="AF80" s="461">
        <v>4614.3229999999994</v>
      </c>
      <c r="AG80" s="461">
        <f t="shared" si="6"/>
        <v>4987.6259999999993</v>
      </c>
      <c r="AH80" s="461">
        <f t="shared" si="7"/>
        <v>0</v>
      </c>
      <c r="AI80" s="461">
        <f t="shared" si="8"/>
        <v>-430.12200000000001</v>
      </c>
      <c r="AK80" s="460">
        <v>0.27083333333333298</v>
      </c>
      <c r="AL80" s="461">
        <v>1478.26</v>
      </c>
      <c r="AM80" s="461">
        <v>1393.595</v>
      </c>
      <c r="AN80" s="461">
        <v>0</v>
      </c>
      <c r="AO80" s="461">
        <v>361.19200000000001</v>
      </c>
      <c r="AP80" s="461">
        <v>198.328</v>
      </c>
      <c r="AQ80" s="461">
        <v>72.084999999999994</v>
      </c>
      <c r="AR80" s="461">
        <v>236.03299999999999</v>
      </c>
      <c r="AS80" s="461">
        <v>24.446999999999999</v>
      </c>
      <c r="AT80" s="461">
        <v>1057.04</v>
      </c>
      <c r="AU80" s="461">
        <v>-5.0880000000000001</v>
      </c>
      <c r="AV80" s="461">
        <v>-241.727</v>
      </c>
      <c r="AW80" s="461">
        <v>4815.8919999999998</v>
      </c>
      <c r="AX80" s="461">
        <v>4574.165</v>
      </c>
      <c r="AY80" s="461">
        <f t="shared" si="9"/>
        <v>4815.8919999999998</v>
      </c>
      <c r="AZ80" s="461">
        <f t="shared" si="10"/>
        <v>1057.04</v>
      </c>
      <c r="BA80" s="461">
        <f t="shared" si="11"/>
        <v>0</v>
      </c>
    </row>
    <row r="81" spans="1:53" s="447" customFormat="1">
      <c r="A81" s="460">
        <v>0.28125</v>
      </c>
      <c r="B81" s="461">
        <v>3652.915</v>
      </c>
      <c r="C81" s="461">
        <v>1620.1510000000001</v>
      </c>
      <c r="D81" s="461">
        <v>0</v>
      </c>
      <c r="E81" s="461">
        <v>480.51</v>
      </c>
      <c r="F81" s="461">
        <v>135.01400000000001</v>
      </c>
      <c r="G81" s="461">
        <v>181.18899999999999</v>
      </c>
      <c r="H81" s="461">
        <v>28.625</v>
      </c>
      <c r="I81" s="461">
        <v>127.69199999999999</v>
      </c>
      <c r="J81" s="461">
        <v>-1181.954</v>
      </c>
      <c r="K81" s="461">
        <v>0</v>
      </c>
      <c r="L81" s="461">
        <v>-400.154</v>
      </c>
      <c r="M81" s="461">
        <v>5044.1420000000007</v>
      </c>
      <c r="N81" s="461">
        <v>4643.9880000000012</v>
      </c>
      <c r="O81" s="461">
        <f t="shared" si="3"/>
        <v>5044.1420000000007</v>
      </c>
      <c r="P81" s="461">
        <f t="shared" si="4"/>
        <v>0</v>
      </c>
      <c r="Q81" s="461">
        <f t="shared" si="5"/>
        <v>-1181.954</v>
      </c>
      <c r="S81" s="460">
        <v>0.28125</v>
      </c>
      <c r="T81" s="461">
        <v>3016.98</v>
      </c>
      <c r="U81" s="461">
        <v>1629.152</v>
      </c>
      <c r="V81" s="461">
        <v>0</v>
      </c>
      <c r="W81" s="461">
        <v>404.99900000000002</v>
      </c>
      <c r="X81" s="461">
        <v>121.33</v>
      </c>
      <c r="Y81" s="461">
        <v>0</v>
      </c>
      <c r="Z81" s="461">
        <v>221.15199999999999</v>
      </c>
      <c r="AA81" s="461">
        <v>52.561999999999998</v>
      </c>
      <c r="AB81" s="461">
        <v>-375.38900000000001</v>
      </c>
      <c r="AC81" s="461">
        <v>-5.1749999999999998</v>
      </c>
      <c r="AD81" s="461">
        <v>-371.43200000000002</v>
      </c>
      <c r="AE81" s="461">
        <v>5065.610999999999</v>
      </c>
      <c r="AF81" s="461">
        <v>4694.1789999999992</v>
      </c>
      <c r="AG81" s="461">
        <f t="shared" si="6"/>
        <v>5065.610999999999</v>
      </c>
      <c r="AH81" s="461">
        <f t="shared" si="7"/>
        <v>0</v>
      </c>
      <c r="AI81" s="461">
        <f t="shared" si="8"/>
        <v>-375.38900000000001</v>
      </c>
      <c r="AK81" s="460">
        <v>0.28125</v>
      </c>
      <c r="AL81" s="461">
        <v>1478.527</v>
      </c>
      <c r="AM81" s="461">
        <v>1395.7850000000001</v>
      </c>
      <c r="AN81" s="461">
        <v>-1.046</v>
      </c>
      <c r="AO81" s="461">
        <v>362.11799999999999</v>
      </c>
      <c r="AP81" s="461">
        <v>193.94</v>
      </c>
      <c r="AQ81" s="461">
        <v>33.624000000000002</v>
      </c>
      <c r="AR81" s="461">
        <v>308.58</v>
      </c>
      <c r="AS81" s="461">
        <v>19.792999999999999</v>
      </c>
      <c r="AT81" s="461">
        <v>1111.836</v>
      </c>
      <c r="AU81" s="461">
        <v>-5.1120000000000001</v>
      </c>
      <c r="AV81" s="461">
        <v>-242.114</v>
      </c>
      <c r="AW81" s="461">
        <v>4898.0450000000001</v>
      </c>
      <c r="AX81" s="461">
        <v>4655.9310000000005</v>
      </c>
      <c r="AY81" s="461">
        <f t="shared" si="9"/>
        <v>4898.0450000000001</v>
      </c>
      <c r="AZ81" s="461">
        <f t="shared" si="10"/>
        <v>1111.836</v>
      </c>
      <c r="BA81" s="461">
        <f t="shared" si="11"/>
        <v>0</v>
      </c>
    </row>
    <row r="82" spans="1:53" s="447" customFormat="1">
      <c r="A82" s="460">
        <v>0.29166666666666702</v>
      </c>
      <c r="B82" s="461">
        <v>3653.0349999999999</v>
      </c>
      <c r="C82" s="461">
        <v>1643.3679999999999</v>
      </c>
      <c r="D82" s="461">
        <v>0</v>
      </c>
      <c r="E82" s="461">
        <v>484.42099999999999</v>
      </c>
      <c r="F82" s="461">
        <v>133.738</v>
      </c>
      <c r="G82" s="461">
        <v>299.16000000000003</v>
      </c>
      <c r="H82" s="461">
        <v>49.621000000000002</v>
      </c>
      <c r="I82" s="461">
        <v>122.86199999999999</v>
      </c>
      <c r="J82" s="461">
        <v>-1210.2159999999999</v>
      </c>
      <c r="K82" s="461">
        <v>0</v>
      </c>
      <c r="L82" s="461">
        <v>-404.44</v>
      </c>
      <c r="M82" s="461">
        <v>5175.9890000000014</v>
      </c>
      <c r="N82" s="461">
        <v>4771.5490000000018</v>
      </c>
      <c r="O82" s="461">
        <f t="shared" si="3"/>
        <v>5175.9890000000014</v>
      </c>
      <c r="P82" s="461">
        <f t="shared" si="4"/>
        <v>0</v>
      </c>
      <c r="Q82" s="461">
        <f t="shared" si="5"/>
        <v>-1210.2159999999999</v>
      </c>
      <c r="S82" s="460">
        <v>0.29166666666666702</v>
      </c>
      <c r="T82" s="461">
        <v>3017.26</v>
      </c>
      <c r="U82" s="461">
        <v>1645.047</v>
      </c>
      <c r="V82" s="461">
        <v>0</v>
      </c>
      <c r="W82" s="461">
        <v>405.94499999999999</v>
      </c>
      <c r="X82" s="461">
        <v>128.89699999999999</v>
      </c>
      <c r="Y82" s="461">
        <v>0</v>
      </c>
      <c r="Z82" s="461">
        <v>282.34500000000003</v>
      </c>
      <c r="AA82" s="461">
        <v>52.07</v>
      </c>
      <c r="AB82" s="461">
        <v>-319.24</v>
      </c>
      <c r="AC82" s="461">
        <v>-5.1280000000000001</v>
      </c>
      <c r="AD82" s="461">
        <v>-374.14499999999998</v>
      </c>
      <c r="AE82" s="461">
        <v>5207.1960000000008</v>
      </c>
      <c r="AF82" s="461">
        <v>4833.0510000000013</v>
      </c>
      <c r="AG82" s="461">
        <f t="shared" si="6"/>
        <v>5207.1960000000008</v>
      </c>
      <c r="AH82" s="461">
        <f t="shared" si="7"/>
        <v>0</v>
      </c>
      <c r="AI82" s="461">
        <f t="shared" si="8"/>
        <v>-319.24</v>
      </c>
      <c r="AK82" s="460">
        <v>0.29166666666666702</v>
      </c>
      <c r="AL82" s="461">
        <v>1478.107</v>
      </c>
      <c r="AM82" s="461">
        <v>1452.472</v>
      </c>
      <c r="AN82" s="461">
        <v>54.36</v>
      </c>
      <c r="AO82" s="461">
        <v>399.46199999999999</v>
      </c>
      <c r="AP82" s="461">
        <v>244.63</v>
      </c>
      <c r="AQ82" s="461">
        <v>0</v>
      </c>
      <c r="AR82" s="461">
        <v>408.77100000000002</v>
      </c>
      <c r="AS82" s="461">
        <v>18.350999999999999</v>
      </c>
      <c r="AT82" s="461">
        <v>1024.413</v>
      </c>
      <c r="AU82" s="461">
        <v>-5.0389999999999997</v>
      </c>
      <c r="AV82" s="461">
        <v>-251.655</v>
      </c>
      <c r="AW82" s="461">
        <v>5075.527000000001</v>
      </c>
      <c r="AX82" s="461">
        <v>4823.8720000000012</v>
      </c>
      <c r="AY82" s="461">
        <f t="shared" si="9"/>
        <v>5075.527000000001</v>
      </c>
      <c r="AZ82" s="461">
        <f t="shared" si="10"/>
        <v>1024.413</v>
      </c>
      <c r="BA82" s="461">
        <f t="shared" si="11"/>
        <v>0</v>
      </c>
    </row>
    <row r="83" spans="1:53" s="447" customFormat="1">
      <c r="A83" s="460">
        <v>0.30208333333333298</v>
      </c>
      <c r="B83" s="461">
        <v>3653.1880000000001</v>
      </c>
      <c r="C83" s="461">
        <v>1615.837</v>
      </c>
      <c r="D83" s="461">
        <v>0</v>
      </c>
      <c r="E83" s="461">
        <v>484.59800000000001</v>
      </c>
      <c r="F83" s="461">
        <v>133.38399999999999</v>
      </c>
      <c r="G83" s="461">
        <v>320.95299999999997</v>
      </c>
      <c r="H83" s="461">
        <v>87.266000000000005</v>
      </c>
      <c r="I83" s="461">
        <v>123.03</v>
      </c>
      <c r="J83" s="461">
        <v>-1108.3869999999999</v>
      </c>
      <c r="K83" s="461">
        <v>0</v>
      </c>
      <c r="L83" s="461">
        <v>-402.471</v>
      </c>
      <c r="M83" s="461">
        <v>5309.8689999999988</v>
      </c>
      <c r="N83" s="461">
        <v>4907.3979999999992</v>
      </c>
      <c r="O83" s="461">
        <f t="shared" si="3"/>
        <v>5309.8689999999988</v>
      </c>
      <c r="P83" s="461">
        <f t="shared" si="4"/>
        <v>0</v>
      </c>
      <c r="Q83" s="461">
        <f t="shared" si="5"/>
        <v>-1108.3869999999999</v>
      </c>
      <c r="S83" s="460">
        <v>0.30208333333333298</v>
      </c>
      <c r="T83" s="461">
        <v>3019.7539999999999</v>
      </c>
      <c r="U83" s="461">
        <v>1636.759</v>
      </c>
      <c r="V83" s="461">
        <v>0</v>
      </c>
      <c r="W83" s="461">
        <v>403.45699999999999</v>
      </c>
      <c r="X83" s="461">
        <v>128.244</v>
      </c>
      <c r="Y83" s="461">
        <v>0</v>
      </c>
      <c r="Z83" s="461">
        <v>319.45400000000001</v>
      </c>
      <c r="AA83" s="461">
        <v>60.793999999999997</v>
      </c>
      <c r="AB83" s="461">
        <v>-313.50599999999997</v>
      </c>
      <c r="AC83" s="461">
        <v>-5.1280000000000001</v>
      </c>
      <c r="AD83" s="461">
        <v>-373.91399999999999</v>
      </c>
      <c r="AE83" s="461">
        <v>5249.8279999999995</v>
      </c>
      <c r="AF83" s="461">
        <v>4875.9139999999998</v>
      </c>
      <c r="AG83" s="461">
        <f t="shared" si="6"/>
        <v>5249.8279999999995</v>
      </c>
      <c r="AH83" s="461">
        <f t="shared" si="7"/>
        <v>0</v>
      </c>
      <c r="AI83" s="461">
        <f t="shared" si="8"/>
        <v>-313.50599999999997</v>
      </c>
      <c r="AK83" s="460">
        <v>0.30208333333333298</v>
      </c>
      <c r="AL83" s="461">
        <v>1477.94</v>
      </c>
      <c r="AM83" s="461">
        <v>1412.6220000000001</v>
      </c>
      <c r="AN83" s="461">
        <v>235.66200000000001</v>
      </c>
      <c r="AO83" s="461">
        <v>392.78399999999999</v>
      </c>
      <c r="AP83" s="461">
        <v>253.91</v>
      </c>
      <c r="AQ83" s="461">
        <v>0</v>
      </c>
      <c r="AR83" s="461">
        <v>505</v>
      </c>
      <c r="AS83" s="461">
        <v>14.202999999999999</v>
      </c>
      <c r="AT83" s="461">
        <v>901.71900000000005</v>
      </c>
      <c r="AU83" s="461">
        <v>-4.9660000000000002</v>
      </c>
      <c r="AV83" s="461">
        <v>-251.25200000000001</v>
      </c>
      <c r="AW83" s="461">
        <v>5188.8739999999998</v>
      </c>
      <c r="AX83" s="461">
        <v>4937.6219999999994</v>
      </c>
      <c r="AY83" s="461">
        <f t="shared" si="9"/>
        <v>5188.8739999999998</v>
      </c>
      <c r="AZ83" s="461">
        <f t="shared" si="10"/>
        <v>901.71900000000005</v>
      </c>
      <c r="BA83" s="461">
        <f t="shared" si="11"/>
        <v>0</v>
      </c>
    </row>
    <row r="84" spans="1:53" s="447" customFormat="1">
      <c r="A84" s="460">
        <v>0.3125</v>
      </c>
      <c r="B84" s="461">
        <v>3652.8879999999999</v>
      </c>
      <c r="C84" s="461">
        <v>1647.7139999999999</v>
      </c>
      <c r="D84" s="461">
        <v>0</v>
      </c>
      <c r="E84" s="461">
        <v>487.084</v>
      </c>
      <c r="F84" s="461">
        <v>132.89500000000001</v>
      </c>
      <c r="G84" s="461">
        <v>323.91800000000001</v>
      </c>
      <c r="H84" s="461">
        <v>139.065</v>
      </c>
      <c r="I84" s="461">
        <v>136.666</v>
      </c>
      <c r="J84" s="461">
        <v>-1116.5619999999999</v>
      </c>
      <c r="K84" s="461">
        <v>0</v>
      </c>
      <c r="L84" s="461">
        <v>-406.59500000000003</v>
      </c>
      <c r="M84" s="461">
        <v>5403.6679999999997</v>
      </c>
      <c r="N84" s="461">
        <v>4997.0729999999994</v>
      </c>
      <c r="O84" s="461">
        <f t="shared" si="3"/>
        <v>5403.6679999999997</v>
      </c>
      <c r="P84" s="461">
        <f t="shared" si="4"/>
        <v>0</v>
      </c>
      <c r="Q84" s="461">
        <f t="shared" si="5"/>
        <v>-1116.5619999999999</v>
      </c>
      <c r="S84" s="460">
        <v>0.3125</v>
      </c>
      <c r="T84" s="461">
        <v>3019.2669999999998</v>
      </c>
      <c r="U84" s="461">
        <v>1636.7149999999999</v>
      </c>
      <c r="V84" s="461">
        <v>0</v>
      </c>
      <c r="W84" s="461">
        <v>398.34899999999999</v>
      </c>
      <c r="X84" s="461">
        <v>128.238</v>
      </c>
      <c r="Y84" s="461">
        <v>0</v>
      </c>
      <c r="Z84" s="461">
        <v>372.60300000000001</v>
      </c>
      <c r="AA84" s="461">
        <v>62.423999999999999</v>
      </c>
      <c r="AB84" s="461">
        <v>-265.67099999999999</v>
      </c>
      <c r="AC84" s="461">
        <v>-5.101</v>
      </c>
      <c r="AD84" s="461">
        <v>-374.37799999999999</v>
      </c>
      <c r="AE84" s="461">
        <v>5346.8240000000005</v>
      </c>
      <c r="AF84" s="461">
        <v>4972.4460000000008</v>
      </c>
      <c r="AG84" s="461">
        <f t="shared" si="6"/>
        <v>5346.8240000000005</v>
      </c>
      <c r="AH84" s="461">
        <f t="shared" si="7"/>
        <v>0</v>
      </c>
      <c r="AI84" s="461">
        <f t="shared" si="8"/>
        <v>-265.67099999999999</v>
      </c>
      <c r="AK84" s="460">
        <v>0.3125</v>
      </c>
      <c r="AL84" s="461">
        <v>1478.633</v>
      </c>
      <c r="AM84" s="461">
        <v>1372.123</v>
      </c>
      <c r="AN84" s="461">
        <v>484.61700000000002</v>
      </c>
      <c r="AO84" s="461">
        <v>365.24400000000003</v>
      </c>
      <c r="AP84" s="461">
        <v>188.17099999999999</v>
      </c>
      <c r="AQ84" s="461">
        <v>0</v>
      </c>
      <c r="AR84" s="461">
        <v>618.29499999999996</v>
      </c>
      <c r="AS84" s="461">
        <v>13.321</v>
      </c>
      <c r="AT84" s="461">
        <v>815.61500000000001</v>
      </c>
      <c r="AU84" s="461">
        <v>-4.7949999999999999</v>
      </c>
      <c r="AV84" s="461">
        <v>-250.10400000000001</v>
      </c>
      <c r="AW84" s="461">
        <v>5331.2240000000002</v>
      </c>
      <c r="AX84" s="461">
        <v>5081.12</v>
      </c>
      <c r="AY84" s="461">
        <f t="shared" si="9"/>
        <v>5331.2240000000002</v>
      </c>
      <c r="AZ84" s="461">
        <f t="shared" si="10"/>
        <v>815.61500000000001</v>
      </c>
      <c r="BA84" s="461">
        <f t="shared" si="11"/>
        <v>0</v>
      </c>
    </row>
    <row r="85" spans="1:53" s="447" customFormat="1">
      <c r="A85" s="460">
        <v>0.32291666666666702</v>
      </c>
      <c r="B85" s="461">
        <v>3652.9879999999998</v>
      </c>
      <c r="C85" s="461">
        <v>1668.6079999999999</v>
      </c>
      <c r="D85" s="461">
        <v>0</v>
      </c>
      <c r="E85" s="461">
        <v>487.12</v>
      </c>
      <c r="F85" s="461">
        <v>132.53399999999999</v>
      </c>
      <c r="G85" s="461">
        <v>310.81799999999998</v>
      </c>
      <c r="H85" s="461">
        <v>202.66300000000001</v>
      </c>
      <c r="I85" s="461">
        <v>141.221</v>
      </c>
      <c r="J85" s="461">
        <v>-1067.376</v>
      </c>
      <c r="K85" s="461">
        <v>0</v>
      </c>
      <c r="L85" s="461">
        <v>-409.33100000000002</v>
      </c>
      <c r="M85" s="461">
        <v>5528.5759999999991</v>
      </c>
      <c r="N85" s="461">
        <v>5119.244999999999</v>
      </c>
      <c r="O85" s="461">
        <f t="shared" si="3"/>
        <v>5528.5759999999991</v>
      </c>
      <c r="P85" s="461">
        <f t="shared" si="4"/>
        <v>0</v>
      </c>
      <c r="Q85" s="461">
        <f t="shared" si="5"/>
        <v>-1067.376</v>
      </c>
      <c r="S85" s="460">
        <v>0.32291666666666702</v>
      </c>
      <c r="T85" s="461">
        <v>3019.614</v>
      </c>
      <c r="U85" s="461">
        <v>1621.7239999999999</v>
      </c>
      <c r="V85" s="461">
        <v>0</v>
      </c>
      <c r="W85" s="461">
        <v>401.49200000000002</v>
      </c>
      <c r="X85" s="461">
        <v>128.21799999999999</v>
      </c>
      <c r="Y85" s="461">
        <v>0</v>
      </c>
      <c r="Z85" s="461">
        <v>453.60399999999998</v>
      </c>
      <c r="AA85" s="461">
        <v>50.514000000000003</v>
      </c>
      <c r="AB85" s="461">
        <v>-154.227</v>
      </c>
      <c r="AC85" s="461">
        <v>-5.0750000000000002</v>
      </c>
      <c r="AD85" s="461">
        <v>-374.15800000000002</v>
      </c>
      <c r="AE85" s="461">
        <v>5515.8640000000005</v>
      </c>
      <c r="AF85" s="461">
        <v>5141.7060000000001</v>
      </c>
      <c r="AG85" s="461">
        <f t="shared" si="6"/>
        <v>5515.8640000000005</v>
      </c>
      <c r="AH85" s="461">
        <f t="shared" si="7"/>
        <v>0</v>
      </c>
      <c r="AI85" s="461">
        <f t="shared" si="8"/>
        <v>-154.227</v>
      </c>
      <c r="AK85" s="460">
        <v>0.32291666666666702</v>
      </c>
      <c r="AL85" s="461">
        <v>1478.693</v>
      </c>
      <c r="AM85" s="461">
        <v>1352.8219999999999</v>
      </c>
      <c r="AN85" s="461">
        <v>555.07799999999997</v>
      </c>
      <c r="AO85" s="461">
        <v>363.24400000000003</v>
      </c>
      <c r="AP85" s="461">
        <v>209.429</v>
      </c>
      <c r="AQ85" s="461">
        <v>0</v>
      </c>
      <c r="AR85" s="461">
        <v>760.76099999999997</v>
      </c>
      <c r="AS85" s="461">
        <v>11.959</v>
      </c>
      <c r="AT85" s="461">
        <v>743.92600000000004</v>
      </c>
      <c r="AU85" s="461">
        <v>-4.8929999999999998</v>
      </c>
      <c r="AV85" s="461">
        <v>-250.82300000000001</v>
      </c>
      <c r="AW85" s="461">
        <v>5471.0190000000002</v>
      </c>
      <c r="AX85" s="461">
        <v>5220.1959999999999</v>
      </c>
      <c r="AY85" s="461">
        <f t="shared" si="9"/>
        <v>5471.0190000000002</v>
      </c>
      <c r="AZ85" s="461">
        <f t="shared" si="10"/>
        <v>743.92600000000004</v>
      </c>
      <c r="BA85" s="461">
        <f t="shared" si="11"/>
        <v>0</v>
      </c>
    </row>
    <row r="86" spans="1:53" s="447" customFormat="1">
      <c r="A86" s="460">
        <v>0.33333333333333298</v>
      </c>
      <c r="B86" s="461">
        <v>3651.4549999999999</v>
      </c>
      <c r="C86" s="461">
        <v>1713.2159999999999</v>
      </c>
      <c r="D86" s="461">
        <v>0</v>
      </c>
      <c r="E86" s="461">
        <v>493.483</v>
      </c>
      <c r="F86" s="461">
        <v>141.84299999999999</v>
      </c>
      <c r="G86" s="461">
        <v>208.858</v>
      </c>
      <c r="H86" s="461">
        <v>259.10500000000002</v>
      </c>
      <c r="I86" s="461">
        <v>156.1</v>
      </c>
      <c r="J86" s="461">
        <v>-960.02</v>
      </c>
      <c r="K86" s="461">
        <v>0</v>
      </c>
      <c r="L86" s="461">
        <v>-413.65699999999998</v>
      </c>
      <c r="M86" s="461">
        <v>5664.0400000000009</v>
      </c>
      <c r="N86" s="461">
        <v>5250.3830000000007</v>
      </c>
      <c r="O86" s="461">
        <f t="shared" si="3"/>
        <v>5664.0400000000009</v>
      </c>
      <c r="P86" s="461">
        <f t="shared" si="4"/>
        <v>0</v>
      </c>
      <c r="Q86" s="461">
        <f t="shared" si="5"/>
        <v>-960.02</v>
      </c>
      <c r="S86" s="460">
        <v>0.33333333333333298</v>
      </c>
      <c r="T86" s="461">
        <v>3018.2739999999999</v>
      </c>
      <c r="U86" s="461">
        <v>1572.1189999999999</v>
      </c>
      <c r="V86" s="461">
        <v>0</v>
      </c>
      <c r="W86" s="461">
        <v>397.05200000000002</v>
      </c>
      <c r="X86" s="461">
        <v>120.428</v>
      </c>
      <c r="Y86" s="461">
        <v>0</v>
      </c>
      <c r="Z86" s="461">
        <v>528.875</v>
      </c>
      <c r="AA86" s="461">
        <v>43.866</v>
      </c>
      <c r="AB86" s="461">
        <v>4.9710000000000001</v>
      </c>
      <c r="AC86" s="461">
        <v>-5.0140000000000002</v>
      </c>
      <c r="AD86" s="461">
        <v>-369.666</v>
      </c>
      <c r="AE86" s="461">
        <v>5680.570999999999</v>
      </c>
      <c r="AF86" s="461">
        <v>5310.9049999999988</v>
      </c>
      <c r="AG86" s="461">
        <f t="shared" si="6"/>
        <v>5680.570999999999</v>
      </c>
      <c r="AH86" s="461">
        <f t="shared" si="7"/>
        <v>4.9710000000000001</v>
      </c>
      <c r="AI86" s="461">
        <f t="shared" si="8"/>
        <v>0</v>
      </c>
      <c r="AK86" s="460">
        <v>0.33333333333333298</v>
      </c>
      <c r="AL86" s="461">
        <v>1477.8</v>
      </c>
      <c r="AM86" s="461">
        <v>1358.7159999999999</v>
      </c>
      <c r="AN86" s="461">
        <v>501.101</v>
      </c>
      <c r="AO86" s="461">
        <v>361.97899999999998</v>
      </c>
      <c r="AP86" s="461">
        <v>183.50200000000001</v>
      </c>
      <c r="AQ86" s="461">
        <v>0</v>
      </c>
      <c r="AR86" s="461">
        <v>897.41499999999996</v>
      </c>
      <c r="AS86" s="461">
        <v>10.518000000000001</v>
      </c>
      <c r="AT86" s="461">
        <v>1045.2180000000001</v>
      </c>
      <c r="AU86" s="461">
        <v>-169.78700000000001</v>
      </c>
      <c r="AV86" s="461">
        <v>-251.54400000000001</v>
      </c>
      <c r="AW86" s="461">
        <v>5666.4619999999986</v>
      </c>
      <c r="AX86" s="461">
        <v>5414.9179999999988</v>
      </c>
      <c r="AY86" s="461">
        <f t="shared" si="9"/>
        <v>5666.4619999999986</v>
      </c>
      <c r="AZ86" s="461">
        <f t="shared" si="10"/>
        <v>1045.2180000000001</v>
      </c>
      <c r="BA86" s="461">
        <f t="shared" si="11"/>
        <v>0</v>
      </c>
    </row>
    <row r="87" spans="1:53" s="447" customFormat="1">
      <c r="A87" s="460">
        <v>0.34375</v>
      </c>
      <c r="B87" s="461">
        <v>3653.4479999999999</v>
      </c>
      <c r="C87" s="461">
        <v>1698.6669999999999</v>
      </c>
      <c r="D87" s="461">
        <v>0</v>
      </c>
      <c r="E87" s="461">
        <v>494.74</v>
      </c>
      <c r="F87" s="461">
        <v>141.63900000000001</v>
      </c>
      <c r="G87" s="461">
        <v>217.62200000000001</v>
      </c>
      <c r="H87" s="461">
        <v>320.50099999999998</v>
      </c>
      <c r="I87" s="461">
        <v>157.28200000000001</v>
      </c>
      <c r="J87" s="461">
        <v>-887.96500000000003</v>
      </c>
      <c r="K87" s="461">
        <v>0</v>
      </c>
      <c r="L87" s="461">
        <v>-413.27499999999998</v>
      </c>
      <c r="M87" s="461">
        <v>5795.9340000000002</v>
      </c>
      <c r="N87" s="461">
        <v>5382.6590000000006</v>
      </c>
      <c r="O87" s="461">
        <f t="shared" si="3"/>
        <v>5795.9340000000002</v>
      </c>
      <c r="P87" s="461">
        <f t="shared" si="4"/>
        <v>0</v>
      </c>
      <c r="Q87" s="461">
        <f t="shared" si="5"/>
        <v>-887.96500000000003</v>
      </c>
      <c r="S87" s="460">
        <v>0.34375</v>
      </c>
      <c r="T87" s="461">
        <v>3020.221</v>
      </c>
      <c r="U87" s="461">
        <v>1457.68</v>
      </c>
      <c r="V87" s="461">
        <v>0</v>
      </c>
      <c r="W87" s="461">
        <v>393.60700000000003</v>
      </c>
      <c r="X87" s="461">
        <v>120.444</v>
      </c>
      <c r="Y87" s="461">
        <v>0</v>
      </c>
      <c r="Z87" s="461">
        <v>639.01300000000003</v>
      </c>
      <c r="AA87" s="461">
        <v>43.226999999999997</v>
      </c>
      <c r="AB87" s="461">
        <v>136.76</v>
      </c>
      <c r="AC87" s="461">
        <v>-5.0609999999999999</v>
      </c>
      <c r="AD87" s="461">
        <v>-359.36</v>
      </c>
      <c r="AE87" s="461">
        <v>5805.8910000000005</v>
      </c>
      <c r="AF87" s="461">
        <v>5446.5310000000009</v>
      </c>
      <c r="AG87" s="461">
        <f t="shared" si="6"/>
        <v>5805.8910000000005</v>
      </c>
      <c r="AH87" s="461">
        <f t="shared" si="7"/>
        <v>136.76</v>
      </c>
      <c r="AI87" s="461">
        <f t="shared" si="8"/>
        <v>0</v>
      </c>
      <c r="AK87" s="460">
        <v>0.34375</v>
      </c>
      <c r="AL87" s="461">
        <v>1475.973</v>
      </c>
      <c r="AM87" s="461">
        <v>1375.5429999999999</v>
      </c>
      <c r="AN87" s="461">
        <v>485.82900000000001</v>
      </c>
      <c r="AO87" s="461">
        <v>366.334</v>
      </c>
      <c r="AP87" s="461">
        <v>182.34100000000001</v>
      </c>
      <c r="AQ87" s="461">
        <v>0</v>
      </c>
      <c r="AR87" s="461">
        <v>1032.23</v>
      </c>
      <c r="AS87" s="461">
        <v>9.5449999999999999</v>
      </c>
      <c r="AT87" s="461">
        <v>1249.2349999999999</v>
      </c>
      <c r="AU87" s="461">
        <v>-352.92399999999998</v>
      </c>
      <c r="AV87" s="461">
        <v>-254.38499999999999</v>
      </c>
      <c r="AW87" s="461">
        <v>5824.1059999999998</v>
      </c>
      <c r="AX87" s="461">
        <v>5569.7209999999995</v>
      </c>
      <c r="AY87" s="461">
        <f t="shared" si="9"/>
        <v>5824.1059999999998</v>
      </c>
      <c r="AZ87" s="461">
        <f t="shared" si="10"/>
        <v>1249.2349999999999</v>
      </c>
      <c r="BA87" s="461">
        <f t="shared" si="11"/>
        <v>0</v>
      </c>
    </row>
    <row r="88" spans="1:53" s="447" customFormat="1">
      <c r="A88" s="460">
        <v>0.35416666666666702</v>
      </c>
      <c r="B88" s="461">
        <v>3653.5549999999998</v>
      </c>
      <c r="C88" s="461">
        <v>1657.231</v>
      </c>
      <c r="D88" s="461">
        <v>0</v>
      </c>
      <c r="E88" s="461">
        <v>491.40300000000002</v>
      </c>
      <c r="F88" s="461">
        <v>141.63</v>
      </c>
      <c r="G88" s="461">
        <v>215.83</v>
      </c>
      <c r="H88" s="461">
        <v>420.11</v>
      </c>
      <c r="I88" s="461">
        <v>165.68199999999999</v>
      </c>
      <c r="J88" s="461">
        <v>-862.79200000000003</v>
      </c>
      <c r="K88" s="461">
        <v>0</v>
      </c>
      <c r="L88" s="461">
        <v>-410.25599999999997</v>
      </c>
      <c r="M88" s="461">
        <v>5882.6489999999994</v>
      </c>
      <c r="N88" s="461">
        <v>5472.3929999999991</v>
      </c>
      <c r="O88" s="461">
        <f t="shared" si="3"/>
        <v>5882.6489999999994</v>
      </c>
      <c r="P88" s="461">
        <f t="shared" si="4"/>
        <v>0</v>
      </c>
      <c r="Q88" s="461">
        <f t="shared" si="5"/>
        <v>-862.79200000000003</v>
      </c>
      <c r="S88" s="460">
        <v>0.35416666666666702</v>
      </c>
      <c r="T88" s="461">
        <v>3017.76</v>
      </c>
      <c r="U88" s="461">
        <v>1432.355</v>
      </c>
      <c r="V88" s="461">
        <v>0</v>
      </c>
      <c r="W88" s="461">
        <v>392.774</v>
      </c>
      <c r="X88" s="461">
        <v>120.459</v>
      </c>
      <c r="Y88" s="461">
        <v>0</v>
      </c>
      <c r="Z88" s="461">
        <v>743.00300000000004</v>
      </c>
      <c r="AA88" s="461">
        <v>33.881</v>
      </c>
      <c r="AB88" s="461">
        <v>188.44399999999999</v>
      </c>
      <c r="AC88" s="461">
        <v>-5.008</v>
      </c>
      <c r="AD88" s="461">
        <v>-358.02800000000002</v>
      </c>
      <c r="AE88" s="461">
        <v>5923.6680000000006</v>
      </c>
      <c r="AF88" s="461">
        <v>5565.64</v>
      </c>
      <c r="AG88" s="461">
        <f t="shared" si="6"/>
        <v>5923.6680000000006</v>
      </c>
      <c r="AH88" s="461">
        <f t="shared" si="7"/>
        <v>188.44399999999999</v>
      </c>
      <c r="AI88" s="461">
        <f t="shared" si="8"/>
        <v>0</v>
      </c>
      <c r="AK88" s="460">
        <v>0.35416666666666702</v>
      </c>
      <c r="AL88" s="461">
        <v>1476.046</v>
      </c>
      <c r="AM88" s="461">
        <v>1369.0530000000001</v>
      </c>
      <c r="AN88" s="461">
        <v>502.67700000000002</v>
      </c>
      <c r="AO88" s="461">
        <v>366.62700000000001</v>
      </c>
      <c r="AP88" s="461">
        <v>182.01400000000001</v>
      </c>
      <c r="AQ88" s="461">
        <v>0</v>
      </c>
      <c r="AR88" s="461">
        <v>1140.6769999999999</v>
      </c>
      <c r="AS88" s="461">
        <v>8.1430000000000007</v>
      </c>
      <c r="AT88" s="461">
        <v>1320.7809999999999</v>
      </c>
      <c r="AU88" s="461">
        <v>-429.50700000000001</v>
      </c>
      <c r="AV88" s="461">
        <v>-255.12</v>
      </c>
      <c r="AW88" s="461">
        <v>5936.5110000000004</v>
      </c>
      <c r="AX88" s="461">
        <v>5681.3910000000005</v>
      </c>
      <c r="AY88" s="461">
        <f t="shared" si="9"/>
        <v>5936.5110000000004</v>
      </c>
      <c r="AZ88" s="461">
        <f t="shared" si="10"/>
        <v>1320.7809999999999</v>
      </c>
      <c r="BA88" s="461">
        <f t="shared" si="11"/>
        <v>0</v>
      </c>
    </row>
    <row r="89" spans="1:53" s="447" customFormat="1">
      <c r="A89" s="460">
        <v>0.36458333333333298</v>
      </c>
      <c r="B89" s="461">
        <v>3650.681</v>
      </c>
      <c r="C89" s="461">
        <v>1665.7070000000001</v>
      </c>
      <c r="D89" s="461">
        <v>0</v>
      </c>
      <c r="E89" s="461">
        <v>490.67899999999997</v>
      </c>
      <c r="F89" s="461">
        <v>141.61500000000001</v>
      </c>
      <c r="G89" s="461">
        <v>254.995</v>
      </c>
      <c r="H89" s="461">
        <v>521.42499999999995</v>
      </c>
      <c r="I89" s="461">
        <v>178.55699999999999</v>
      </c>
      <c r="J89" s="461">
        <v>-898.17899999999997</v>
      </c>
      <c r="K89" s="461">
        <v>0</v>
      </c>
      <c r="L89" s="461">
        <v>-412.79300000000001</v>
      </c>
      <c r="M89" s="461">
        <v>6005.48</v>
      </c>
      <c r="N89" s="461">
        <v>5592.6869999999999</v>
      </c>
      <c r="O89" s="461">
        <f t="shared" si="3"/>
        <v>6005.48</v>
      </c>
      <c r="P89" s="461">
        <f t="shared" si="4"/>
        <v>0</v>
      </c>
      <c r="Q89" s="461">
        <f t="shared" si="5"/>
        <v>-898.17899999999997</v>
      </c>
      <c r="S89" s="460">
        <v>0.36458333333333298</v>
      </c>
      <c r="T89" s="461">
        <v>3017.02</v>
      </c>
      <c r="U89" s="461">
        <v>1423.3430000000001</v>
      </c>
      <c r="V89" s="461">
        <v>0</v>
      </c>
      <c r="W89" s="461">
        <v>391.52300000000002</v>
      </c>
      <c r="X89" s="461">
        <v>120.438</v>
      </c>
      <c r="Y89" s="461">
        <v>0</v>
      </c>
      <c r="Z89" s="461">
        <v>827.404</v>
      </c>
      <c r="AA89" s="461">
        <v>25.983000000000001</v>
      </c>
      <c r="AB89" s="461">
        <v>451.06</v>
      </c>
      <c r="AC89" s="461">
        <v>-188.946</v>
      </c>
      <c r="AD89" s="461">
        <v>-358.17500000000001</v>
      </c>
      <c r="AE89" s="461">
        <v>6067.8250000000016</v>
      </c>
      <c r="AF89" s="461">
        <v>5709.6500000000015</v>
      </c>
      <c r="AG89" s="461">
        <f t="shared" si="6"/>
        <v>6067.8250000000016</v>
      </c>
      <c r="AH89" s="461">
        <f t="shared" si="7"/>
        <v>451.06</v>
      </c>
      <c r="AI89" s="461">
        <f t="shared" si="8"/>
        <v>0</v>
      </c>
      <c r="AK89" s="460">
        <v>0.36458333333333298</v>
      </c>
      <c r="AL89" s="461">
        <v>1476.2260000000001</v>
      </c>
      <c r="AM89" s="461">
        <v>1361.0039999999999</v>
      </c>
      <c r="AN89" s="461">
        <v>513.38599999999997</v>
      </c>
      <c r="AO89" s="461">
        <v>366.32400000000001</v>
      </c>
      <c r="AP89" s="461">
        <v>181.459</v>
      </c>
      <c r="AQ89" s="461">
        <v>0</v>
      </c>
      <c r="AR89" s="461">
        <v>1261.2560000000001</v>
      </c>
      <c r="AS89" s="461">
        <v>5.8369999999999997</v>
      </c>
      <c r="AT89" s="461">
        <v>1366.2760000000001</v>
      </c>
      <c r="AU89" s="461">
        <v>-429.04399999999998</v>
      </c>
      <c r="AV89" s="461">
        <v>-255.69</v>
      </c>
      <c r="AW89" s="461">
        <v>6102.7240000000002</v>
      </c>
      <c r="AX89" s="461">
        <v>5847.0340000000006</v>
      </c>
      <c r="AY89" s="461">
        <f t="shared" si="9"/>
        <v>6102.7240000000002</v>
      </c>
      <c r="AZ89" s="461">
        <f t="shared" si="10"/>
        <v>1366.2760000000001</v>
      </c>
      <c r="BA89" s="461">
        <f t="shared" si="11"/>
        <v>0</v>
      </c>
    </row>
    <row r="90" spans="1:53" s="447" customFormat="1">
      <c r="A90" s="460">
        <v>0.375</v>
      </c>
      <c r="B90" s="461">
        <v>3648.9340000000002</v>
      </c>
      <c r="C90" s="461">
        <v>1702.921</v>
      </c>
      <c r="D90" s="461">
        <v>0</v>
      </c>
      <c r="E90" s="461">
        <v>490.7</v>
      </c>
      <c r="F90" s="461">
        <v>141.59800000000001</v>
      </c>
      <c r="G90" s="461">
        <v>255.72399999999999</v>
      </c>
      <c r="H90" s="461">
        <v>665.351</v>
      </c>
      <c r="I90" s="461">
        <v>175.989</v>
      </c>
      <c r="J90" s="461">
        <v>-955.24</v>
      </c>
      <c r="K90" s="461">
        <v>0</v>
      </c>
      <c r="L90" s="461">
        <v>-418.12299999999999</v>
      </c>
      <c r="M90" s="461">
        <v>6125.9769999999999</v>
      </c>
      <c r="N90" s="461">
        <v>5707.8540000000003</v>
      </c>
      <c r="O90" s="461">
        <f t="shared" si="3"/>
        <v>6125.9769999999999</v>
      </c>
      <c r="P90" s="461">
        <f t="shared" si="4"/>
        <v>0</v>
      </c>
      <c r="Q90" s="461">
        <f t="shared" si="5"/>
        <v>-955.24</v>
      </c>
      <c r="S90" s="460">
        <v>0.375</v>
      </c>
      <c r="T90" s="461">
        <v>3018.2539999999999</v>
      </c>
      <c r="U90" s="461">
        <v>1412.2750000000001</v>
      </c>
      <c r="V90" s="461">
        <v>0</v>
      </c>
      <c r="W90" s="461">
        <v>380.904</v>
      </c>
      <c r="X90" s="461">
        <v>119.306</v>
      </c>
      <c r="Y90" s="461">
        <v>0</v>
      </c>
      <c r="Z90" s="461">
        <v>887.96600000000001</v>
      </c>
      <c r="AA90" s="461">
        <v>23.771000000000001</v>
      </c>
      <c r="AB90" s="461">
        <v>654.24599999999998</v>
      </c>
      <c r="AC90" s="461">
        <v>-309.91899999999998</v>
      </c>
      <c r="AD90" s="461">
        <v>-357.303</v>
      </c>
      <c r="AE90" s="461">
        <v>6186.8030000000008</v>
      </c>
      <c r="AF90" s="461">
        <v>5829.5000000000009</v>
      </c>
      <c r="AG90" s="461">
        <f t="shared" si="6"/>
        <v>6186.8030000000008</v>
      </c>
      <c r="AH90" s="461">
        <f t="shared" si="7"/>
        <v>654.24599999999998</v>
      </c>
      <c r="AI90" s="461">
        <f t="shared" si="8"/>
        <v>0</v>
      </c>
      <c r="AK90" s="460">
        <v>0.375</v>
      </c>
      <c r="AL90" s="461">
        <v>1476.066</v>
      </c>
      <c r="AM90" s="461">
        <v>1349.0070000000001</v>
      </c>
      <c r="AN90" s="461">
        <v>395.17099999999999</v>
      </c>
      <c r="AO90" s="461">
        <v>355.00900000000001</v>
      </c>
      <c r="AP90" s="461">
        <v>170.33</v>
      </c>
      <c r="AQ90" s="461">
        <v>0</v>
      </c>
      <c r="AR90" s="461">
        <v>1376.143</v>
      </c>
      <c r="AS90" s="461">
        <v>5.5679999999999996</v>
      </c>
      <c r="AT90" s="461">
        <v>1529.617</v>
      </c>
      <c r="AU90" s="461">
        <v>-428.29199999999997</v>
      </c>
      <c r="AV90" s="461">
        <v>-253.03700000000001</v>
      </c>
      <c r="AW90" s="461">
        <v>6228.6190000000006</v>
      </c>
      <c r="AX90" s="461">
        <v>5975.5820000000003</v>
      </c>
      <c r="AY90" s="461">
        <f t="shared" si="9"/>
        <v>6228.6190000000006</v>
      </c>
      <c r="AZ90" s="461">
        <f t="shared" si="10"/>
        <v>1529.617</v>
      </c>
      <c r="BA90" s="461">
        <f t="shared" si="11"/>
        <v>0</v>
      </c>
    </row>
    <row r="91" spans="1:53" s="447" customFormat="1">
      <c r="A91" s="460">
        <v>0.38541666666666702</v>
      </c>
      <c r="B91" s="461">
        <v>3646.6</v>
      </c>
      <c r="C91" s="461">
        <v>1681.01</v>
      </c>
      <c r="D91" s="461">
        <v>0</v>
      </c>
      <c r="E91" s="461">
        <v>490.21600000000001</v>
      </c>
      <c r="F91" s="461">
        <v>141.614</v>
      </c>
      <c r="G91" s="461">
        <v>238.86199999999999</v>
      </c>
      <c r="H91" s="461">
        <v>785.36599999999999</v>
      </c>
      <c r="I91" s="461">
        <v>166.62100000000001</v>
      </c>
      <c r="J91" s="461">
        <v>-932.76700000000005</v>
      </c>
      <c r="K91" s="461">
        <v>0</v>
      </c>
      <c r="L91" s="461">
        <v>-416.91800000000001</v>
      </c>
      <c r="M91" s="461">
        <v>6217.5219999999999</v>
      </c>
      <c r="N91" s="461">
        <v>5800.6040000000003</v>
      </c>
      <c r="O91" s="461">
        <f t="shared" si="3"/>
        <v>6217.5219999999999</v>
      </c>
      <c r="P91" s="461">
        <f t="shared" si="4"/>
        <v>0</v>
      </c>
      <c r="Q91" s="461">
        <f t="shared" si="5"/>
        <v>-932.76700000000005</v>
      </c>
      <c r="S91" s="460">
        <v>0.38541666666666702</v>
      </c>
      <c r="T91" s="461">
        <v>3016.9540000000002</v>
      </c>
      <c r="U91" s="461">
        <v>1396.4949999999999</v>
      </c>
      <c r="V91" s="461">
        <v>0</v>
      </c>
      <c r="W91" s="461">
        <v>380.57400000000001</v>
      </c>
      <c r="X91" s="461">
        <v>119.31</v>
      </c>
      <c r="Y91" s="461">
        <v>0</v>
      </c>
      <c r="Z91" s="461">
        <v>908.03200000000004</v>
      </c>
      <c r="AA91" s="461">
        <v>23.55</v>
      </c>
      <c r="AB91" s="461">
        <v>749.471</v>
      </c>
      <c r="AC91" s="461">
        <v>-310.28100000000001</v>
      </c>
      <c r="AD91" s="461">
        <v>-355.875</v>
      </c>
      <c r="AE91" s="461">
        <v>6284.1050000000005</v>
      </c>
      <c r="AF91" s="461">
        <v>5928.2300000000005</v>
      </c>
      <c r="AG91" s="461">
        <f t="shared" si="6"/>
        <v>6284.1050000000005</v>
      </c>
      <c r="AH91" s="461">
        <f t="shared" si="7"/>
        <v>749.471</v>
      </c>
      <c r="AI91" s="461">
        <f t="shared" si="8"/>
        <v>0</v>
      </c>
      <c r="AK91" s="460">
        <v>0.38541666666666702</v>
      </c>
      <c r="AL91" s="461">
        <v>1477.54</v>
      </c>
      <c r="AM91" s="461">
        <v>1360.499</v>
      </c>
      <c r="AN91" s="461">
        <v>334.93700000000001</v>
      </c>
      <c r="AO91" s="461">
        <v>353.99299999999999</v>
      </c>
      <c r="AP91" s="461">
        <v>170.303</v>
      </c>
      <c r="AQ91" s="461">
        <v>0</v>
      </c>
      <c r="AR91" s="461">
        <v>1510.2429999999999</v>
      </c>
      <c r="AS91" s="461">
        <v>6.165</v>
      </c>
      <c r="AT91" s="461">
        <v>1667.0719999999999</v>
      </c>
      <c r="AU91" s="461">
        <v>-533.53300000000002</v>
      </c>
      <c r="AV91" s="461">
        <v>-254.535</v>
      </c>
      <c r="AW91" s="461">
        <v>6347.2189999999991</v>
      </c>
      <c r="AX91" s="461">
        <v>6092.6839999999993</v>
      </c>
      <c r="AY91" s="461">
        <f t="shared" si="9"/>
        <v>6347.2189999999991</v>
      </c>
      <c r="AZ91" s="461">
        <f t="shared" si="10"/>
        <v>1667.0719999999999</v>
      </c>
      <c r="BA91" s="461">
        <f t="shared" si="11"/>
        <v>0</v>
      </c>
    </row>
    <row r="92" spans="1:53" s="447" customFormat="1">
      <c r="A92" s="460">
        <v>0.39583333333333298</v>
      </c>
      <c r="B92" s="461">
        <v>3645.154</v>
      </c>
      <c r="C92" s="461">
        <v>1675.4939999999999</v>
      </c>
      <c r="D92" s="461">
        <v>0</v>
      </c>
      <c r="E92" s="461">
        <v>488.14100000000002</v>
      </c>
      <c r="F92" s="461">
        <v>141.60400000000001</v>
      </c>
      <c r="G92" s="461">
        <v>172.601</v>
      </c>
      <c r="H92" s="461">
        <v>904.52300000000002</v>
      </c>
      <c r="I92" s="461">
        <v>162.55500000000001</v>
      </c>
      <c r="J92" s="461">
        <v>-886.22799999999995</v>
      </c>
      <c r="K92" s="461">
        <v>0</v>
      </c>
      <c r="L92" s="461">
        <v>-416.69600000000003</v>
      </c>
      <c r="M92" s="461">
        <v>6303.8440000000001</v>
      </c>
      <c r="N92" s="461">
        <v>5887.1480000000001</v>
      </c>
      <c r="O92" s="461">
        <f t="shared" si="3"/>
        <v>6303.8440000000001</v>
      </c>
      <c r="P92" s="461">
        <f t="shared" si="4"/>
        <v>0</v>
      </c>
      <c r="Q92" s="461">
        <f t="shared" si="5"/>
        <v>-886.22799999999995</v>
      </c>
      <c r="S92" s="460">
        <v>0.39583333333333298</v>
      </c>
      <c r="T92" s="461">
        <v>3016.8339999999998</v>
      </c>
      <c r="U92" s="461">
        <v>1408.355</v>
      </c>
      <c r="V92" s="461">
        <v>0</v>
      </c>
      <c r="W92" s="461">
        <v>381.255</v>
      </c>
      <c r="X92" s="461">
        <v>119.309</v>
      </c>
      <c r="Y92" s="461">
        <v>0</v>
      </c>
      <c r="Z92" s="461">
        <v>976.77800000000002</v>
      </c>
      <c r="AA92" s="461">
        <v>21.273</v>
      </c>
      <c r="AB92" s="461">
        <v>800.88499999999999</v>
      </c>
      <c r="AC92" s="461">
        <v>-337.80500000000001</v>
      </c>
      <c r="AD92" s="461">
        <v>-358.16399999999999</v>
      </c>
      <c r="AE92" s="461">
        <v>6386.8840000000009</v>
      </c>
      <c r="AF92" s="461">
        <v>6028.7200000000012</v>
      </c>
      <c r="AG92" s="461">
        <f t="shared" si="6"/>
        <v>6386.8840000000009</v>
      </c>
      <c r="AH92" s="461">
        <f t="shared" si="7"/>
        <v>800.88499999999999</v>
      </c>
      <c r="AI92" s="461">
        <f t="shared" si="8"/>
        <v>0</v>
      </c>
      <c r="AK92" s="460">
        <v>0.39583333333333298</v>
      </c>
      <c r="AL92" s="461">
        <v>1477.893</v>
      </c>
      <c r="AM92" s="461">
        <v>1347.924</v>
      </c>
      <c r="AN92" s="461">
        <v>325.08100000000002</v>
      </c>
      <c r="AO92" s="461">
        <v>354.18799999999999</v>
      </c>
      <c r="AP92" s="461">
        <v>170.178</v>
      </c>
      <c r="AQ92" s="461">
        <v>0</v>
      </c>
      <c r="AR92" s="461">
        <v>1660.008</v>
      </c>
      <c r="AS92" s="461">
        <v>5.8310000000000004</v>
      </c>
      <c r="AT92" s="461">
        <v>1646.5129999999999</v>
      </c>
      <c r="AU92" s="461">
        <v>-533.08500000000004</v>
      </c>
      <c r="AV92" s="461">
        <v>-254.72399999999999</v>
      </c>
      <c r="AW92" s="461">
        <v>6454.5309999999999</v>
      </c>
      <c r="AX92" s="461">
        <v>6199.8069999999998</v>
      </c>
      <c r="AY92" s="461">
        <f t="shared" si="9"/>
        <v>6454.5309999999999</v>
      </c>
      <c r="AZ92" s="461">
        <f t="shared" si="10"/>
        <v>1646.5129999999999</v>
      </c>
      <c r="BA92" s="461">
        <f t="shared" si="11"/>
        <v>0</v>
      </c>
    </row>
    <row r="93" spans="1:53" s="447" customFormat="1">
      <c r="A93" s="460">
        <v>0.40625</v>
      </c>
      <c r="B93" s="461">
        <v>3643.9070000000002</v>
      </c>
      <c r="C93" s="461">
        <v>1745.268</v>
      </c>
      <c r="D93" s="461">
        <v>0</v>
      </c>
      <c r="E93" s="461">
        <v>499.48</v>
      </c>
      <c r="F93" s="461">
        <v>141.59100000000001</v>
      </c>
      <c r="G93" s="461">
        <v>0</v>
      </c>
      <c r="H93" s="461">
        <v>1051.614</v>
      </c>
      <c r="I93" s="461">
        <v>158.017</v>
      </c>
      <c r="J93" s="461">
        <v>-825.46600000000001</v>
      </c>
      <c r="K93" s="461">
        <v>0</v>
      </c>
      <c r="L93" s="461">
        <v>-423.70600000000002</v>
      </c>
      <c r="M93" s="461">
        <v>6414.4110000000001</v>
      </c>
      <c r="N93" s="461">
        <v>5990.7049999999999</v>
      </c>
      <c r="O93" s="461">
        <f t="shared" si="3"/>
        <v>6414.4110000000001</v>
      </c>
      <c r="P93" s="461">
        <f t="shared" si="4"/>
        <v>0</v>
      </c>
      <c r="Q93" s="461">
        <f t="shared" si="5"/>
        <v>-825.46600000000001</v>
      </c>
      <c r="S93" s="460">
        <v>0.40625</v>
      </c>
      <c r="T93" s="461">
        <v>3017.64</v>
      </c>
      <c r="U93" s="461">
        <v>1402.758</v>
      </c>
      <c r="V93" s="461">
        <v>0</v>
      </c>
      <c r="W93" s="461">
        <v>379.98500000000001</v>
      </c>
      <c r="X93" s="461">
        <v>119.306</v>
      </c>
      <c r="Y93" s="461">
        <v>0</v>
      </c>
      <c r="Z93" s="461">
        <v>1046.297</v>
      </c>
      <c r="AA93" s="461">
        <v>19.526</v>
      </c>
      <c r="AB93" s="461">
        <v>904.07399999999996</v>
      </c>
      <c r="AC93" s="461">
        <v>-414.50099999999998</v>
      </c>
      <c r="AD93" s="461">
        <v>-358.58800000000002</v>
      </c>
      <c r="AE93" s="461">
        <v>6475.0849999999982</v>
      </c>
      <c r="AF93" s="461">
        <v>6116.4969999999985</v>
      </c>
      <c r="AG93" s="461">
        <f t="shared" si="6"/>
        <v>6475.0849999999982</v>
      </c>
      <c r="AH93" s="461">
        <f t="shared" si="7"/>
        <v>904.07399999999996</v>
      </c>
      <c r="AI93" s="461">
        <f t="shared" si="8"/>
        <v>0</v>
      </c>
      <c r="AK93" s="460">
        <v>0.40625</v>
      </c>
      <c r="AL93" s="461">
        <v>1479.7470000000001</v>
      </c>
      <c r="AM93" s="461">
        <v>1342.5309999999999</v>
      </c>
      <c r="AN93" s="461">
        <v>321.03699999999998</v>
      </c>
      <c r="AO93" s="461">
        <v>352.57</v>
      </c>
      <c r="AP93" s="461">
        <v>170.137</v>
      </c>
      <c r="AQ93" s="461">
        <v>0</v>
      </c>
      <c r="AR93" s="461">
        <v>1771.94</v>
      </c>
      <c r="AS93" s="461">
        <v>5.6120000000000001</v>
      </c>
      <c r="AT93" s="461">
        <v>1657.722</v>
      </c>
      <c r="AU93" s="461">
        <v>-532.92399999999998</v>
      </c>
      <c r="AV93" s="461">
        <v>-255.262</v>
      </c>
      <c r="AW93" s="461">
        <v>6568.3720000000003</v>
      </c>
      <c r="AX93" s="461">
        <v>6313.1100000000006</v>
      </c>
      <c r="AY93" s="461">
        <f t="shared" si="9"/>
        <v>6568.3720000000003</v>
      </c>
      <c r="AZ93" s="461">
        <f t="shared" si="10"/>
        <v>1657.722</v>
      </c>
      <c r="BA93" s="461">
        <f t="shared" si="11"/>
        <v>0</v>
      </c>
    </row>
    <row r="94" spans="1:53" s="447" customFormat="1">
      <c r="A94" s="460">
        <v>0.41666666666666702</v>
      </c>
      <c r="B94" s="461">
        <v>3641.5459999999998</v>
      </c>
      <c r="C94" s="461">
        <v>1675.5319999999999</v>
      </c>
      <c r="D94" s="461">
        <v>0</v>
      </c>
      <c r="E94" s="461">
        <v>486.08600000000001</v>
      </c>
      <c r="F94" s="461">
        <v>140.47200000000001</v>
      </c>
      <c r="G94" s="461">
        <v>0</v>
      </c>
      <c r="H94" s="461">
        <v>1201.9929999999999</v>
      </c>
      <c r="I94" s="461">
        <v>157.381</v>
      </c>
      <c r="J94" s="461">
        <v>-788.19</v>
      </c>
      <c r="K94" s="461">
        <v>0</v>
      </c>
      <c r="L94" s="461">
        <v>-417.65800000000002</v>
      </c>
      <c r="M94" s="461">
        <v>6514.82</v>
      </c>
      <c r="N94" s="461">
        <v>6097.1619999999994</v>
      </c>
      <c r="O94" s="461">
        <f t="shared" si="3"/>
        <v>6514.82</v>
      </c>
      <c r="P94" s="461">
        <f t="shared" si="4"/>
        <v>0</v>
      </c>
      <c r="Q94" s="461">
        <f t="shared" si="5"/>
        <v>-788.19</v>
      </c>
      <c r="S94" s="460">
        <v>0.41666666666666702</v>
      </c>
      <c r="T94" s="461">
        <v>3016.3739999999998</v>
      </c>
      <c r="U94" s="461">
        <v>1450.8</v>
      </c>
      <c r="V94" s="461">
        <v>0</v>
      </c>
      <c r="W94" s="461">
        <v>374.733</v>
      </c>
      <c r="X94" s="461">
        <v>113.745</v>
      </c>
      <c r="Y94" s="461">
        <v>0</v>
      </c>
      <c r="Z94" s="461">
        <v>1083.4760000000001</v>
      </c>
      <c r="AA94" s="461">
        <v>18.593</v>
      </c>
      <c r="AB94" s="461">
        <v>928.73699999999997</v>
      </c>
      <c r="AC94" s="461">
        <v>-413.75700000000001</v>
      </c>
      <c r="AD94" s="461">
        <v>-363.66800000000001</v>
      </c>
      <c r="AE94" s="461">
        <v>6572.7010000000009</v>
      </c>
      <c r="AF94" s="461">
        <v>6209.0330000000013</v>
      </c>
      <c r="AG94" s="461">
        <f t="shared" si="6"/>
        <v>6572.7010000000009</v>
      </c>
      <c r="AH94" s="461">
        <f t="shared" si="7"/>
        <v>928.73699999999997</v>
      </c>
      <c r="AI94" s="461">
        <f t="shared" si="8"/>
        <v>0</v>
      </c>
      <c r="AK94" s="460">
        <v>0.41666666666666702</v>
      </c>
      <c r="AL94" s="461">
        <v>1476.54</v>
      </c>
      <c r="AM94" s="461">
        <v>1414.0709999999999</v>
      </c>
      <c r="AN94" s="461">
        <v>316.435</v>
      </c>
      <c r="AO94" s="461">
        <v>372.99700000000001</v>
      </c>
      <c r="AP94" s="461">
        <v>221.709</v>
      </c>
      <c r="AQ94" s="461">
        <v>0</v>
      </c>
      <c r="AR94" s="461">
        <v>1820.682</v>
      </c>
      <c r="AS94" s="461">
        <v>5.3559999999999999</v>
      </c>
      <c r="AT94" s="461">
        <v>1630.6590000000001</v>
      </c>
      <c r="AU94" s="461">
        <v>-638.61199999999997</v>
      </c>
      <c r="AV94" s="461">
        <v>-263.93799999999999</v>
      </c>
      <c r="AW94" s="461">
        <v>6619.8369999999986</v>
      </c>
      <c r="AX94" s="461">
        <v>6355.8989999999985</v>
      </c>
      <c r="AY94" s="461">
        <f t="shared" si="9"/>
        <v>6619.8369999999986</v>
      </c>
      <c r="AZ94" s="461">
        <f t="shared" si="10"/>
        <v>1630.6590000000001</v>
      </c>
      <c r="BA94" s="461">
        <f t="shared" si="11"/>
        <v>0</v>
      </c>
    </row>
    <row r="95" spans="1:53" s="447" customFormat="1">
      <c r="A95" s="460">
        <v>0.42708333333333298</v>
      </c>
      <c r="B95" s="461">
        <v>3642.84</v>
      </c>
      <c r="C95" s="461">
        <v>1638.116</v>
      </c>
      <c r="D95" s="461">
        <v>0</v>
      </c>
      <c r="E95" s="461">
        <v>484.22800000000001</v>
      </c>
      <c r="F95" s="461">
        <v>140.47900000000001</v>
      </c>
      <c r="G95" s="461">
        <v>0</v>
      </c>
      <c r="H95" s="461">
        <v>1336.6949999999999</v>
      </c>
      <c r="I95" s="461">
        <v>162.16300000000001</v>
      </c>
      <c r="J95" s="461">
        <v>-765.05499999999995</v>
      </c>
      <c r="K95" s="461">
        <v>-47.201999999999998</v>
      </c>
      <c r="L95" s="461">
        <v>-415.60199999999998</v>
      </c>
      <c r="M95" s="461">
        <v>6592.2640000000001</v>
      </c>
      <c r="N95" s="461">
        <v>6176.6620000000003</v>
      </c>
      <c r="O95" s="461">
        <f t="shared" si="3"/>
        <v>6592.2640000000001</v>
      </c>
      <c r="P95" s="461">
        <f t="shared" si="4"/>
        <v>0</v>
      </c>
      <c r="Q95" s="461">
        <f t="shared" si="5"/>
        <v>-765.05499999999995</v>
      </c>
      <c r="S95" s="460">
        <v>0.42708333333333298</v>
      </c>
      <c r="T95" s="461">
        <v>3014.8470000000002</v>
      </c>
      <c r="U95" s="461">
        <v>1467.068</v>
      </c>
      <c r="V95" s="461">
        <v>0</v>
      </c>
      <c r="W95" s="461">
        <v>374.697</v>
      </c>
      <c r="X95" s="461">
        <v>113.733</v>
      </c>
      <c r="Y95" s="461">
        <v>0</v>
      </c>
      <c r="Z95" s="461">
        <v>1099.9590000000001</v>
      </c>
      <c r="AA95" s="461">
        <v>18.922999999999998</v>
      </c>
      <c r="AB95" s="461">
        <v>923.47799999999995</v>
      </c>
      <c r="AC95" s="461">
        <v>-413.95800000000003</v>
      </c>
      <c r="AD95" s="461">
        <v>-365.51900000000001</v>
      </c>
      <c r="AE95" s="461">
        <v>6598.7470000000003</v>
      </c>
      <c r="AF95" s="461">
        <v>6233.2280000000001</v>
      </c>
      <c r="AG95" s="461">
        <f t="shared" si="6"/>
        <v>6598.7470000000003</v>
      </c>
      <c r="AH95" s="461">
        <f t="shared" si="7"/>
        <v>923.47799999999995</v>
      </c>
      <c r="AI95" s="461">
        <f t="shared" si="8"/>
        <v>0</v>
      </c>
      <c r="AK95" s="460">
        <v>0.42708333333333298</v>
      </c>
      <c r="AL95" s="461">
        <v>1475.326</v>
      </c>
      <c r="AM95" s="461">
        <v>1356.2249999999999</v>
      </c>
      <c r="AN95" s="461">
        <v>316.18900000000002</v>
      </c>
      <c r="AO95" s="461">
        <v>377.68200000000002</v>
      </c>
      <c r="AP95" s="461">
        <v>249.19900000000001</v>
      </c>
      <c r="AQ95" s="461">
        <v>0</v>
      </c>
      <c r="AR95" s="461">
        <v>1957.8309999999999</v>
      </c>
      <c r="AS95" s="461">
        <v>4.8470000000000004</v>
      </c>
      <c r="AT95" s="461">
        <v>1602.297</v>
      </c>
      <c r="AU95" s="461">
        <v>-639.12300000000005</v>
      </c>
      <c r="AV95" s="461">
        <v>-260.35300000000001</v>
      </c>
      <c r="AW95" s="461">
        <v>6700.473</v>
      </c>
      <c r="AX95" s="461">
        <v>6440.12</v>
      </c>
      <c r="AY95" s="461">
        <f t="shared" si="9"/>
        <v>6700.473</v>
      </c>
      <c r="AZ95" s="461">
        <f t="shared" si="10"/>
        <v>1602.297</v>
      </c>
      <c r="BA95" s="461">
        <f t="shared" si="11"/>
        <v>0</v>
      </c>
    </row>
    <row r="96" spans="1:53" s="447" customFormat="1">
      <c r="A96" s="460">
        <v>0.4375</v>
      </c>
      <c r="B96" s="461">
        <v>3641.88</v>
      </c>
      <c r="C96" s="461">
        <v>1701.6949999999999</v>
      </c>
      <c r="D96" s="461">
        <v>0</v>
      </c>
      <c r="E96" s="461">
        <v>486.86599999999999</v>
      </c>
      <c r="F96" s="461">
        <v>140.44900000000001</v>
      </c>
      <c r="G96" s="461">
        <v>2.1999999999999999E-2</v>
      </c>
      <c r="H96" s="461">
        <v>1446.7639999999999</v>
      </c>
      <c r="I96" s="461">
        <v>173.66399999999999</v>
      </c>
      <c r="J96" s="461">
        <v>-577.85799999999995</v>
      </c>
      <c r="K96" s="461">
        <v>-358.529</v>
      </c>
      <c r="L96" s="461">
        <v>-423.49599999999998</v>
      </c>
      <c r="M96" s="461">
        <v>6654.9529999999995</v>
      </c>
      <c r="N96" s="461">
        <v>6231.4569999999994</v>
      </c>
      <c r="O96" s="461">
        <f t="shared" si="3"/>
        <v>6654.9529999999995</v>
      </c>
      <c r="P96" s="461">
        <f t="shared" si="4"/>
        <v>0</v>
      </c>
      <c r="Q96" s="461">
        <f t="shared" si="5"/>
        <v>-577.85799999999995</v>
      </c>
      <c r="S96" s="460">
        <v>0.4375</v>
      </c>
      <c r="T96" s="461">
        <v>3016.4070000000002</v>
      </c>
      <c r="U96" s="461">
        <v>1448.4280000000001</v>
      </c>
      <c r="V96" s="461">
        <v>0</v>
      </c>
      <c r="W96" s="461">
        <v>367.78300000000002</v>
      </c>
      <c r="X96" s="461">
        <v>113.729</v>
      </c>
      <c r="Y96" s="461">
        <v>0</v>
      </c>
      <c r="Z96" s="461">
        <v>1188.3620000000001</v>
      </c>
      <c r="AA96" s="461">
        <v>21.173999999999999</v>
      </c>
      <c r="AB96" s="461">
        <v>954.48900000000003</v>
      </c>
      <c r="AC96" s="461">
        <v>-406.76499999999999</v>
      </c>
      <c r="AD96" s="461">
        <v>-364.59800000000001</v>
      </c>
      <c r="AE96" s="461">
        <v>6703.6070000000009</v>
      </c>
      <c r="AF96" s="461">
        <v>6339.0090000000009</v>
      </c>
      <c r="AG96" s="461">
        <f t="shared" si="6"/>
        <v>6703.6070000000009</v>
      </c>
      <c r="AH96" s="461">
        <f t="shared" si="7"/>
        <v>954.48900000000003</v>
      </c>
      <c r="AI96" s="461">
        <f t="shared" si="8"/>
        <v>0</v>
      </c>
      <c r="AK96" s="460">
        <v>0.4375</v>
      </c>
      <c r="AL96" s="461">
        <v>1780.3409999999999</v>
      </c>
      <c r="AM96" s="461">
        <v>1323.056</v>
      </c>
      <c r="AN96" s="461">
        <v>363.84</v>
      </c>
      <c r="AO96" s="461">
        <v>367.03399999999999</v>
      </c>
      <c r="AP96" s="461">
        <v>189.452</v>
      </c>
      <c r="AQ96" s="461">
        <v>0</v>
      </c>
      <c r="AR96" s="461">
        <v>1981.9739999999999</v>
      </c>
      <c r="AS96" s="461">
        <v>5.2240000000000002</v>
      </c>
      <c r="AT96" s="461">
        <v>1381.3019999999999</v>
      </c>
      <c r="AU96" s="461">
        <v>-639.08299999999997</v>
      </c>
      <c r="AV96" s="461">
        <v>-274.065</v>
      </c>
      <c r="AW96" s="461">
        <v>6753.14</v>
      </c>
      <c r="AX96" s="461">
        <v>6479.0750000000007</v>
      </c>
      <c r="AY96" s="461">
        <f t="shared" si="9"/>
        <v>6753.14</v>
      </c>
      <c r="AZ96" s="461">
        <f t="shared" si="10"/>
        <v>1381.3019999999999</v>
      </c>
      <c r="BA96" s="461">
        <f t="shared" si="11"/>
        <v>0</v>
      </c>
    </row>
    <row r="97" spans="1:53" s="447" customFormat="1">
      <c r="A97" s="460">
        <v>0.44791666666666702</v>
      </c>
      <c r="B97" s="461">
        <v>3641.1930000000002</v>
      </c>
      <c r="C97" s="461">
        <v>1705.171</v>
      </c>
      <c r="D97" s="461">
        <v>0</v>
      </c>
      <c r="E97" s="461">
        <v>480.96600000000001</v>
      </c>
      <c r="F97" s="461">
        <v>140.37</v>
      </c>
      <c r="G97" s="461">
        <v>0</v>
      </c>
      <c r="H97" s="461">
        <v>1591.682</v>
      </c>
      <c r="I97" s="461">
        <v>174.62</v>
      </c>
      <c r="J97" s="461">
        <v>-442.43400000000003</v>
      </c>
      <c r="K97" s="461">
        <v>-468.64600000000002</v>
      </c>
      <c r="L97" s="461">
        <v>-425.22199999999998</v>
      </c>
      <c r="M97" s="461">
        <v>6822.9220000000005</v>
      </c>
      <c r="N97" s="461">
        <v>6397.7000000000007</v>
      </c>
      <c r="O97" s="461">
        <f t="shared" si="3"/>
        <v>6822.9220000000005</v>
      </c>
      <c r="P97" s="461">
        <f t="shared" si="4"/>
        <v>0</v>
      </c>
      <c r="Q97" s="461">
        <f t="shared" si="5"/>
        <v>-442.43400000000003</v>
      </c>
      <c r="S97" s="460">
        <v>0.44791666666666702</v>
      </c>
      <c r="T97" s="461">
        <v>3014.7469999999998</v>
      </c>
      <c r="U97" s="461">
        <v>1452.3209999999999</v>
      </c>
      <c r="V97" s="461">
        <v>0</v>
      </c>
      <c r="W97" s="461">
        <v>367.51</v>
      </c>
      <c r="X97" s="461">
        <v>113.712</v>
      </c>
      <c r="Y97" s="461">
        <v>0</v>
      </c>
      <c r="Z97" s="461">
        <v>1250.116</v>
      </c>
      <c r="AA97" s="461">
        <v>22.555</v>
      </c>
      <c r="AB97" s="461">
        <v>901.05100000000004</v>
      </c>
      <c r="AC97" s="461">
        <v>-308.39</v>
      </c>
      <c r="AD97" s="461">
        <v>-365.84300000000002</v>
      </c>
      <c r="AE97" s="461">
        <v>6813.6220000000003</v>
      </c>
      <c r="AF97" s="461">
        <v>6447.7790000000005</v>
      </c>
      <c r="AG97" s="461">
        <f t="shared" si="6"/>
        <v>6813.6220000000003</v>
      </c>
      <c r="AH97" s="461">
        <f t="shared" si="7"/>
        <v>901.05100000000004</v>
      </c>
      <c r="AI97" s="461">
        <f t="shared" si="8"/>
        <v>0</v>
      </c>
      <c r="AK97" s="460">
        <v>0.44791666666666702</v>
      </c>
      <c r="AL97" s="461">
        <v>1904.1590000000001</v>
      </c>
      <c r="AM97" s="461">
        <v>1282.3499999999999</v>
      </c>
      <c r="AN97" s="461">
        <v>389.46899999999999</v>
      </c>
      <c r="AO97" s="461">
        <v>342.06400000000002</v>
      </c>
      <c r="AP97" s="461">
        <v>166.512</v>
      </c>
      <c r="AQ97" s="461">
        <v>0</v>
      </c>
      <c r="AR97" s="461">
        <v>2047.0540000000001</v>
      </c>
      <c r="AS97" s="461">
        <v>5.6740000000000004</v>
      </c>
      <c r="AT97" s="461">
        <v>1103.0650000000001</v>
      </c>
      <c r="AU97" s="461">
        <v>-347.404</v>
      </c>
      <c r="AV97" s="461">
        <v>-276.37099999999998</v>
      </c>
      <c r="AW97" s="461">
        <v>6892.9429999999993</v>
      </c>
      <c r="AX97" s="461">
        <v>6616.5719999999992</v>
      </c>
      <c r="AY97" s="461">
        <f t="shared" si="9"/>
        <v>6892.9429999999993</v>
      </c>
      <c r="AZ97" s="461">
        <f t="shared" si="10"/>
        <v>1103.0650000000001</v>
      </c>
      <c r="BA97" s="461">
        <f t="shared" si="11"/>
        <v>0</v>
      </c>
    </row>
    <row r="98" spans="1:53" s="447" customFormat="1">
      <c r="A98" s="460">
        <v>0.45833333333333298</v>
      </c>
      <c r="B98" s="461">
        <v>3639.819</v>
      </c>
      <c r="C98" s="461">
        <v>1638.3050000000001</v>
      </c>
      <c r="D98" s="461">
        <v>0</v>
      </c>
      <c r="E98" s="461">
        <v>466.22899999999998</v>
      </c>
      <c r="F98" s="461">
        <v>133.67400000000001</v>
      </c>
      <c r="G98" s="461">
        <v>0</v>
      </c>
      <c r="H98" s="461">
        <v>1642.2719999999999</v>
      </c>
      <c r="I98" s="461">
        <v>178.89500000000001</v>
      </c>
      <c r="J98" s="461">
        <v>-328.12</v>
      </c>
      <c r="K98" s="461">
        <v>-467.88400000000001</v>
      </c>
      <c r="L98" s="461">
        <v>-418.23</v>
      </c>
      <c r="M98" s="461">
        <v>6903.1900000000005</v>
      </c>
      <c r="N98" s="461">
        <v>6484.9600000000009</v>
      </c>
      <c r="O98" s="461">
        <f t="shared" si="3"/>
        <v>6903.1900000000005</v>
      </c>
      <c r="P98" s="461">
        <f t="shared" si="4"/>
        <v>0</v>
      </c>
      <c r="Q98" s="461">
        <f t="shared" si="5"/>
        <v>-328.12</v>
      </c>
      <c r="S98" s="460">
        <v>0.45833333333333298</v>
      </c>
      <c r="T98" s="461">
        <v>3013.393</v>
      </c>
      <c r="U98" s="461">
        <v>1496.9970000000001</v>
      </c>
      <c r="V98" s="461">
        <v>0</v>
      </c>
      <c r="W98" s="461">
        <v>358.55799999999999</v>
      </c>
      <c r="X98" s="461">
        <v>113.73</v>
      </c>
      <c r="Y98" s="461">
        <v>0</v>
      </c>
      <c r="Z98" s="461">
        <v>1300.6289999999999</v>
      </c>
      <c r="AA98" s="461">
        <v>23.561</v>
      </c>
      <c r="AB98" s="461">
        <v>773.49699999999996</v>
      </c>
      <c r="AC98" s="461">
        <v>-178.24100000000001</v>
      </c>
      <c r="AD98" s="461">
        <v>-370.6</v>
      </c>
      <c r="AE98" s="461">
        <v>6902.1239999999998</v>
      </c>
      <c r="AF98" s="461">
        <v>6531.5239999999994</v>
      </c>
      <c r="AG98" s="461">
        <f t="shared" si="6"/>
        <v>6902.1239999999998</v>
      </c>
      <c r="AH98" s="461">
        <f t="shared" si="7"/>
        <v>773.49699999999996</v>
      </c>
      <c r="AI98" s="461">
        <f t="shared" si="8"/>
        <v>0</v>
      </c>
      <c r="AK98" s="460">
        <v>0.45833333333333298</v>
      </c>
      <c r="AL98" s="461">
        <v>1961.431</v>
      </c>
      <c r="AM98" s="461">
        <v>1307.181</v>
      </c>
      <c r="AN98" s="461">
        <v>248.559</v>
      </c>
      <c r="AO98" s="461">
        <v>326.66899999999998</v>
      </c>
      <c r="AP98" s="461">
        <v>165.387</v>
      </c>
      <c r="AQ98" s="461">
        <v>0</v>
      </c>
      <c r="AR98" s="461">
        <v>2134.7869999999998</v>
      </c>
      <c r="AS98" s="461">
        <v>4.5540000000000003</v>
      </c>
      <c r="AT98" s="461">
        <v>1166.424</v>
      </c>
      <c r="AU98" s="461">
        <v>-326.27699999999999</v>
      </c>
      <c r="AV98" s="461">
        <v>-279.536</v>
      </c>
      <c r="AW98" s="461">
        <v>6988.7150000000001</v>
      </c>
      <c r="AX98" s="461">
        <v>6709.1790000000001</v>
      </c>
      <c r="AY98" s="461">
        <f t="shared" si="9"/>
        <v>6988.7150000000001</v>
      </c>
      <c r="AZ98" s="461">
        <f t="shared" si="10"/>
        <v>1166.424</v>
      </c>
      <c r="BA98" s="461">
        <f t="shared" si="11"/>
        <v>0</v>
      </c>
    </row>
    <row r="99" spans="1:53" s="447" customFormat="1">
      <c r="A99" s="460">
        <v>0.46875</v>
      </c>
      <c r="B99" s="461">
        <v>3636.6190000000001</v>
      </c>
      <c r="C99" s="461">
        <v>1592.3710000000001</v>
      </c>
      <c r="D99" s="461">
        <v>0</v>
      </c>
      <c r="E99" s="461">
        <v>459.96600000000001</v>
      </c>
      <c r="F99" s="461">
        <v>133.67099999999999</v>
      </c>
      <c r="G99" s="461">
        <v>0</v>
      </c>
      <c r="H99" s="461">
        <v>1641.134</v>
      </c>
      <c r="I99" s="461">
        <v>179.84200000000001</v>
      </c>
      <c r="J99" s="461">
        <v>-245.33600000000001</v>
      </c>
      <c r="K99" s="461">
        <v>-467.73899999999998</v>
      </c>
      <c r="L99" s="461">
        <v>-413.11099999999999</v>
      </c>
      <c r="M99" s="461">
        <v>6930.5280000000002</v>
      </c>
      <c r="N99" s="461">
        <v>6517.4170000000004</v>
      </c>
      <c r="O99" s="461">
        <f t="shared" si="3"/>
        <v>6930.5280000000002</v>
      </c>
      <c r="P99" s="461">
        <f t="shared" si="4"/>
        <v>0</v>
      </c>
      <c r="Q99" s="461">
        <f t="shared" si="5"/>
        <v>-245.33600000000001</v>
      </c>
      <c r="S99" s="460">
        <v>0.46875</v>
      </c>
      <c r="T99" s="461">
        <v>3013.7730000000001</v>
      </c>
      <c r="U99" s="461">
        <v>1474.912</v>
      </c>
      <c r="V99" s="461">
        <v>0</v>
      </c>
      <c r="W99" s="461">
        <v>359.86700000000002</v>
      </c>
      <c r="X99" s="461">
        <v>113.71</v>
      </c>
      <c r="Y99" s="461">
        <v>0</v>
      </c>
      <c r="Z99" s="461">
        <v>1326.3130000000001</v>
      </c>
      <c r="AA99" s="461">
        <v>29.015000000000001</v>
      </c>
      <c r="AB99" s="461">
        <v>760.87900000000002</v>
      </c>
      <c r="AC99" s="461">
        <v>-104.97799999999999</v>
      </c>
      <c r="AD99" s="461">
        <v>-368.86200000000002</v>
      </c>
      <c r="AE99" s="461">
        <v>6973.4910000000009</v>
      </c>
      <c r="AF99" s="461">
        <v>6604.6290000000008</v>
      </c>
      <c r="AG99" s="461">
        <f t="shared" si="6"/>
        <v>6973.4910000000009</v>
      </c>
      <c r="AH99" s="461">
        <f t="shared" si="7"/>
        <v>760.87900000000002</v>
      </c>
      <c r="AI99" s="461">
        <f t="shared" si="8"/>
        <v>0</v>
      </c>
      <c r="AK99" s="460">
        <v>0.46875</v>
      </c>
      <c r="AL99" s="461">
        <v>2059.1640000000002</v>
      </c>
      <c r="AM99" s="461">
        <v>1359.768</v>
      </c>
      <c r="AN99" s="461">
        <v>40.725000000000001</v>
      </c>
      <c r="AO99" s="461">
        <v>339.548</v>
      </c>
      <c r="AP99" s="461">
        <v>165.32599999999999</v>
      </c>
      <c r="AQ99" s="461">
        <v>0</v>
      </c>
      <c r="AR99" s="461">
        <v>2178.076</v>
      </c>
      <c r="AS99" s="461">
        <v>4.9080000000000004</v>
      </c>
      <c r="AT99" s="461">
        <v>1435.518</v>
      </c>
      <c r="AU99" s="461">
        <v>-619.31600000000003</v>
      </c>
      <c r="AV99" s="461">
        <v>-287.98700000000002</v>
      </c>
      <c r="AW99" s="461">
        <v>6963.7170000000006</v>
      </c>
      <c r="AX99" s="461">
        <v>6675.7300000000005</v>
      </c>
      <c r="AY99" s="461">
        <f t="shared" si="9"/>
        <v>6963.7170000000006</v>
      </c>
      <c r="AZ99" s="461">
        <f t="shared" si="10"/>
        <v>1435.518</v>
      </c>
      <c r="BA99" s="461">
        <f t="shared" si="11"/>
        <v>0</v>
      </c>
    </row>
    <row r="100" spans="1:53" s="447" customFormat="1">
      <c r="A100" s="460">
        <v>0.47916666666666702</v>
      </c>
      <c r="B100" s="461">
        <v>3634.4180000000001</v>
      </c>
      <c r="C100" s="461">
        <v>1618.85</v>
      </c>
      <c r="D100" s="461">
        <v>0</v>
      </c>
      <c r="E100" s="461">
        <v>465.221</v>
      </c>
      <c r="F100" s="461">
        <v>133.65299999999999</v>
      </c>
      <c r="G100" s="461">
        <v>0</v>
      </c>
      <c r="H100" s="461">
        <v>1652.252</v>
      </c>
      <c r="I100" s="461">
        <v>183.38300000000001</v>
      </c>
      <c r="J100" s="461">
        <v>-18.347999999999999</v>
      </c>
      <c r="K100" s="461">
        <v>-700.18100000000004</v>
      </c>
      <c r="L100" s="461">
        <v>-416.11</v>
      </c>
      <c r="M100" s="461">
        <v>6969.2479999999996</v>
      </c>
      <c r="N100" s="461">
        <v>6553.1379999999999</v>
      </c>
      <c r="O100" s="461">
        <f t="shared" si="3"/>
        <v>6969.2479999999996</v>
      </c>
      <c r="P100" s="461">
        <f t="shared" si="4"/>
        <v>0</v>
      </c>
      <c r="Q100" s="461">
        <f t="shared" si="5"/>
        <v>-18.347999999999999</v>
      </c>
      <c r="S100" s="460">
        <v>0.47916666666666702</v>
      </c>
      <c r="T100" s="461">
        <v>3012.6</v>
      </c>
      <c r="U100" s="461">
        <v>1476.797</v>
      </c>
      <c r="V100" s="461">
        <v>0</v>
      </c>
      <c r="W100" s="461">
        <v>361.79300000000001</v>
      </c>
      <c r="X100" s="461">
        <v>113.7</v>
      </c>
      <c r="Y100" s="461">
        <v>0</v>
      </c>
      <c r="Z100" s="461">
        <v>1377.7739999999999</v>
      </c>
      <c r="AA100" s="461">
        <v>31.062000000000001</v>
      </c>
      <c r="AB100" s="461">
        <v>704.10799999999995</v>
      </c>
      <c r="AC100" s="461">
        <v>-104.92400000000001</v>
      </c>
      <c r="AD100" s="461">
        <v>-369.91800000000001</v>
      </c>
      <c r="AE100" s="461">
        <v>6972.9099999999989</v>
      </c>
      <c r="AF100" s="461">
        <v>6602.9919999999993</v>
      </c>
      <c r="AG100" s="461">
        <f t="shared" si="6"/>
        <v>6972.9099999999989</v>
      </c>
      <c r="AH100" s="461">
        <f t="shared" si="7"/>
        <v>704.10799999999995</v>
      </c>
      <c r="AI100" s="461">
        <f t="shared" si="8"/>
        <v>0</v>
      </c>
      <c r="AK100" s="460">
        <v>0.47916666666666702</v>
      </c>
      <c r="AL100" s="461">
        <v>2110.8009999999999</v>
      </c>
      <c r="AM100" s="461">
        <v>1349.2329999999999</v>
      </c>
      <c r="AN100" s="461">
        <v>0</v>
      </c>
      <c r="AO100" s="461">
        <v>341.791</v>
      </c>
      <c r="AP100" s="461">
        <v>165.21199999999999</v>
      </c>
      <c r="AQ100" s="461">
        <v>0</v>
      </c>
      <c r="AR100" s="461">
        <v>2259.297</v>
      </c>
      <c r="AS100" s="461">
        <v>3.484</v>
      </c>
      <c r="AT100" s="461">
        <v>1369.152</v>
      </c>
      <c r="AU100" s="461">
        <v>-636.33799999999997</v>
      </c>
      <c r="AV100" s="461">
        <v>-290.19499999999999</v>
      </c>
      <c r="AW100" s="461">
        <v>6962.6320000000005</v>
      </c>
      <c r="AX100" s="461">
        <v>6672.4370000000008</v>
      </c>
      <c r="AY100" s="461">
        <f t="shared" si="9"/>
        <v>6962.6320000000005</v>
      </c>
      <c r="AZ100" s="461">
        <f t="shared" si="10"/>
        <v>1369.152</v>
      </c>
      <c r="BA100" s="461">
        <f t="shared" si="11"/>
        <v>0</v>
      </c>
    </row>
    <row r="101" spans="1:53" s="447" customFormat="1">
      <c r="A101" s="460">
        <v>0.48958333333333298</v>
      </c>
      <c r="B101" s="461">
        <v>3629.7779999999998</v>
      </c>
      <c r="C101" s="461">
        <v>1657.3779999999999</v>
      </c>
      <c r="D101" s="461">
        <v>0</v>
      </c>
      <c r="E101" s="461">
        <v>462.93900000000002</v>
      </c>
      <c r="F101" s="461">
        <v>133.62</v>
      </c>
      <c r="G101" s="461">
        <v>0</v>
      </c>
      <c r="H101" s="461">
        <v>1648.6130000000001</v>
      </c>
      <c r="I101" s="461">
        <v>197.39400000000001</v>
      </c>
      <c r="J101" s="461">
        <v>71.39</v>
      </c>
      <c r="K101" s="461">
        <v>-810.60199999999998</v>
      </c>
      <c r="L101" s="461">
        <v>-419.65699999999998</v>
      </c>
      <c r="M101" s="461">
        <v>6990.5100000000011</v>
      </c>
      <c r="N101" s="461">
        <v>6570.853000000001</v>
      </c>
      <c r="O101" s="461">
        <f t="shared" si="3"/>
        <v>6990.5100000000011</v>
      </c>
      <c r="P101" s="461">
        <f t="shared" si="4"/>
        <v>71.39</v>
      </c>
      <c r="Q101" s="461">
        <f t="shared" si="5"/>
        <v>0</v>
      </c>
      <c r="S101" s="460">
        <v>0.48958333333333298</v>
      </c>
      <c r="T101" s="461">
        <v>3012.0329999999999</v>
      </c>
      <c r="U101" s="461">
        <v>1467.2159999999999</v>
      </c>
      <c r="V101" s="461">
        <v>0</v>
      </c>
      <c r="W101" s="461">
        <v>361.21100000000001</v>
      </c>
      <c r="X101" s="461">
        <v>113.687</v>
      </c>
      <c r="Y101" s="461">
        <v>0</v>
      </c>
      <c r="Z101" s="461">
        <v>1482.4739999999999</v>
      </c>
      <c r="AA101" s="461">
        <v>34.837000000000003</v>
      </c>
      <c r="AB101" s="461">
        <v>665.78099999999995</v>
      </c>
      <c r="AC101" s="461">
        <v>-215.667</v>
      </c>
      <c r="AD101" s="461">
        <v>-370.48599999999999</v>
      </c>
      <c r="AE101" s="461">
        <v>6921.5720000000001</v>
      </c>
      <c r="AF101" s="461">
        <v>6551.0860000000002</v>
      </c>
      <c r="AG101" s="461">
        <f t="shared" si="6"/>
        <v>6921.5720000000001</v>
      </c>
      <c r="AH101" s="461">
        <f t="shared" si="7"/>
        <v>665.78099999999995</v>
      </c>
      <c r="AI101" s="461">
        <f t="shared" si="8"/>
        <v>0</v>
      </c>
      <c r="AK101" s="460">
        <v>0.48958333333333298</v>
      </c>
      <c r="AL101" s="461">
        <v>2116.2350000000001</v>
      </c>
      <c r="AM101" s="461">
        <v>1333.135</v>
      </c>
      <c r="AN101" s="461">
        <v>0</v>
      </c>
      <c r="AO101" s="461">
        <v>341.42700000000002</v>
      </c>
      <c r="AP101" s="461">
        <v>165.101</v>
      </c>
      <c r="AQ101" s="461">
        <v>0</v>
      </c>
      <c r="AR101" s="461">
        <v>2289.1350000000002</v>
      </c>
      <c r="AS101" s="461">
        <v>4.0609999999999999</v>
      </c>
      <c r="AT101" s="461">
        <v>1294.828</v>
      </c>
      <c r="AU101" s="461">
        <v>-636.22799999999995</v>
      </c>
      <c r="AV101" s="461">
        <v>-289.27300000000002</v>
      </c>
      <c r="AW101" s="461">
        <v>6907.6940000000004</v>
      </c>
      <c r="AX101" s="461">
        <v>6618.4210000000003</v>
      </c>
      <c r="AY101" s="461">
        <f t="shared" si="9"/>
        <v>6907.6940000000004</v>
      </c>
      <c r="AZ101" s="461">
        <f t="shared" si="10"/>
        <v>1294.828</v>
      </c>
      <c r="BA101" s="461">
        <f t="shared" si="11"/>
        <v>0</v>
      </c>
    </row>
    <row r="102" spans="1:53" s="447" customFormat="1">
      <c r="A102" s="460">
        <v>0.5</v>
      </c>
      <c r="B102" s="461">
        <v>3627.7109999999998</v>
      </c>
      <c r="C102" s="461">
        <v>1663.1849999999999</v>
      </c>
      <c r="D102" s="461">
        <v>0</v>
      </c>
      <c r="E102" s="461">
        <v>451.55099999999999</v>
      </c>
      <c r="F102" s="461">
        <v>131.42599999999999</v>
      </c>
      <c r="G102" s="461">
        <v>0</v>
      </c>
      <c r="H102" s="461">
        <v>1654.357</v>
      </c>
      <c r="I102" s="461">
        <v>211.709</v>
      </c>
      <c r="J102" s="461">
        <v>32.344000000000001</v>
      </c>
      <c r="K102" s="461">
        <v>-878.48900000000003</v>
      </c>
      <c r="L102" s="461">
        <v>-419.65300000000002</v>
      </c>
      <c r="M102" s="461">
        <v>6893.7939999999999</v>
      </c>
      <c r="N102" s="461">
        <v>6474.1409999999996</v>
      </c>
      <c r="O102" s="461">
        <f t="shared" si="3"/>
        <v>6893.7939999999999</v>
      </c>
      <c r="P102" s="461">
        <f t="shared" si="4"/>
        <v>32.344000000000001</v>
      </c>
      <c r="Q102" s="461">
        <f t="shared" si="5"/>
        <v>0</v>
      </c>
      <c r="S102" s="460">
        <v>0.5</v>
      </c>
      <c r="T102" s="461">
        <v>3011.973</v>
      </c>
      <c r="U102" s="461">
        <v>1482.472</v>
      </c>
      <c r="V102" s="461">
        <v>0</v>
      </c>
      <c r="W102" s="461">
        <v>360.15199999999999</v>
      </c>
      <c r="X102" s="461">
        <v>111.71899999999999</v>
      </c>
      <c r="Y102" s="461">
        <v>0</v>
      </c>
      <c r="Z102" s="461">
        <v>1523.421</v>
      </c>
      <c r="AA102" s="461">
        <v>35.49</v>
      </c>
      <c r="AB102" s="461">
        <v>784.05799999999999</v>
      </c>
      <c r="AC102" s="461">
        <v>-412.10700000000003</v>
      </c>
      <c r="AD102" s="461">
        <v>-372.60899999999998</v>
      </c>
      <c r="AE102" s="461">
        <v>6897.1779999999999</v>
      </c>
      <c r="AF102" s="461">
        <v>6524.5689999999995</v>
      </c>
      <c r="AG102" s="461">
        <f t="shared" si="6"/>
        <v>6897.1779999999999</v>
      </c>
      <c r="AH102" s="461">
        <f t="shared" si="7"/>
        <v>784.05799999999999</v>
      </c>
      <c r="AI102" s="461">
        <f t="shared" si="8"/>
        <v>0</v>
      </c>
      <c r="AK102" s="460">
        <v>0.5</v>
      </c>
      <c r="AL102" s="461">
        <v>2142.0340000000001</v>
      </c>
      <c r="AM102" s="461">
        <v>1288.06</v>
      </c>
      <c r="AN102" s="461">
        <v>0</v>
      </c>
      <c r="AO102" s="461">
        <v>339.36900000000003</v>
      </c>
      <c r="AP102" s="461">
        <v>160.071</v>
      </c>
      <c r="AQ102" s="461">
        <v>0</v>
      </c>
      <c r="AR102" s="461">
        <v>2301.9630000000002</v>
      </c>
      <c r="AS102" s="461">
        <v>3.7919999999999998</v>
      </c>
      <c r="AT102" s="461">
        <v>1286.8900000000001</v>
      </c>
      <c r="AU102" s="461">
        <v>-628.577</v>
      </c>
      <c r="AV102" s="461">
        <v>-286.45299999999997</v>
      </c>
      <c r="AW102" s="461">
        <v>6893.6020000000008</v>
      </c>
      <c r="AX102" s="461">
        <v>6607.1490000000013</v>
      </c>
      <c r="AY102" s="461">
        <f t="shared" si="9"/>
        <v>6893.6020000000008</v>
      </c>
      <c r="AZ102" s="461">
        <f t="shared" si="10"/>
        <v>1286.8900000000001</v>
      </c>
      <c r="BA102" s="461">
        <f t="shared" si="11"/>
        <v>0</v>
      </c>
    </row>
    <row r="103" spans="1:53" s="447" customFormat="1">
      <c r="A103" s="460">
        <v>0.51041666666666696</v>
      </c>
      <c r="B103" s="461">
        <v>3629.1970000000001</v>
      </c>
      <c r="C103" s="461">
        <v>1652.818</v>
      </c>
      <c r="D103" s="461">
        <v>0</v>
      </c>
      <c r="E103" s="461">
        <v>452.05900000000003</v>
      </c>
      <c r="F103" s="461">
        <v>131.43299999999999</v>
      </c>
      <c r="G103" s="461">
        <v>0</v>
      </c>
      <c r="H103" s="461">
        <v>1682.251</v>
      </c>
      <c r="I103" s="461">
        <v>209.20400000000001</v>
      </c>
      <c r="J103" s="461">
        <v>-1.909</v>
      </c>
      <c r="K103" s="461">
        <v>-877.524</v>
      </c>
      <c r="L103" s="461">
        <v>-419.048</v>
      </c>
      <c r="M103" s="461">
        <v>6877.5290000000005</v>
      </c>
      <c r="N103" s="461">
        <v>6458.4810000000007</v>
      </c>
      <c r="O103" s="461">
        <f t="shared" si="3"/>
        <v>6877.5290000000005</v>
      </c>
      <c r="P103" s="461">
        <f t="shared" si="4"/>
        <v>0</v>
      </c>
      <c r="Q103" s="461">
        <f t="shared" si="5"/>
        <v>-1.909</v>
      </c>
      <c r="S103" s="460">
        <v>0.51041666666666696</v>
      </c>
      <c r="T103" s="461">
        <v>3011.2460000000001</v>
      </c>
      <c r="U103" s="461">
        <v>1493.165</v>
      </c>
      <c r="V103" s="461">
        <v>0</v>
      </c>
      <c r="W103" s="461">
        <v>360.947</v>
      </c>
      <c r="X103" s="461">
        <v>111.498</v>
      </c>
      <c r="Y103" s="461">
        <v>0</v>
      </c>
      <c r="Z103" s="461">
        <v>1646.0440000000001</v>
      </c>
      <c r="AA103" s="461">
        <v>40.823</v>
      </c>
      <c r="AB103" s="461">
        <v>638.5</v>
      </c>
      <c r="AC103" s="461">
        <v>-426.21199999999999</v>
      </c>
      <c r="AD103" s="461">
        <v>-375.64499999999998</v>
      </c>
      <c r="AE103" s="461">
        <v>6876.0110000000004</v>
      </c>
      <c r="AF103" s="461">
        <v>6500.366</v>
      </c>
      <c r="AG103" s="461">
        <f t="shared" si="6"/>
        <v>6876.0110000000004</v>
      </c>
      <c r="AH103" s="461">
        <f t="shared" si="7"/>
        <v>638.5</v>
      </c>
      <c r="AI103" s="461">
        <f t="shared" si="8"/>
        <v>0</v>
      </c>
      <c r="AK103" s="460">
        <v>0.51041666666666696</v>
      </c>
      <c r="AL103" s="461">
        <v>2192.9169999999999</v>
      </c>
      <c r="AM103" s="461">
        <v>1292.5619999999999</v>
      </c>
      <c r="AN103" s="461">
        <v>0</v>
      </c>
      <c r="AO103" s="461">
        <v>338.03899999999999</v>
      </c>
      <c r="AP103" s="461">
        <v>159.95400000000001</v>
      </c>
      <c r="AQ103" s="461">
        <v>0</v>
      </c>
      <c r="AR103" s="461">
        <v>2324.9169999999999</v>
      </c>
      <c r="AS103" s="461">
        <v>3.96</v>
      </c>
      <c r="AT103" s="461">
        <v>1044.1959999999999</v>
      </c>
      <c r="AU103" s="461">
        <v>-529.20899999999995</v>
      </c>
      <c r="AV103" s="461">
        <v>-289.851</v>
      </c>
      <c r="AW103" s="461">
        <v>6827.3360000000002</v>
      </c>
      <c r="AX103" s="461">
        <v>6537.4850000000006</v>
      </c>
      <c r="AY103" s="461">
        <f t="shared" si="9"/>
        <v>6827.3360000000002</v>
      </c>
      <c r="AZ103" s="461">
        <f t="shared" si="10"/>
        <v>1044.1959999999999</v>
      </c>
      <c r="BA103" s="461">
        <f t="shared" si="11"/>
        <v>0</v>
      </c>
    </row>
    <row r="104" spans="1:53" s="447" customFormat="1">
      <c r="A104" s="460">
        <v>0.52083333333333304</v>
      </c>
      <c r="B104" s="461">
        <v>3624.2370000000001</v>
      </c>
      <c r="C104" s="461">
        <v>1639.3620000000001</v>
      </c>
      <c r="D104" s="461">
        <v>0</v>
      </c>
      <c r="E104" s="461">
        <v>451.01799999999997</v>
      </c>
      <c r="F104" s="461">
        <v>131.423</v>
      </c>
      <c r="G104" s="461">
        <v>0</v>
      </c>
      <c r="H104" s="461">
        <v>1708.672</v>
      </c>
      <c r="I104" s="461">
        <v>211.35599999999999</v>
      </c>
      <c r="J104" s="461">
        <v>-85.688999999999993</v>
      </c>
      <c r="K104" s="461">
        <v>-876.04300000000001</v>
      </c>
      <c r="L104" s="461">
        <v>-417.71800000000002</v>
      </c>
      <c r="M104" s="461">
        <v>6804.3359999999993</v>
      </c>
      <c r="N104" s="461">
        <v>6386.6179999999995</v>
      </c>
      <c r="O104" s="461">
        <f t="shared" si="3"/>
        <v>6804.3359999999993</v>
      </c>
      <c r="P104" s="461">
        <f t="shared" si="4"/>
        <v>0</v>
      </c>
      <c r="Q104" s="461">
        <f t="shared" si="5"/>
        <v>-85.688999999999993</v>
      </c>
      <c r="S104" s="460">
        <v>0.52083333333333304</v>
      </c>
      <c r="T104" s="461">
        <v>3009.6930000000002</v>
      </c>
      <c r="U104" s="461">
        <v>1464.653</v>
      </c>
      <c r="V104" s="461">
        <v>0</v>
      </c>
      <c r="W104" s="461">
        <v>360.048</v>
      </c>
      <c r="X104" s="461">
        <v>111.49299999999999</v>
      </c>
      <c r="Y104" s="461">
        <v>0</v>
      </c>
      <c r="Z104" s="461">
        <v>1756.9649999999999</v>
      </c>
      <c r="AA104" s="461">
        <v>39.887</v>
      </c>
      <c r="AB104" s="461">
        <v>619.61599999999999</v>
      </c>
      <c r="AC104" s="461">
        <v>-518.19100000000003</v>
      </c>
      <c r="AD104" s="461">
        <v>-374.22</v>
      </c>
      <c r="AE104" s="461">
        <v>6844.1640000000007</v>
      </c>
      <c r="AF104" s="461">
        <v>6469.9440000000004</v>
      </c>
      <c r="AG104" s="461">
        <f t="shared" si="6"/>
        <v>6844.1640000000007</v>
      </c>
      <c r="AH104" s="461">
        <f t="shared" si="7"/>
        <v>619.61599999999999</v>
      </c>
      <c r="AI104" s="461">
        <f t="shared" si="8"/>
        <v>0</v>
      </c>
      <c r="AK104" s="460">
        <v>0.52083333333333304</v>
      </c>
      <c r="AL104" s="461">
        <v>2221.3159999999998</v>
      </c>
      <c r="AM104" s="461">
        <v>1266.7550000000001</v>
      </c>
      <c r="AN104" s="461">
        <v>0</v>
      </c>
      <c r="AO104" s="461">
        <v>338.33300000000003</v>
      </c>
      <c r="AP104" s="461">
        <v>159.90700000000001</v>
      </c>
      <c r="AQ104" s="461">
        <v>0</v>
      </c>
      <c r="AR104" s="461">
        <v>2321.0520000000001</v>
      </c>
      <c r="AS104" s="461">
        <v>4.391</v>
      </c>
      <c r="AT104" s="461">
        <v>1003.18</v>
      </c>
      <c r="AU104" s="461">
        <v>-528.82399999999996</v>
      </c>
      <c r="AV104" s="461">
        <v>-289.01299999999998</v>
      </c>
      <c r="AW104" s="461">
        <v>6786.1100000000006</v>
      </c>
      <c r="AX104" s="461">
        <v>6497.0970000000007</v>
      </c>
      <c r="AY104" s="461">
        <f t="shared" si="9"/>
        <v>6786.1100000000006</v>
      </c>
      <c r="AZ104" s="461">
        <f t="shared" si="10"/>
        <v>1003.18</v>
      </c>
      <c r="BA104" s="461">
        <f t="shared" si="11"/>
        <v>0</v>
      </c>
    </row>
    <row r="105" spans="1:53" s="447" customFormat="1">
      <c r="A105" s="460">
        <v>0.53125</v>
      </c>
      <c r="B105" s="461">
        <v>3621.1759999999999</v>
      </c>
      <c r="C105" s="461">
        <v>1627.864</v>
      </c>
      <c r="D105" s="461">
        <v>0</v>
      </c>
      <c r="E105" s="461">
        <v>447.43599999999998</v>
      </c>
      <c r="F105" s="461">
        <v>131.42599999999999</v>
      </c>
      <c r="G105" s="461">
        <v>0</v>
      </c>
      <c r="H105" s="461">
        <v>1702.0170000000001</v>
      </c>
      <c r="I105" s="461">
        <v>210.43299999999999</v>
      </c>
      <c r="J105" s="461">
        <v>-122.809</v>
      </c>
      <c r="K105" s="461">
        <v>-874.82899999999995</v>
      </c>
      <c r="L105" s="461">
        <v>-416.09699999999998</v>
      </c>
      <c r="M105" s="461">
        <v>6742.7139999999999</v>
      </c>
      <c r="N105" s="461">
        <v>6326.6170000000002</v>
      </c>
      <c r="O105" s="461">
        <f t="shared" si="3"/>
        <v>6742.7139999999999</v>
      </c>
      <c r="P105" s="461">
        <f t="shared" si="4"/>
        <v>0</v>
      </c>
      <c r="Q105" s="461">
        <f t="shared" si="5"/>
        <v>-122.809</v>
      </c>
      <c r="S105" s="460">
        <v>0.53125</v>
      </c>
      <c r="T105" s="461">
        <v>3010.6529999999998</v>
      </c>
      <c r="U105" s="461">
        <v>1442.3779999999999</v>
      </c>
      <c r="V105" s="461">
        <v>0</v>
      </c>
      <c r="W105" s="461">
        <v>360.59300000000002</v>
      </c>
      <c r="X105" s="461">
        <v>121.777</v>
      </c>
      <c r="Y105" s="461">
        <v>0</v>
      </c>
      <c r="Z105" s="461">
        <v>1848.825</v>
      </c>
      <c r="AA105" s="461">
        <v>42.091999999999999</v>
      </c>
      <c r="AB105" s="461">
        <v>551.51700000000005</v>
      </c>
      <c r="AC105" s="461">
        <v>-517.79600000000005</v>
      </c>
      <c r="AD105" s="461">
        <v>-373.50599999999997</v>
      </c>
      <c r="AE105" s="461">
        <v>6860.0389999999989</v>
      </c>
      <c r="AF105" s="461">
        <v>6486.5329999999985</v>
      </c>
      <c r="AG105" s="461">
        <f t="shared" si="6"/>
        <v>6860.0389999999989</v>
      </c>
      <c r="AH105" s="461">
        <f t="shared" si="7"/>
        <v>551.51700000000005</v>
      </c>
      <c r="AI105" s="461">
        <f t="shared" si="8"/>
        <v>0</v>
      </c>
      <c r="AK105" s="460">
        <v>0.53125</v>
      </c>
      <c r="AL105" s="461">
        <v>2224.9169999999999</v>
      </c>
      <c r="AM105" s="461">
        <v>1243.403</v>
      </c>
      <c r="AN105" s="461">
        <v>0</v>
      </c>
      <c r="AO105" s="461">
        <v>331.673</v>
      </c>
      <c r="AP105" s="461">
        <v>159.88900000000001</v>
      </c>
      <c r="AQ105" s="461">
        <v>0</v>
      </c>
      <c r="AR105" s="461">
        <v>2371.3339999999998</v>
      </c>
      <c r="AS105" s="461">
        <v>4.234</v>
      </c>
      <c r="AT105" s="461">
        <v>1143.942</v>
      </c>
      <c r="AU105" s="461">
        <v>-599.73</v>
      </c>
      <c r="AV105" s="461">
        <v>-287.08699999999999</v>
      </c>
      <c r="AW105" s="461">
        <v>6879.6620000000003</v>
      </c>
      <c r="AX105" s="461">
        <v>6592.5750000000007</v>
      </c>
      <c r="AY105" s="461">
        <f t="shared" si="9"/>
        <v>6879.6620000000003</v>
      </c>
      <c r="AZ105" s="461">
        <f t="shared" si="10"/>
        <v>1143.942</v>
      </c>
      <c r="BA105" s="461">
        <f t="shared" si="11"/>
        <v>0</v>
      </c>
    </row>
    <row r="106" spans="1:53" s="447" customFormat="1">
      <c r="A106" s="460">
        <v>0.54166666666666696</v>
      </c>
      <c r="B106" s="461">
        <v>3615.3679999999999</v>
      </c>
      <c r="C106" s="461">
        <v>1577.5309999999999</v>
      </c>
      <c r="D106" s="461">
        <v>0</v>
      </c>
      <c r="E106" s="461">
        <v>438.18700000000001</v>
      </c>
      <c r="F106" s="461">
        <v>131.42500000000001</v>
      </c>
      <c r="G106" s="461">
        <v>0</v>
      </c>
      <c r="H106" s="461">
        <v>1686.953</v>
      </c>
      <c r="I106" s="461">
        <v>225.352</v>
      </c>
      <c r="J106" s="461">
        <v>5.6539999999999999</v>
      </c>
      <c r="K106" s="461">
        <v>-975.447</v>
      </c>
      <c r="L106" s="461">
        <v>-410.21</v>
      </c>
      <c r="M106" s="461">
        <v>6705.0230000000001</v>
      </c>
      <c r="N106" s="461">
        <v>6294.8130000000001</v>
      </c>
      <c r="O106" s="461">
        <f t="shared" si="3"/>
        <v>6705.0230000000001</v>
      </c>
      <c r="P106" s="461">
        <f t="shared" si="4"/>
        <v>5.6539999999999999</v>
      </c>
      <c r="Q106" s="461">
        <f t="shared" si="5"/>
        <v>0</v>
      </c>
      <c r="S106" s="460">
        <v>0.54166666666666696</v>
      </c>
      <c r="T106" s="461">
        <v>3008.866</v>
      </c>
      <c r="U106" s="461">
        <v>1432.884</v>
      </c>
      <c r="V106" s="461">
        <v>0</v>
      </c>
      <c r="W106" s="461">
        <v>360.86599999999999</v>
      </c>
      <c r="X106" s="461">
        <v>273.358</v>
      </c>
      <c r="Y106" s="461">
        <v>0</v>
      </c>
      <c r="Z106" s="461">
        <v>1756.991</v>
      </c>
      <c r="AA106" s="461">
        <v>43.436999999999998</v>
      </c>
      <c r="AB106" s="461">
        <v>555.94399999999996</v>
      </c>
      <c r="AC106" s="461">
        <v>-629.69100000000003</v>
      </c>
      <c r="AD106" s="461">
        <v>-372.31</v>
      </c>
      <c r="AE106" s="461">
        <v>6802.6549999999997</v>
      </c>
      <c r="AF106" s="461">
        <v>6430.3449999999993</v>
      </c>
      <c r="AG106" s="461">
        <f t="shared" si="6"/>
        <v>6802.6549999999997</v>
      </c>
      <c r="AH106" s="461">
        <f t="shared" si="7"/>
        <v>555.94399999999996</v>
      </c>
      <c r="AI106" s="461">
        <f t="shared" si="8"/>
        <v>0</v>
      </c>
      <c r="AK106" s="460">
        <v>0.54166666666666696</v>
      </c>
      <c r="AL106" s="461">
        <v>2223.09</v>
      </c>
      <c r="AM106" s="461">
        <v>1221.731</v>
      </c>
      <c r="AN106" s="461">
        <v>0</v>
      </c>
      <c r="AO106" s="461">
        <v>318.15199999999999</v>
      </c>
      <c r="AP106" s="461">
        <v>155.023</v>
      </c>
      <c r="AQ106" s="461">
        <v>0</v>
      </c>
      <c r="AR106" s="461">
        <v>2318.8380000000002</v>
      </c>
      <c r="AS106" s="461">
        <v>5.7809999999999997</v>
      </c>
      <c r="AT106" s="461">
        <v>1299.624</v>
      </c>
      <c r="AU106" s="461">
        <v>-633.26900000000001</v>
      </c>
      <c r="AV106" s="461">
        <v>-283.52</v>
      </c>
      <c r="AW106" s="461">
        <v>6908.97</v>
      </c>
      <c r="AX106" s="461">
        <v>6625.4500000000007</v>
      </c>
      <c r="AY106" s="461">
        <f t="shared" si="9"/>
        <v>6908.97</v>
      </c>
      <c r="AZ106" s="461">
        <f t="shared" si="10"/>
        <v>1299.624</v>
      </c>
      <c r="BA106" s="461">
        <f t="shared" si="11"/>
        <v>0</v>
      </c>
    </row>
    <row r="107" spans="1:53" s="447" customFormat="1">
      <c r="A107" s="460">
        <v>0.55208333333333304</v>
      </c>
      <c r="B107" s="461">
        <v>3610.9409999999998</v>
      </c>
      <c r="C107" s="461">
        <v>1566.8489999999999</v>
      </c>
      <c r="D107" s="461">
        <v>0</v>
      </c>
      <c r="E107" s="461">
        <v>443.92599999999999</v>
      </c>
      <c r="F107" s="461">
        <v>131.43899999999999</v>
      </c>
      <c r="G107" s="461">
        <v>0</v>
      </c>
      <c r="H107" s="461">
        <v>1639.0440000000001</v>
      </c>
      <c r="I107" s="461">
        <v>222.03299999999999</v>
      </c>
      <c r="J107" s="461">
        <v>111.75</v>
      </c>
      <c r="K107" s="461">
        <v>-1093.1310000000001</v>
      </c>
      <c r="L107" s="461">
        <v>-408.62400000000002</v>
      </c>
      <c r="M107" s="461">
        <v>6632.8510000000006</v>
      </c>
      <c r="N107" s="461">
        <v>6224.2270000000008</v>
      </c>
      <c r="O107" s="461">
        <f t="shared" si="3"/>
        <v>6632.8510000000006</v>
      </c>
      <c r="P107" s="461">
        <f t="shared" si="4"/>
        <v>111.75</v>
      </c>
      <c r="Q107" s="461">
        <f t="shared" si="5"/>
        <v>0</v>
      </c>
      <c r="S107" s="460">
        <v>0.55208333333333304</v>
      </c>
      <c r="T107" s="461">
        <v>3008.2190000000001</v>
      </c>
      <c r="U107" s="461">
        <v>1416.8979999999999</v>
      </c>
      <c r="V107" s="461">
        <v>0</v>
      </c>
      <c r="W107" s="461">
        <v>360.96199999999999</v>
      </c>
      <c r="X107" s="461">
        <v>295.81799999999998</v>
      </c>
      <c r="Y107" s="461">
        <v>0</v>
      </c>
      <c r="Z107" s="461">
        <v>1769.537</v>
      </c>
      <c r="AA107" s="461">
        <v>40.100999999999999</v>
      </c>
      <c r="AB107" s="461">
        <v>515.28099999999995</v>
      </c>
      <c r="AC107" s="461">
        <v>-630.10699999999997</v>
      </c>
      <c r="AD107" s="461">
        <v>-370.96499999999997</v>
      </c>
      <c r="AE107" s="461">
        <v>6776.7089999999998</v>
      </c>
      <c r="AF107" s="461">
        <v>6405.7439999999997</v>
      </c>
      <c r="AG107" s="461">
        <f t="shared" si="6"/>
        <v>6776.7089999999998</v>
      </c>
      <c r="AH107" s="461">
        <f t="shared" si="7"/>
        <v>515.28099999999995</v>
      </c>
      <c r="AI107" s="461">
        <f t="shared" si="8"/>
        <v>0</v>
      </c>
      <c r="AK107" s="460">
        <v>0.55208333333333304</v>
      </c>
      <c r="AL107" s="461">
        <v>2223.9899999999998</v>
      </c>
      <c r="AM107" s="461">
        <v>1212.383</v>
      </c>
      <c r="AN107" s="461">
        <v>0</v>
      </c>
      <c r="AO107" s="461">
        <v>315.24400000000003</v>
      </c>
      <c r="AP107" s="461">
        <v>154.44200000000001</v>
      </c>
      <c r="AQ107" s="461">
        <v>0</v>
      </c>
      <c r="AR107" s="461">
        <v>2309.8139999999999</v>
      </c>
      <c r="AS107" s="461">
        <v>5.1820000000000004</v>
      </c>
      <c r="AT107" s="461">
        <v>1285.9480000000001</v>
      </c>
      <c r="AU107" s="461">
        <v>-633.08699999999999</v>
      </c>
      <c r="AV107" s="461">
        <v>-282.40300000000002</v>
      </c>
      <c r="AW107" s="461">
        <v>6873.9159999999993</v>
      </c>
      <c r="AX107" s="461">
        <v>6591.512999999999</v>
      </c>
      <c r="AY107" s="461">
        <f t="shared" si="9"/>
        <v>6873.9159999999993</v>
      </c>
      <c r="AZ107" s="461">
        <f t="shared" si="10"/>
        <v>1285.9480000000001</v>
      </c>
      <c r="BA107" s="461">
        <f t="shared" si="11"/>
        <v>0</v>
      </c>
    </row>
    <row r="108" spans="1:53" s="447" customFormat="1">
      <c r="A108" s="460">
        <v>0.5625</v>
      </c>
      <c r="B108" s="461">
        <v>3610.268</v>
      </c>
      <c r="C108" s="461">
        <v>1555.048</v>
      </c>
      <c r="D108" s="461">
        <v>0</v>
      </c>
      <c r="E108" s="461">
        <v>443.10599999999999</v>
      </c>
      <c r="F108" s="461">
        <v>131.46299999999999</v>
      </c>
      <c r="G108" s="461">
        <v>0</v>
      </c>
      <c r="H108" s="461">
        <v>1525.855</v>
      </c>
      <c r="I108" s="461">
        <v>217.55600000000001</v>
      </c>
      <c r="J108" s="461">
        <v>132.58199999999999</v>
      </c>
      <c r="K108" s="461">
        <v>-1092.086</v>
      </c>
      <c r="L108" s="461">
        <v>-405.93400000000003</v>
      </c>
      <c r="M108" s="461">
        <v>6523.7919999999995</v>
      </c>
      <c r="N108" s="461">
        <v>6117.8579999999993</v>
      </c>
      <c r="O108" s="461">
        <f t="shared" si="3"/>
        <v>6523.7919999999995</v>
      </c>
      <c r="P108" s="461">
        <f t="shared" si="4"/>
        <v>132.58199999999999</v>
      </c>
      <c r="Q108" s="461">
        <f t="shared" si="5"/>
        <v>0</v>
      </c>
      <c r="S108" s="460">
        <v>0.5625</v>
      </c>
      <c r="T108" s="461">
        <v>3007.0189999999998</v>
      </c>
      <c r="U108" s="461">
        <v>1384.1990000000001</v>
      </c>
      <c r="V108" s="461">
        <v>0</v>
      </c>
      <c r="W108" s="461">
        <v>360.12299999999999</v>
      </c>
      <c r="X108" s="461">
        <v>284.13</v>
      </c>
      <c r="Y108" s="461">
        <v>0</v>
      </c>
      <c r="Z108" s="461">
        <v>1868.8340000000001</v>
      </c>
      <c r="AA108" s="461">
        <v>44.469000000000001</v>
      </c>
      <c r="AB108" s="461">
        <v>428.90300000000002</v>
      </c>
      <c r="AC108" s="461">
        <v>-629.78499999999997</v>
      </c>
      <c r="AD108" s="461">
        <v>-368.91</v>
      </c>
      <c r="AE108" s="461">
        <v>6747.8919999999998</v>
      </c>
      <c r="AF108" s="461">
        <v>6378.982</v>
      </c>
      <c r="AG108" s="461">
        <f t="shared" si="6"/>
        <v>6747.8919999999998</v>
      </c>
      <c r="AH108" s="461">
        <f t="shared" si="7"/>
        <v>428.90300000000002</v>
      </c>
      <c r="AI108" s="461">
        <f t="shared" si="8"/>
        <v>0</v>
      </c>
      <c r="AK108" s="460">
        <v>0.5625</v>
      </c>
      <c r="AL108" s="461">
        <v>2223.904</v>
      </c>
      <c r="AM108" s="461">
        <v>1220.6849999999999</v>
      </c>
      <c r="AN108" s="461">
        <v>0</v>
      </c>
      <c r="AO108" s="461">
        <v>317.67099999999999</v>
      </c>
      <c r="AP108" s="461">
        <v>150.26599999999999</v>
      </c>
      <c r="AQ108" s="461">
        <v>0</v>
      </c>
      <c r="AR108" s="461">
        <v>2208.991</v>
      </c>
      <c r="AS108" s="461">
        <v>5.335</v>
      </c>
      <c r="AT108" s="461">
        <v>1224.3389999999999</v>
      </c>
      <c r="AU108" s="461">
        <v>-631.74699999999996</v>
      </c>
      <c r="AV108" s="461">
        <v>-282.30200000000002</v>
      </c>
      <c r="AW108" s="461">
        <v>6719.4439999999995</v>
      </c>
      <c r="AX108" s="461">
        <v>6437.1419999999998</v>
      </c>
      <c r="AY108" s="461">
        <f t="shared" si="9"/>
        <v>6719.4439999999995</v>
      </c>
      <c r="AZ108" s="461">
        <f t="shared" si="10"/>
        <v>1224.3389999999999</v>
      </c>
      <c r="BA108" s="461">
        <f t="shared" si="11"/>
        <v>0</v>
      </c>
    </row>
    <row r="109" spans="1:53" s="447" customFormat="1">
      <c r="A109" s="460">
        <v>0.57291666666666696</v>
      </c>
      <c r="B109" s="461">
        <v>3608.4009999999998</v>
      </c>
      <c r="C109" s="461">
        <v>1553.1859999999999</v>
      </c>
      <c r="D109" s="461">
        <v>0</v>
      </c>
      <c r="E109" s="461">
        <v>438.06400000000002</v>
      </c>
      <c r="F109" s="461">
        <v>131.404</v>
      </c>
      <c r="G109" s="461">
        <v>0</v>
      </c>
      <c r="H109" s="461">
        <v>1420.7059999999999</v>
      </c>
      <c r="I109" s="461">
        <v>236.71600000000001</v>
      </c>
      <c r="J109" s="461">
        <v>94.927999999999997</v>
      </c>
      <c r="K109" s="461">
        <v>-1086.33</v>
      </c>
      <c r="L109" s="461">
        <v>-404.28500000000003</v>
      </c>
      <c r="M109" s="461">
        <v>6397.0750000000007</v>
      </c>
      <c r="N109" s="461">
        <v>5992.7900000000009</v>
      </c>
      <c r="O109" s="461">
        <f t="shared" si="3"/>
        <v>6397.0750000000007</v>
      </c>
      <c r="P109" s="461">
        <f t="shared" si="4"/>
        <v>94.927999999999997</v>
      </c>
      <c r="Q109" s="461">
        <f t="shared" si="5"/>
        <v>0</v>
      </c>
      <c r="S109" s="460">
        <v>0.57291666666666696</v>
      </c>
      <c r="T109" s="461">
        <v>3005.7530000000002</v>
      </c>
      <c r="U109" s="461">
        <v>1374.44</v>
      </c>
      <c r="V109" s="461">
        <v>0</v>
      </c>
      <c r="W109" s="461">
        <v>358.97199999999998</v>
      </c>
      <c r="X109" s="461">
        <v>272.60399999999998</v>
      </c>
      <c r="Y109" s="461">
        <v>0</v>
      </c>
      <c r="Z109" s="461">
        <v>1839.828</v>
      </c>
      <c r="AA109" s="461">
        <v>37.302</v>
      </c>
      <c r="AB109" s="461">
        <v>409.42700000000002</v>
      </c>
      <c r="AC109" s="461">
        <v>-629.46299999999997</v>
      </c>
      <c r="AD109" s="461">
        <v>-367.14299999999997</v>
      </c>
      <c r="AE109" s="461">
        <v>6668.8629999999994</v>
      </c>
      <c r="AF109" s="461">
        <v>6301.7199999999993</v>
      </c>
      <c r="AG109" s="461">
        <f t="shared" si="6"/>
        <v>6668.8629999999994</v>
      </c>
      <c r="AH109" s="461">
        <f t="shared" si="7"/>
        <v>409.42700000000002</v>
      </c>
      <c r="AI109" s="461">
        <f t="shared" si="8"/>
        <v>0</v>
      </c>
      <c r="AK109" s="460">
        <v>0.57291666666666696</v>
      </c>
      <c r="AL109" s="461">
        <v>2223.643</v>
      </c>
      <c r="AM109" s="461">
        <v>1214.7629999999999</v>
      </c>
      <c r="AN109" s="461">
        <v>0</v>
      </c>
      <c r="AO109" s="461">
        <v>319.52999999999997</v>
      </c>
      <c r="AP109" s="461">
        <v>150.15799999999999</v>
      </c>
      <c r="AQ109" s="461">
        <v>0</v>
      </c>
      <c r="AR109" s="461">
        <v>2166.8780000000002</v>
      </c>
      <c r="AS109" s="461">
        <v>4.9349999999999996</v>
      </c>
      <c r="AT109" s="461">
        <v>1221.5830000000001</v>
      </c>
      <c r="AU109" s="461">
        <v>-631.13099999999997</v>
      </c>
      <c r="AV109" s="461">
        <v>-281.435</v>
      </c>
      <c r="AW109" s="461">
        <v>6670.3589999999995</v>
      </c>
      <c r="AX109" s="461">
        <v>6388.9239999999991</v>
      </c>
      <c r="AY109" s="461">
        <f t="shared" si="9"/>
        <v>6670.3589999999995</v>
      </c>
      <c r="AZ109" s="461">
        <f t="shared" si="10"/>
        <v>1221.5830000000001</v>
      </c>
      <c r="BA109" s="461">
        <f t="shared" si="11"/>
        <v>0</v>
      </c>
    </row>
    <row r="110" spans="1:53" s="447" customFormat="1">
      <c r="A110" s="460">
        <v>0.58333333333333304</v>
      </c>
      <c r="B110" s="461">
        <v>3609.614</v>
      </c>
      <c r="C110" s="461">
        <v>1565.6859999999999</v>
      </c>
      <c r="D110" s="461">
        <v>0</v>
      </c>
      <c r="E110" s="461">
        <v>427.976</v>
      </c>
      <c r="F110" s="461">
        <v>132.179</v>
      </c>
      <c r="G110" s="461">
        <v>0</v>
      </c>
      <c r="H110" s="461">
        <v>1340.027</v>
      </c>
      <c r="I110" s="461">
        <v>237.81399999999999</v>
      </c>
      <c r="J110" s="461">
        <v>52.113</v>
      </c>
      <c r="K110" s="461">
        <v>-1085.29</v>
      </c>
      <c r="L110" s="461">
        <v>-404.02300000000002</v>
      </c>
      <c r="M110" s="461">
        <v>6280.1190000000006</v>
      </c>
      <c r="N110" s="461">
        <v>5876.0960000000005</v>
      </c>
      <c r="O110" s="461">
        <f t="shared" si="3"/>
        <v>6280.1190000000006</v>
      </c>
      <c r="P110" s="461">
        <f t="shared" si="4"/>
        <v>52.113</v>
      </c>
      <c r="Q110" s="461">
        <f t="shared" si="5"/>
        <v>0</v>
      </c>
      <c r="S110" s="460">
        <v>0.58333333333333304</v>
      </c>
      <c r="T110" s="461">
        <v>3005.386</v>
      </c>
      <c r="U110" s="461">
        <v>1335.606</v>
      </c>
      <c r="V110" s="461">
        <v>0</v>
      </c>
      <c r="W110" s="461">
        <v>358.44200000000001</v>
      </c>
      <c r="X110" s="461">
        <v>121.047</v>
      </c>
      <c r="Y110" s="461">
        <v>0</v>
      </c>
      <c r="Z110" s="461">
        <v>1787.6030000000001</v>
      </c>
      <c r="AA110" s="461">
        <v>32.896000000000001</v>
      </c>
      <c r="AB110" s="461">
        <v>529.00800000000004</v>
      </c>
      <c r="AC110" s="461">
        <v>-628.57899999999995</v>
      </c>
      <c r="AD110" s="461">
        <v>-360.96800000000002</v>
      </c>
      <c r="AE110" s="461">
        <v>6541.4089999999997</v>
      </c>
      <c r="AF110" s="461">
        <v>6180.4409999999998</v>
      </c>
      <c r="AG110" s="461">
        <f t="shared" si="6"/>
        <v>6541.4089999999997</v>
      </c>
      <c r="AH110" s="461">
        <f t="shared" si="7"/>
        <v>529.00800000000004</v>
      </c>
      <c r="AI110" s="461">
        <f t="shared" si="8"/>
        <v>0</v>
      </c>
      <c r="AK110" s="460">
        <v>0.58333333333333304</v>
      </c>
      <c r="AL110" s="461">
        <v>2223.0700000000002</v>
      </c>
      <c r="AM110" s="461">
        <v>1188.3040000000001</v>
      </c>
      <c r="AN110" s="461">
        <v>0</v>
      </c>
      <c r="AO110" s="461">
        <v>313.80399999999997</v>
      </c>
      <c r="AP110" s="461">
        <v>149.92699999999999</v>
      </c>
      <c r="AQ110" s="461">
        <v>0</v>
      </c>
      <c r="AR110" s="461">
        <v>2105.413</v>
      </c>
      <c r="AS110" s="461">
        <v>6.984</v>
      </c>
      <c r="AT110" s="461">
        <v>1328.5229999999999</v>
      </c>
      <c r="AU110" s="461">
        <v>-629.70100000000002</v>
      </c>
      <c r="AV110" s="461">
        <v>-277.964</v>
      </c>
      <c r="AW110" s="461">
        <v>6686.3240000000005</v>
      </c>
      <c r="AX110" s="461">
        <v>6408.3600000000006</v>
      </c>
      <c r="AY110" s="461">
        <f t="shared" si="9"/>
        <v>6686.3240000000005</v>
      </c>
      <c r="AZ110" s="461">
        <f t="shared" si="10"/>
        <v>1328.5229999999999</v>
      </c>
      <c r="BA110" s="461">
        <f t="shared" si="11"/>
        <v>0</v>
      </c>
    </row>
    <row r="111" spans="1:53" s="447" customFormat="1">
      <c r="A111" s="460">
        <v>0.59375</v>
      </c>
      <c r="B111" s="461">
        <v>3611.3139999999999</v>
      </c>
      <c r="C111" s="461">
        <v>1546.271</v>
      </c>
      <c r="D111" s="461">
        <v>0</v>
      </c>
      <c r="E111" s="461">
        <v>429.44600000000003</v>
      </c>
      <c r="F111" s="461">
        <v>132.02500000000001</v>
      </c>
      <c r="G111" s="461">
        <v>0</v>
      </c>
      <c r="H111" s="461">
        <v>1266.6010000000001</v>
      </c>
      <c r="I111" s="461">
        <v>218.465</v>
      </c>
      <c r="J111" s="461">
        <v>52.212000000000003</v>
      </c>
      <c r="K111" s="461">
        <v>-1083.4469999999999</v>
      </c>
      <c r="L111" s="461">
        <v>-401.15499999999997</v>
      </c>
      <c r="M111" s="461">
        <v>6172.8869999999997</v>
      </c>
      <c r="N111" s="461">
        <v>5771.732</v>
      </c>
      <c r="O111" s="461">
        <f t="shared" si="3"/>
        <v>6172.8869999999997</v>
      </c>
      <c r="P111" s="461">
        <f t="shared" si="4"/>
        <v>52.212000000000003</v>
      </c>
      <c r="Q111" s="461">
        <f t="shared" si="5"/>
        <v>0</v>
      </c>
      <c r="S111" s="460">
        <v>0.59375</v>
      </c>
      <c r="T111" s="461">
        <v>3005.799</v>
      </c>
      <c r="U111" s="461">
        <v>1312.3889999999999</v>
      </c>
      <c r="V111" s="461">
        <v>0</v>
      </c>
      <c r="W111" s="461">
        <v>359.38</v>
      </c>
      <c r="X111" s="461">
        <v>112.84</v>
      </c>
      <c r="Y111" s="461">
        <v>0</v>
      </c>
      <c r="Z111" s="461">
        <v>1821.806</v>
      </c>
      <c r="AA111" s="461">
        <v>31.712</v>
      </c>
      <c r="AB111" s="461">
        <v>516.71</v>
      </c>
      <c r="AC111" s="461">
        <v>-630.11400000000003</v>
      </c>
      <c r="AD111" s="461">
        <v>-359.08499999999998</v>
      </c>
      <c r="AE111" s="461">
        <v>6530.5220000000008</v>
      </c>
      <c r="AF111" s="461">
        <v>6171.4370000000008</v>
      </c>
      <c r="AG111" s="461">
        <f t="shared" si="6"/>
        <v>6530.5220000000008</v>
      </c>
      <c r="AH111" s="461">
        <f t="shared" si="7"/>
        <v>516.71</v>
      </c>
      <c r="AI111" s="461">
        <f t="shared" si="8"/>
        <v>0</v>
      </c>
      <c r="AK111" s="460">
        <v>0.59375</v>
      </c>
      <c r="AL111" s="461">
        <v>2223.4169999999999</v>
      </c>
      <c r="AM111" s="461">
        <v>1185.6030000000001</v>
      </c>
      <c r="AN111" s="461">
        <v>0</v>
      </c>
      <c r="AO111" s="461">
        <v>313.10399999999998</v>
      </c>
      <c r="AP111" s="461">
        <v>149.92400000000001</v>
      </c>
      <c r="AQ111" s="461">
        <v>0</v>
      </c>
      <c r="AR111" s="461">
        <v>2064.422</v>
      </c>
      <c r="AS111" s="461">
        <v>5.6890000000000001</v>
      </c>
      <c r="AT111" s="461">
        <v>1317.146</v>
      </c>
      <c r="AU111" s="461">
        <v>-628.95500000000004</v>
      </c>
      <c r="AV111" s="461">
        <v>-277.26299999999998</v>
      </c>
      <c r="AW111" s="461">
        <v>6630.3499999999995</v>
      </c>
      <c r="AX111" s="461">
        <v>6353.0869999999995</v>
      </c>
      <c r="AY111" s="461">
        <f t="shared" si="9"/>
        <v>6630.3499999999995</v>
      </c>
      <c r="AZ111" s="461">
        <f t="shared" si="10"/>
        <v>1317.146</v>
      </c>
      <c r="BA111" s="461">
        <f t="shared" si="11"/>
        <v>0</v>
      </c>
    </row>
    <row r="112" spans="1:53" s="447" customFormat="1">
      <c r="A112" s="460">
        <v>0.60416666666666696</v>
      </c>
      <c r="B112" s="461">
        <v>3614.0419999999999</v>
      </c>
      <c r="C112" s="461">
        <v>1560.624</v>
      </c>
      <c r="D112" s="461">
        <v>0</v>
      </c>
      <c r="E112" s="461">
        <v>430.11500000000001</v>
      </c>
      <c r="F112" s="461">
        <v>132.02099999999999</v>
      </c>
      <c r="G112" s="461">
        <v>0</v>
      </c>
      <c r="H112" s="461">
        <v>1178.155</v>
      </c>
      <c r="I112" s="461">
        <v>197.773</v>
      </c>
      <c r="J112" s="461">
        <v>46.378999999999998</v>
      </c>
      <c r="K112" s="461">
        <v>-1030.0730000000001</v>
      </c>
      <c r="L112" s="461">
        <v>-401.45100000000002</v>
      </c>
      <c r="M112" s="461">
        <v>6129.0359999999991</v>
      </c>
      <c r="N112" s="461">
        <v>5727.5849999999991</v>
      </c>
      <c r="O112" s="461">
        <f t="shared" si="3"/>
        <v>6129.0359999999991</v>
      </c>
      <c r="P112" s="461">
        <f t="shared" si="4"/>
        <v>46.378999999999998</v>
      </c>
      <c r="Q112" s="461">
        <f t="shared" si="5"/>
        <v>0</v>
      </c>
      <c r="S112" s="460">
        <v>0.60416666666666696</v>
      </c>
      <c r="T112" s="461">
        <v>3004.866</v>
      </c>
      <c r="U112" s="461">
        <v>1301.8209999999999</v>
      </c>
      <c r="V112" s="461">
        <v>0</v>
      </c>
      <c r="W112" s="461">
        <v>359.11</v>
      </c>
      <c r="X112" s="461">
        <v>112.85899999999999</v>
      </c>
      <c r="Y112" s="461">
        <v>0</v>
      </c>
      <c r="Z112" s="461">
        <v>1726.7329999999999</v>
      </c>
      <c r="AA112" s="461">
        <v>39.057000000000002</v>
      </c>
      <c r="AB112" s="461">
        <v>552.78499999999997</v>
      </c>
      <c r="AC112" s="461">
        <v>-629.25599999999997</v>
      </c>
      <c r="AD112" s="461">
        <v>-356.54700000000003</v>
      </c>
      <c r="AE112" s="461">
        <v>6467.9749999999995</v>
      </c>
      <c r="AF112" s="461">
        <v>6111.4279999999999</v>
      </c>
      <c r="AG112" s="461">
        <f t="shared" si="6"/>
        <v>6467.9749999999995</v>
      </c>
      <c r="AH112" s="461">
        <f t="shared" si="7"/>
        <v>552.78499999999997</v>
      </c>
      <c r="AI112" s="461">
        <f t="shared" si="8"/>
        <v>0</v>
      </c>
      <c r="AK112" s="460">
        <v>0.60416666666666696</v>
      </c>
      <c r="AL112" s="461">
        <v>2223.0830000000001</v>
      </c>
      <c r="AM112" s="461">
        <v>1186.787</v>
      </c>
      <c r="AN112" s="461">
        <v>0</v>
      </c>
      <c r="AO112" s="461">
        <v>314.66300000000001</v>
      </c>
      <c r="AP112" s="461">
        <v>149.91300000000001</v>
      </c>
      <c r="AQ112" s="461">
        <v>0</v>
      </c>
      <c r="AR112" s="461">
        <v>1975.5350000000001</v>
      </c>
      <c r="AS112" s="461">
        <v>6.0640000000000001</v>
      </c>
      <c r="AT112" s="461">
        <v>1337.0889999999999</v>
      </c>
      <c r="AU112" s="461">
        <v>-628.47199999999998</v>
      </c>
      <c r="AV112" s="461">
        <v>-276.58</v>
      </c>
      <c r="AW112" s="461">
        <v>6564.6620000000003</v>
      </c>
      <c r="AX112" s="461">
        <v>6288.0820000000003</v>
      </c>
      <c r="AY112" s="461">
        <f t="shared" si="9"/>
        <v>6564.6620000000003</v>
      </c>
      <c r="AZ112" s="461">
        <f t="shared" si="10"/>
        <v>1337.0889999999999</v>
      </c>
      <c r="BA112" s="461">
        <f t="shared" si="11"/>
        <v>0</v>
      </c>
    </row>
    <row r="113" spans="1:53" s="447" customFormat="1">
      <c r="A113" s="460">
        <v>0.61458333333333304</v>
      </c>
      <c r="B113" s="461">
        <v>3615.7950000000001</v>
      </c>
      <c r="C113" s="461">
        <v>1569.5219999999999</v>
      </c>
      <c r="D113" s="461">
        <v>0</v>
      </c>
      <c r="E113" s="461">
        <v>431.23200000000003</v>
      </c>
      <c r="F113" s="461">
        <v>132.023</v>
      </c>
      <c r="G113" s="461">
        <v>0</v>
      </c>
      <c r="H113" s="461">
        <v>1106.3869999999999</v>
      </c>
      <c r="I113" s="461">
        <v>207.17400000000001</v>
      </c>
      <c r="J113" s="461">
        <v>8.0850000000000009</v>
      </c>
      <c r="K113" s="461">
        <v>-990.55200000000002</v>
      </c>
      <c r="L113" s="461">
        <v>-401.73700000000002</v>
      </c>
      <c r="M113" s="461">
        <v>6079.6660000000002</v>
      </c>
      <c r="N113" s="461">
        <v>5677.9290000000001</v>
      </c>
      <c r="O113" s="461">
        <f t="shared" si="3"/>
        <v>6079.6660000000002</v>
      </c>
      <c r="P113" s="461">
        <f t="shared" si="4"/>
        <v>8.0850000000000009</v>
      </c>
      <c r="Q113" s="461">
        <f t="shared" si="5"/>
        <v>0</v>
      </c>
      <c r="S113" s="460">
        <v>0.61458333333333304</v>
      </c>
      <c r="T113" s="461">
        <v>3003.6660000000002</v>
      </c>
      <c r="U113" s="461">
        <v>1321.9459999999999</v>
      </c>
      <c r="V113" s="461">
        <v>0</v>
      </c>
      <c r="W113" s="461">
        <v>357.846</v>
      </c>
      <c r="X113" s="461">
        <v>112.816</v>
      </c>
      <c r="Y113" s="461">
        <v>0</v>
      </c>
      <c r="Z113" s="461">
        <v>1759.105</v>
      </c>
      <c r="AA113" s="461">
        <v>30.327999999999999</v>
      </c>
      <c r="AB113" s="461">
        <v>533.50599999999997</v>
      </c>
      <c r="AC113" s="461">
        <v>-626.84900000000005</v>
      </c>
      <c r="AD113" s="461">
        <v>-358.88799999999998</v>
      </c>
      <c r="AE113" s="461">
        <v>6492.3640000000014</v>
      </c>
      <c r="AF113" s="461">
        <v>6133.4760000000015</v>
      </c>
      <c r="AG113" s="461">
        <f t="shared" si="6"/>
        <v>6492.3640000000014</v>
      </c>
      <c r="AH113" s="461">
        <f t="shared" si="7"/>
        <v>533.50599999999997</v>
      </c>
      <c r="AI113" s="461">
        <f t="shared" si="8"/>
        <v>0</v>
      </c>
      <c r="AK113" s="460">
        <v>0.61458333333333304</v>
      </c>
      <c r="AL113" s="461">
        <v>2224.1170000000002</v>
      </c>
      <c r="AM113" s="461">
        <v>1193.1279999999999</v>
      </c>
      <c r="AN113" s="461">
        <v>0</v>
      </c>
      <c r="AO113" s="461">
        <v>314.76600000000002</v>
      </c>
      <c r="AP113" s="461">
        <v>149.90899999999999</v>
      </c>
      <c r="AQ113" s="461">
        <v>0</v>
      </c>
      <c r="AR113" s="461">
        <v>1946.1990000000001</v>
      </c>
      <c r="AS113" s="461">
        <v>5.8360000000000003</v>
      </c>
      <c r="AT113" s="461">
        <v>1370.4169999999999</v>
      </c>
      <c r="AU113" s="461">
        <v>-627.83699999999999</v>
      </c>
      <c r="AV113" s="461">
        <v>-276.94299999999998</v>
      </c>
      <c r="AW113" s="461">
        <v>6576.5350000000017</v>
      </c>
      <c r="AX113" s="461">
        <v>6299.5920000000015</v>
      </c>
      <c r="AY113" s="461">
        <f t="shared" si="9"/>
        <v>6576.5350000000017</v>
      </c>
      <c r="AZ113" s="461">
        <f t="shared" si="10"/>
        <v>1370.4169999999999</v>
      </c>
      <c r="BA113" s="461">
        <f t="shared" si="11"/>
        <v>0</v>
      </c>
    </row>
    <row r="114" spans="1:53" s="447" customFormat="1">
      <c r="A114" s="460">
        <v>0.625</v>
      </c>
      <c r="B114" s="461">
        <v>3615.8420000000001</v>
      </c>
      <c r="C114" s="461">
        <v>1607.739</v>
      </c>
      <c r="D114" s="461">
        <v>0</v>
      </c>
      <c r="E114" s="461">
        <v>432.12099999999998</v>
      </c>
      <c r="F114" s="461">
        <v>132.02000000000001</v>
      </c>
      <c r="G114" s="461">
        <v>0</v>
      </c>
      <c r="H114" s="461">
        <v>1012.573</v>
      </c>
      <c r="I114" s="461">
        <v>218.35400000000001</v>
      </c>
      <c r="J114" s="461">
        <v>-198.726</v>
      </c>
      <c r="K114" s="461">
        <v>-737.78499999999997</v>
      </c>
      <c r="L114" s="461">
        <v>-404.577</v>
      </c>
      <c r="M114" s="461">
        <v>6082.1380000000017</v>
      </c>
      <c r="N114" s="461">
        <v>5677.5610000000015</v>
      </c>
      <c r="O114" s="461">
        <f t="shared" si="3"/>
        <v>6082.1380000000017</v>
      </c>
      <c r="P114" s="461">
        <f t="shared" si="4"/>
        <v>0</v>
      </c>
      <c r="Q114" s="461">
        <f t="shared" si="5"/>
        <v>-198.726</v>
      </c>
      <c r="S114" s="460">
        <v>0.625</v>
      </c>
      <c r="T114" s="461">
        <v>3002.3719999999998</v>
      </c>
      <c r="U114" s="461">
        <v>1331.67</v>
      </c>
      <c r="V114" s="461">
        <v>0</v>
      </c>
      <c r="W114" s="461">
        <v>355.53199999999998</v>
      </c>
      <c r="X114" s="461">
        <v>111.705</v>
      </c>
      <c r="Y114" s="461">
        <v>0</v>
      </c>
      <c r="Z114" s="461">
        <v>1656.9639999999999</v>
      </c>
      <c r="AA114" s="461">
        <v>27.922999999999998</v>
      </c>
      <c r="AB114" s="461">
        <v>620.42700000000002</v>
      </c>
      <c r="AC114" s="461">
        <v>-625.74300000000005</v>
      </c>
      <c r="AD114" s="461">
        <v>-358.08600000000001</v>
      </c>
      <c r="AE114" s="461">
        <v>6480.8499999999985</v>
      </c>
      <c r="AF114" s="461">
        <v>6122.7639999999983</v>
      </c>
      <c r="AG114" s="461">
        <f t="shared" si="6"/>
        <v>6480.8499999999985</v>
      </c>
      <c r="AH114" s="461">
        <f t="shared" si="7"/>
        <v>620.42700000000002</v>
      </c>
      <c r="AI114" s="461">
        <f t="shared" si="8"/>
        <v>0</v>
      </c>
      <c r="AK114" s="460">
        <v>0.625</v>
      </c>
      <c r="AL114" s="461">
        <v>2222.4569999999999</v>
      </c>
      <c r="AM114" s="461">
        <v>1187.4590000000001</v>
      </c>
      <c r="AN114" s="461">
        <v>0</v>
      </c>
      <c r="AO114" s="461">
        <v>309.97899999999998</v>
      </c>
      <c r="AP114" s="461">
        <v>153.90199999999999</v>
      </c>
      <c r="AQ114" s="461">
        <v>0</v>
      </c>
      <c r="AR114" s="461">
        <v>1829.2439999999999</v>
      </c>
      <c r="AS114" s="461">
        <v>6.2910000000000004</v>
      </c>
      <c r="AT114" s="461">
        <v>1425.182</v>
      </c>
      <c r="AU114" s="461">
        <v>-627.22199999999998</v>
      </c>
      <c r="AV114" s="461">
        <v>-274.87700000000001</v>
      </c>
      <c r="AW114" s="461">
        <v>6507.2920000000004</v>
      </c>
      <c r="AX114" s="461">
        <v>6232.415</v>
      </c>
      <c r="AY114" s="461">
        <f t="shared" si="9"/>
        <v>6507.2920000000004</v>
      </c>
      <c r="AZ114" s="461">
        <f t="shared" si="10"/>
        <v>1425.182</v>
      </c>
      <c r="BA114" s="461">
        <f t="shared" si="11"/>
        <v>0</v>
      </c>
    </row>
    <row r="115" spans="1:53" s="447" customFormat="1">
      <c r="A115" s="460">
        <v>0.63541666666666696</v>
      </c>
      <c r="B115" s="461">
        <v>3617.0149999999999</v>
      </c>
      <c r="C115" s="461">
        <v>1616.721</v>
      </c>
      <c r="D115" s="461">
        <v>0</v>
      </c>
      <c r="E115" s="461">
        <v>432.37200000000001</v>
      </c>
      <c r="F115" s="461">
        <v>132.084</v>
      </c>
      <c r="G115" s="461">
        <v>0</v>
      </c>
      <c r="H115" s="461">
        <v>878.63499999999999</v>
      </c>
      <c r="I115" s="461">
        <v>235.86</v>
      </c>
      <c r="J115" s="461">
        <v>-429.54500000000002</v>
      </c>
      <c r="K115" s="461">
        <v>-421.94900000000001</v>
      </c>
      <c r="L115" s="461">
        <v>-404.125</v>
      </c>
      <c r="M115" s="461">
        <v>6061.1930000000002</v>
      </c>
      <c r="N115" s="461">
        <v>5657.0680000000002</v>
      </c>
      <c r="O115" s="461">
        <f t="shared" si="3"/>
        <v>6061.1930000000002</v>
      </c>
      <c r="P115" s="461">
        <f t="shared" si="4"/>
        <v>0</v>
      </c>
      <c r="Q115" s="461">
        <f t="shared" si="5"/>
        <v>-429.54500000000002</v>
      </c>
      <c r="S115" s="460">
        <v>0.63541666666666696</v>
      </c>
      <c r="T115" s="461">
        <v>3002.732</v>
      </c>
      <c r="U115" s="461">
        <v>1330.9480000000001</v>
      </c>
      <c r="V115" s="461">
        <v>0</v>
      </c>
      <c r="W115" s="461">
        <v>356.05799999999999</v>
      </c>
      <c r="X115" s="461">
        <v>111.658</v>
      </c>
      <c r="Y115" s="461">
        <v>0</v>
      </c>
      <c r="Z115" s="461">
        <v>1567.829</v>
      </c>
      <c r="AA115" s="461">
        <v>37.445999999999998</v>
      </c>
      <c r="AB115" s="461">
        <v>637.30399999999997</v>
      </c>
      <c r="AC115" s="461">
        <v>-624.93899999999996</v>
      </c>
      <c r="AD115" s="461">
        <v>-356.80599999999998</v>
      </c>
      <c r="AE115" s="461">
        <v>6419.0360000000001</v>
      </c>
      <c r="AF115" s="461">
        <v>6062.2300000000005</v>
      </c>
      <c r="AG115" s="461">
        <f t="shared" si="6"/>
        <v>6419.0360000000001</v>
      </c>
      <c r="AH115" s="461">
        <f t="shared" si="7"/>
        <v>637.30399999999997</v>
      </c>
      <c r="AI115" s="461">
        <f t="shared" si="8"/>
        <v>0</v>
      </c>
      <c r="AK115" s="460">
        <v>0.63541666666666696</v>
      </c>
      <c r="AL115" s="461">
        <v>2221.67</v>
      </c>
      <c r="AM115" s="461">
        <v>1198.942</v>
      </c>
      <c r="AN115" s="461">
        <v>0</v>
      </c>
      <c r="AO115" s="461">
        <v>311.77600000000001</v>
      </c>
      <c r="AP115" s="461">
        <v>154.739</v>
      </c>
      <c r="AQ115" s="461">
        <v>0</v>
      </c>
      <c r="AR115" s="461">
        <v>1761.248</v>
      </c>
      <c r="AS115" s="461">
        <v>7.0229999999999997</v>
      </c>
      <c r="AT115" s="461">
        <v>1458.82</v>
      </c>
      <c r="AU115" s="461">
        <v>-625.89200000000005</v>
      </c>
      <c r="AV115" s="461">
        <v>-275.36500000000001</v>
      </c>
      <c r="AW115" s="461">
        <v>6488.326</v>
      </c>
      <c r="AX115" s="461">
        <v>6212.9610000000002</v>
      </c>
      <c r="AY115" s="461">
        <f t="shared" si="9"/>
        <v>6488.326</v>
      </c>
      <c r="AZ115" s="461">
        <f t="shared" si="10"/>
        <v>1458.82</v>
      </c>
      <c r="BA115" s="461">
        <f t="shared" si="11"/>
        <v>0</v>
      </c>
    </row>
    <row r="116" spans="1:53" s="447" customFormat="1">
      <c r="A116" s="460">
        <v>0.64583333333333304</v>
      </c>
      <c r="B116" s="461">
        <v>3617.7689999999998</v>
      </c>
      <c r="C116" s="461">
        <v>1620.019</v>
      </c>
      <c r="D116" s="461">
        <v>0</v>
      </c>
      <c r="E116" s="461">
        <v>433.44299999999998</v>
      </c>
      <c r="F116" s="461">
        <v>132.34399999999999</v>
      </c>
      <c r="G116" s="461">
        <v>0</v>
      </c>
      <c r="H116" s="461">
        <v>762.697</v>
      </c>
      <c r="I116" s="461">
        <v>226.834</v>
      </c>
      <c r="J116" s="461">
        <v>-445.62799999999999</v>
      </c>
      <c r="K116" s="461">
        <v>-341.53399999999999</v>
      </c>
      <c r="L116" s="461">
        <v>-403.04199999999997</v>
      </c>
      <c r="M116" s="461">
        <v>6005.9440000000004</v>
      </c>
      <c r="N116" s="461">
        <v>5602.902</v>
      </c>
      <c r="O116" s="461">
        <f t="shared" si="3"/>
        <v>6005.9440000000004</v>
      </c>
      <c r="P116" s="461">
        <f t="shared" si="4"/>
        <v>0</v>
      </c>
      <c r="Q116" s="461">
        <f t="shared" si="5"/>
        <v>-445.62799999999999</v>
      </c>
      <c r="S116" s="460">
        <v>0.64583333333333304</v>
      </c>
      <c r="T116" s="461">
        <v>3004.5590000000002</v>
      </c>
      <c r="U116" s="461">
        <v>1329.4829999999999</v>
      </c>
      <c r="V116" s="461">
        <v>0</v>
      </c>
      <c r="W116" s="461">
        <v>355.93900000000002</v>
      </c>
      <c r="X116" s="461">
        <v>111.699</v>
      </c>
      <c r="Y116" s="461">
        <v>0</v>
      </c>
      <c r="Z116" s="461">
        <v>1525.86</v>
      </c>
      <c r="AA116" s="461">
        <v>56.613</v>
      </c>
      <c r="AB116" s="461">
        <v>605.72400000000005</v>
      </c>
      <c r="AC116" s="461">
        <v>-623.83199999999999</v>
      </c>
      <c r="AD116" s="461">
        <v>-356.30599999999998</v>
      </c>
      <c r="AE116" s="461">
        <v>6366.0450000000001</v>
      </c>
      <c r="AF116" s="461">
        <v>6009.7390000000005</v>
      </c>
      <c r="AG116" s="461">
        <f t="shared" si="6"/>
        <v>6366.0450000000001</v>
      </c>
      <c r="AH116" s="461">
        <f t="shared" si="7"/>
        <v>605.72400000000005</v>
      </c>
      <c r="AI116" s="461">
        <f t="shared" si="8"/>
        <v>0</v>
      </c>
      <c r="AK116" s="460">
        <v>0.64583333333333304</v>
      </c>
      <c r="AL116" s="461">
        <v>2221.69</v>
      </c>
      <c r="AM116" s="461">
        <v>1221.704</v>
      </c>
      <c r="AN116" s="461">
        <v>0</v>
      </c>
      <c r="AO116" s="461">
        <v>310.74599999999998</v>
      </c>
      <c r="AP116" s="461">
        <v>154.72900000000001</v>
      </c>
      <c r="AQ116" s="461">
        <v>0</v>
      </c>
      <c r="AR116" s="461">
        <v>1675.546</v>
      </c>
      <c r="AS116" s="461">
        <v>8.6859999999999999</v>
      </c>
      <c r="AT116" s="461">
        <v>1511.182</v>
      </c>
      <c r="AU116" s="461">
        <v>-624.86599999999999</v>
      </c>
      <c r="AV116" s="461">
        <v>-276.58999999999997</v>
      </c>
      <c r="AW116" s="461">
        <v>6479.4169999999995</v>
      </c>
      <c r="AX116" s="461">
        <v>6202.8269999999993</v>
      </c>
      <c r="AY116" s="461">
        <f t="shared" si="9"/>
        <v>6479.4169999999995</v>
      </c>
      <c r="AZ116" s="461">
        <f t="shared" si="10"/>
        <v>1511.182</v>
      </c>
      <c r="BA116" s="461">
        <f t="shared" si="11"/>
        <v>0</v>
      </c>
    </row>
    <row r="117" spans="1:53" s="447" customFormat="1">
      <c r="A117" s="460">
        <v>0.65625</v>
      </c>
      <c r="B117" s="461">
        <v>3618.8090000000002</v>
      </c>
      <c r="C117" s="461">
        <v>1584.348</v>
      </c>
      <c r="D117" s="461">
        <v>0</v>
      </c>
      <c r="E117" s="461">
        <v>429.72500000000002</v>
      </c>
      <c r="F117" s="461">
        <v>132.84100000000001</v>
      </c>
      <c r="G117" s="461">
        <v>0</v>
      </c>
      <c r="H117" s="461">
        <v>628.03800000000001</v>
      </c>
      <c r="I117" s="461">
        <v>220.745</v>
      </c>
      <c r="J117" s="461">
        <v>-655.39700000000005</v>
      </c>
      <c r="K117" s="461">
        <v>-33.649000000000001</v>
      </c>
      <c r="L117" s="461">
        <v>-397.62700000000001</v>
      </c>
      <c r="M117" s="461">
        <v>5925.46</v>
      </c>
      <c r="N117" s="461">
        <v>5527.8329999999996</v>
      </c>
      <c r="O117" s="461">
        <f t="shared" si="3"/>
        <v>5925.46</v>
      </c>
      <c r="P117" s="461">
        <f t="shared" si="4"/>
        <v>0</v>
      </c>
      <c r="Q117" s="461">
        <f t="shared" si="5"/>
        <v>-655.39700000000005</v>
      </c>
      <c r="S117" s="460">
        <v>0.65625</v>
      </c>
      <c r="T117" s="461">
        <v>3004.712</v>
      </c>
      <c r="U117" s="461">
        <v>1329.3389999999999</v>
      </c>
      <c r="V117" s="461">
        <v>0</v>
      </c>
      <c r="W117" s="461">
        <v>356.45600000000002</v>
      </c>
      <c r="X117" s="461">
        <v>111.69499999999999</v>
      </c>
      <c r="Y117" s="461">
        <v>0</v>
      </c>
      <c r="Z117" s="461">
        <v>1445.5260000000001</v>
      </c>
      <c r="AA117" s="461">
        <v>54.677</v>
      </c>
      <c r="AB117" s="461">
        <v>611.86800000000005</v>
      </c>
      <c r="AC117" s="461">
        <v>-622.96100000000001</v>
      </c>
      <c r="AD117" s="461">
        <v>-355.09199999999998</v>
      </c>
      <c r="AE117" s="461">
        <v>6291.311999999999</v>
      </c>
      <c r="AF117" s="461">
        <v>5936.2199999999993</v>
      </c>
      <c r="AG117" s="461">
        <f t="shared" si="6"/>
        <v>6291.311999999999</v>
      </c>
      <c r="AH117" s="461">
        <f t="shared" si="7"/>
        <v>611.86800000000005</v>
      </c>
      <c r="AI117" s="461">
        <f t="shared" si="8"/>
        <v>0</v>
      </c>
      <c r="AK117" s="460">
        <v>0.65625</v>
      </c>
      <c r="AL117" s="461">
        <v>2220.4960000000001</v>
      </c>
      <c r="AM117" s="461">
        <v>1222.422</v>
      </c>
      <c r="AN117" s="461">
        <v>0</v>
      </c>
      <c r="AO117" s="461">
        <v>308.952</v>
      </c>
      <c r="AP117" s="461">
        <v>154.78700000000001</v>
      </c>
      <c r="AQ117" s="461">
        <v>0</v>
      </c>
      <c r="AR117" s="461">
        <v>1585.886</v>
      </c>
      <c r="AS117" s="461">
        <v>10.122999999999999</v>
      </c>
      <c r="AT117" s="461">
        <v>1515.252</v>
      </c>
      <c r="AU117" s="461">
        <v>-624.28099999999995</v>
      </c>
      <c r="AV117" s="461">
        <v>-275.59800000000001</v>
      </c>
      <c r="AW117" s="461">
        <v>6393.6369999999997</v>
      </c>
      <c r="AX117" s="461">
        <v>6118.0389999999998</v>
      </c>
      <c r="AY117" s="461">
        <f t="shared" si="9"/>
        <v>6393.6369999999997</v>
      </c>
      <c r="AZ117" s="461">
        <f t="shared" si="10"/>
        <v>1515.252</v>
      </c>
      <c r="BA117" s="461">
        <f t="shared" si="11"/>
        <v>0</v>
      </c>
    </row>
    <row r="118" spans="1:53" s="447" customFormat="1">
      <c r="A118" s="460">
        <v>0.66666666666666696</v>
      </c>
      <c r="B118" s="461">
        <v>3618.2289999999998</v>
      </c>
      <c r="C118" s="461">
        <v>1607.739</v>
      </c>
      <c r="D118" s="461">
        <v>0</v>
      </c>
      <c r="E118" s="461">
        <v>430.59100000000001</v>
      </c>
      <c r="F118" s="461">
        <v>138.74100000000001</v>
      </c>
      <c r="G118" s="461">
        <v>104.98399999999999</v>
      </c>
      <c r="H118" s="461">
        <v>514.76700000000005</v>
      </c>
      <c r="I118" s="461">
        <v>228.809</v>
      </c>
      <c r="J118" s="461">
        <v>-719.58100000000002</v>
      </c>
      <c r="K118" s="461">
        <v>0</v>
      </c>
      <c r="L118" s="461">
        <v>-400.113</v>
      </c>
      <c r="M118" s="461">
        <v>5924.2790000000005</v>
      </c>
      <c r="N118" s="461">
        <v>5524.1660000000002</v>
      </c>
      <c r="O118" s="461">
        <f t="shared" si="3"/>
        <v>5924.2790000000005</v>
      </c>
      <c r="P118" s="461">
        <f t="shared" si="4"/>
        <v>0</v>
      </c>
      <c r="Q118" s="461">
        <f t="shared" si="5"/>
        <v>-719.58100000000002</v>
      </c>
      <c r="S118" s="460">
        <v>0.66666666666666696</v>
      </c>
      <c r="T118" s="461">
        <v>3002.866</v>
      </c>
      <c r="U118" s="461">
        <v>1333.1089999999999</v>
      </c>
      <c r="V118" s="461">
        <v>0</v>
      </c>
      <c r="W118" s="461">
        <v>354.98399999999998</v>
      </c>
      <c r="X118" s="461">
        <v>108.459</v>
      </c>
      <c r="Y118" s="461">
        <v>0</v>
      </c>
      <c r="Z118" s="461">
        <v>1396.96</v>
      </c>
      <c r="AA118" s="461">
        <v>58.61</v>
      </c>
      <c r="AB118" s="461">
        <v>690.43899999999996</v>
      </c>
      <c r="AC118" s="461">
        <v>-623.86599999999999</v>
      </c>
      <c r="AD118" s="461">
        <v>-354.55700000000002</v>
      </c>
      <c r="AE118" s="461">
        <v>6321.5610000000006</v>
      </c>
      <c r="AF118" s="461">
        <v>5967.0040000000008</v>
      </c>
      <c r="AG118" s="461">
        <f t="shared" si="6"/>
        <v>6321.5610000000006</v>
      </c>
      <c r="AH118" s="461">
        <f t="shared" si="7"/>
        <v>690.43899999999996</v>
      </c>
      <c r="AI118" s="461">
        <f t="shared" si="8"/>
        <v>0</v>
      </c>
      <c r="AK118" s="460">
        <v>0.66666666666666696</v>
      </c>
      <c r="AL118" s="461">
        <v>2247.5619999999999</v>
      </c>
      <c r="AM118" s="461">
        <v>1237.537</v>
      </c>
      <c r="AN118" s="461">
        <v>0</v>
      </c>
      <c r="AO118" s="461">
        <v>311.08499999999998</v>
      </c>
      <c r="AP118" s="461">
        <v>151.77000000000001</v>
      </c>
      <c r="AQ118" s="461">
        <v>0</v>
      </c>
      <c r="AR118" s="461">
        <v>1451.8910000000001</v>
      </c>
      <c r="AS118" s="461">
        <v>10.54</v>
      </c>
      <c r="AT118" s="461">
        <v>1556.3779999999999</v>
      </c>
      <c r="AU118" s="461">
        <v>-624.02099999999996</v>
      </c>
      <c r="AV118" s="461">
        <v>-277.31099999999998</v>
      </c>
      <c r="AW118" s="461">
        <v>6342.7420000000002</v>
      </c>
      <c r="AX118" s="461">
        <v>6065.4310000000005</v>
      </c>
      <c r="AY118" s="461">
        <f t="shared" si="9"/>
        <v>6342.7420000000002</v>
      </c>
      <c r="AZ118" s="461">
        <f t="shared" si="10"/>
        <v>1556.3779999999999</v>
      </c>
      <c r="BA118" s="461">
        <f t="shared" si="11"/>
        <v>0</v>
      </c>
    </row>
    <row r="119" spans="1:53" s="447" customFormat="1">
      <c r="A119" s="460">
        <v>0.67708333333333304</v>
      </c>
      <c r="B119" s="461">
        <v>3618.8620000000001</v>
      </c>
      <c r="C119" s="461">
        <v>1641.2660000000001</v>
      </c>
      <c r="D119" s="461">
        <v>0</v>
      </c>
      <c r="E119" s="461">
        <v>439.63600000000002</v>
      </c>
      <c r="F119" s="461">
        <v>138.86000000000001</v>
      </c>
      <c r="G119" s="461">
        <v>110.033</v>
      </c>
      <c r="H119" s="461">
        <v>428.827</v>
      </c>
      <c r="I119" s="461">
        <v>213.167</v>
      </c>
      <c r="J119" s="461">
        <v>-643.79100000000005</v>
      </c>
      <c r="K119" s="461">
        <v>0</v>
      </c>
      <c r="L119" s="461">
        <v>-402.858</v>
      </c>
      <c r="M119" s="461">
        <v>5946.8600000000015</v>
      </c>
      <c r="N119" s="461">
        <v>5544.0020000000013</v>
      </c>
      <c r="O119" s="461">
        <f t="shared" ref="O119:O149" si="12">M119</f>
        <v>5946.8600000000015</v>
      </c>
      <c r="P119" s="461">
        <f t="shared" ref="P119:P149" si="13">IF(J119&lt;0,0,J119)</f>
        <v>0</v>
      </c>
      <c r="Q119" s="461">
        <f t="shared" ref="Q119:Q149" si="14">IF(J119&lt;0,J119,0)</f>
        <v>-643.79100000000005</v>
      </c>
      <c r="S119" s="460">
        <v>0.67708333333333304</v>
      </c>
      <c r="T119" s="461">
        <v>3001.8719999999998</v>
      </c>
      <c r="U119" s="461">
        <v>1337.277</v>
      </c>
      <c r="V119" s="461">
        <v>0</v>
      </c>
      <c r="W119" s="461">
        <v>356.04399999999998</v>
      </c>
      <c r="X119" s="461">
        <v>108.199</v>
      </c>
      <c r="Y119" s="461">
        <v>0</v>
      </c>
      <c r="Z119" s="461">
        <v>1316.5050000000001</v>
      </c>
      <c r="AA119" s="461">
        <v>53.831000000000003</v>
      </c>
      <c r="AB119" s="461">
        <v>731.31399999999996</v>
      </c>
      <c r="AC119" s="461">
        <v>-622.29100000000005</v>
      </c>
      <c r="AD119" s="461">
        <v>-353.726</v>
      </c>
      <c r="AE119" s="461">
        <v>6282.7509999999993</v>
      </c>
      <c r="AF119" s="461">
        <v>5929.0249999999996</v>
      </c>
      <c r="AG119" s="461">
        <f t="shared" ref="AG119:AG149" si="15">AE119</f>
        <v>6282.7509999999993</v>
      </c>
      <c r="AH119" s="461">
        <f t="shared" ref="AH119:AH149" si="16">IF(AB119&lt;0,0,AB119)</f>
        <v>731.31399999999996</v>
      </c>
      <c r="AI119" s="461">
        <f t="shared" ref="AI119:AI149" si="17">IF(AB119&lt;0,AB119,0)</f>
        <v>0</v>
      </c>
      <c r="AK119" s="460">
        <v>0.67708333333333304</v>
      </c>
      <c r="AL119" s="461">
        <v>2267.3719999999998</v>
      </c>
      <c r="AM119" s="461">
        <v>1264.453</v>
      </c>
      <c r="AN119" s="461">
        <v>0</v>
      </c>
      <c r="AO119" s="461">
        <v>326.53699999999998</v>
      </c>
      <c r="AP119" s="461">
        <v>151.44399999999999</v>
      </c>
      <c r="AQ119" s="461">
        <v>0</v>
      </c>
      <c r="AR119" s="461">
        <v>1367.1189999999999</v>
      </c>
      <c r="AS119" s="461">
        <v>9.5869999999999997</v>
      </c>
      <c r="AT119" s="461">
        <v>1557.8489999999999</v>
      </c>
      <c r="AU119" s="461">
        <v>-622.25699999999995</v>
      </c>
      <c r="AV119" s="461">
        <v>-281.10300000000001</v>
      </c>
      <c r="AW119" s="461">
        <v>6322.1040000000003</v>
      </c>
      <c r="AX119" s="461">
        <v>6041.0010000000002</v>
      </c>
      <c r="AY119" s="461">
        <f t="shared" ref="AY119:AY149" si="18">AW119</f>
        <v>6322.1040000000003</v>
      </c>
      <c r="AZ119" s="461">
        <f t="shared" ref="AZ119:AZ149" si="19">IF(AT119&lt;0,0,AT119)</f>
        <v>1557.8489999999999</v>
      </c>
      <c r="BA119" s="461">
        <f t="shared" ref="BA119:BA149" si="20">IF(AT119&lt;0,AT119,0)</f>
        <v>0</v>
      </c>
    </row>
    <row r="120" spans="1:53" s="447" customFormat="1">
      <c r="A120" s="460">
        <v>0.6875</v>
      </c>
      <c r="B120" s="461">
        <v>3618.1019999999999</v>
      </c>
      <c r="C120" s="461">
        <v>1623.1020000000001</v>
      </c>
      <c r="D120" s="461">
        <v>0</v>
      </c>
      <c r="E120" s="461">
        <v>438.416</v>
      </c>
      <c r="F120" s="461">
        <v>138.839</v>
      </c>
      <c r="G120" s="461">
        <v>82.546999999999997</v>
      </c>
      <c r="H120" s="461">
        <v>391.35500000000002</v>
      </c>
      <c r="I120" s="461">
        <v>203.285</v>
      </c>
      <c r="J120" s="461">
        <v>-571.572</v>
      </c>
      <c r="K120" s="461">
        <v>0</v>
      </c>
      <c r="L120" s="461">
        <v>-400.00400000000002</v>
      </c>
      <c r="M120" s="461">
        <v>5924.0739999999987</v>
      </c>
      <c r="N120" s="461">
        <v>5524.0699999999988</v>
      </c>
      <c r="O120" s="461">
        <f t="shared" si="12"/>
        <v>5924.0739999999987</v>
      </c>
      <c r="P120" s="461">
        <f t="shared" si="13"/>
        <v>0</v>
      </c>
      <c r="Q120" s="461">
        <f t="shared" si="14"/>
        <v>-571.572</v>
      </c>
      <c r="S120" s="460">
        <v>0.6875</v>
      </c>
      <c r="T120" s="461">
        <v>2998.7579999999998</v>
      </c>
      <c r="U120" s="461">
        <v>1348.748</v>
      </c>
      <c r="V120" s="461">
        <v>0</v>
      </c>
      <c r="W120" s="461">
        <v>357.089</v>
      </c>
      <c r="X120" s="461">
        <v>108.208</v>
      </c>
      <c r="Y120" s="461">
        <v>0</v>
      </c>
      <c r="Z120" s="461">
        <v>1224.838</v>
      </c>
      <c r="AA120" s="461">
        <v>58.77</v>
      </c>
      <c r="AB120" s="461">
        <v>724.78399999999999</v>
      </c>
      <c r="AC120" s="461">
        <v>-618.84500000000003</v>
      </c>
      <c r="AD120" s="461">
        <v>-353.46100000000001</v>
      </c>
      <c r="AE120" s="461">
        <v>6202.3499999999985</v>
      </c>
      <c r="AF120" s="461">
        <v>5848.8889999999983</v>
      </c>
      <c r="AG120" s="461">
        <f t="shared" si="15"/>
        <v>6202.3499999999985</v>
      </c>
      <c r="AH120" s="461">
        <f t="shared" si="16"/>
        <v>724.78399999999999</v>
      </c>
      <c r="AI120" s="461">
        <f t="shared" si="17"/>
        <v>0</v>
      </c>
      <c r="AK120" s="460">
        <v>0.6875</v>
      </c>
      <c r="AL120" s="461">
        <v>2266.8919999999998</v>
      </c>
      <c r="AM120" s="461">
        <v>1256.4490000000001</v>
      </c>
      <c r="AN120" s="461">
        <v>0</v>
      </c>
      <c r="AO120" s="461">
        <v>326.94299999999998</v>
      </c>
      <c r="AP120" s="461">
        <v>151.291</v>
      </c>
      <c r="AQ120" s="461">
        <v>0</v>
      </c>
      <c r="AR120" s="461">
        <v>1237.9369999999999</v>
      </c>
      <c r="AS120" s="461">
        <v>11.582000000000001</v>
      </c>
      <c r="AT120" s="461">
        <v>1574.671</v>
      </c>
      <c r="AU120" s="461">
        <v>-519.36300000000006</v>
      </c>
      <c r="AV120" s="461">
        <v>-279.096</v>
      </c>
      <c r="AW120" s="461">
        <v>6306.402</v>
      </c>
      <c r="AX120" s="461">
        <v>6027.3060000000005</v>
      </c>
      <c r="AY120" s="461">
        <f t="shared" si="18"/>
        <v>6306.402</v>
      </c>
      <c r="AZ120" s="461">
        <f t="shared" si="19"/>
        <v>1574.671</v>
      </c>
      <c r="BA120" s="461">
        <f t="shared" si="20"/>
        <v>0</v>
      </c>
    </row>
    <row r="121" spans="1:53" s="447" customFormat="1">
      <c r="A121" s="460">
        <v>0.69791666666666696</v>
      </c>
      <c r="B121" s="461">
        <v>3620.556</v>
      </c>
      <c r="C121" s="461">
        <v>1595.421</v>
      </c>
      <c r="D121" s="461">
        <v>0</v>
      </c>
      <c r="E121" s="461">
        <v>438.70100000000002</v>
      </c>
      <c r="F121" s="461">
        <v>138.83500000000001</v>
      </c>
      <c r="G121" s="461">
        <v>246.56700000000001</v>
      </c>
      <c r="H121" s="461">
        <v>329.17500000000001</v>
      </c>
      <c r="I121" s="461">
        <v>208.62799999999999</v>
      </c>
      <c r="J121" s="461">
        <v>-677.51599999999996</v>
      </c>
      <c r="K121" s="461">
        <v>0</v>
      </c>
      <c r="L121" s="461">
        <v>-398.87200000000001</v>
      </c>
      <c r="M121" s="461">
        <v>5900.3670000000002</v>
      </c>
      <c r="N121" s="461">
        <v>5501.4949999999999</v>
      </c>
      <c r="O121" s="461">
        <f t="shared" si="12"/>
        <v>5900.3670000000002</v>
      </c>
      <c r="P121" s="461">
        <f t="shared" si="13"/>
        <v>0</v>
      </c>
      <c r="Q121" s="461">
        <f t="shared" si="14"/>
        <v>-677.51599999999996</v>
      </c>
      <c r="S121" s="460">
        <v>0.69791666666666696</v>
      </c>
      <c r="T121" s="461">
        <v>2997.585</v>
      </c>
      <c r="U121" s="461">
        <v>1348.6690000000001</v>
      </c>
      <c r="V121" s="461">
        <v>0</v>
      </c>
      <c r="W121" s="461">
        <v>359.68900000000002</v>
      </c>
      <c r="X121" s="461">
        <v>109.42</v>
      </c>
      <c r="Y121" s="461">
        <v>0</v>
      </c>
      <c r="Z121" s="461">
        <v>1115.107</v>
      </c>
      <c r="AA121" s="461">
        <v>46.881</v>
      </c>
      <c r="AB121" s="461">
        <v>760.29200000000003</v>
      </c>
      <c r="AC121" s="461">
        <v>-619.71</v>
      </c>
      <c r="AD121" s="461">
        <v>-351.77499999999998</v>
      </c>
      <c r="AE121" s="461">
        <v>6117.9330000000009</v>
      </c>
      <c r="AF121" s="461">
        <v>5766.1580000000013</v>
      </c>
      <c r="AG121" s="461">
        <f t="shared" si="15"/>
        <v>6117.9330000000009</v>
      </c>
      <c r="AH121" s="461">
        <f t="shared" si="16"/>
        <v>760.29200000000003</v>
      </c>
      <c r="AI121" s="461">
        <f t="shared" si="17"/>
        <v>0</v>
      </c>
      <c r="AK121" s="460">
        <v>0.69791666666666696</v>
      </c>
      <c r="AL121" s="461">
        <v>2264.605</v>
      </c>
      <c r="AM121" s="461">
        <v>1278.174</v>
      </c>
      <c r="AN121" s="461">
        <v>0</v>
      </c>
      <c r="AO121" s="461">
        <v>329.51799999999997</v>
      </c>
      <c r="AP121" s="461">
        <v>151.11099999999999</v>
      </c>
      <c r="AQ121" s="461">
        <v>0</v>
      </c>
      <c r="AR121" s="461">
        <v>1099.3009999999999</v>
      </c>
      <c r="AS121" s="461">
        <v>12.462999999999999</v>
      </c>
      <c r="AT121" s="461">
        <v>1633.41</v>
      </c>
      <c r="AU121" s="461">
        <v>-519.02</v>
      </c>
      <c r="AV121" s="461">
        <v>-279.8</v>
      </c>
      <c r="AW121" s="461">
        <v>6249.5619999999999</v>
      </c>
      <c r="AX121" s="461">
        <v>5969.7619999999997</v>
      </c>
      <c r="AY121" s="461">
        <f t="shared" si="18"/>
        <v>6249.5619999999999</v>
      </c>
      <c r="AZ121" s="461">
        <f t="shared" si="19"/>
        <v>1633.41</v>
      </c>
      <c r="BA121" s="461">
        <f t="shared" si="20"/>
        <v>0</v>
      </c>
    </row>
    <row r="122" spans="1:53" s="447" customFormat="1">
      <c r="A122" s="460">
        <v>0.70833333333333304</v>
      </c>
      <c r="B122" s="461">
        <v>3624.6770000000001</v>
      </c>
      <c r="C122" s="461">
        <v>1601.6579999999999</v>
      </c>
      <c r="D122" s="461">
        <v>0</v>
      </c>
      <c r="E122" s="461">
        <v>443.91699999999997</v>
      </c>
      <c r="F122" s="461">
        <v>144.38800000000001</v>
      </c>
      <c r="G122" s="461">
        <v>506.62299999999999</v>
      </c>
      <c r="H122" s="461">
        <v>288.40699999999998</v>
      </c>
      <c r="I122" s="461">
        <v>200.05099999999999</v>
      </c>
      <c r="J122" s="461">
        <v>-879.23400000000004</v>
      </c>
      <c r="K122" s="461">
        <v>0</v>
      </c>
      <c r="L122" s="461">
        <v>-402.904</v>
      </c>
      <c r="M122" s="461">
        <v>5930.4870000000001</v>
      </c>
      <c r="N122" s="461">
        <v>5527.5830000000005</v>
      </c>
      <c r="O122" s="461">
        <f t="shared" si="12"/>
        <v>5930.4870000000001</v>
      </c>
      <c r="P122" s="461">
        <f t="shared" si="13"/>
        <v>0</v>
      </c>
      <c r="Q122" s="461">
        <f t="shared" si="14"/>
        <v>-879.23400000000004</v>
      </c>
      <c r="S122" s="460">
        <v>0.70833333333333304</v>
      </c>
      <c r="T122" s="461">
        <v>2998.1779999999999</v>
      </c>
      <c r="U122" s="461">
        <v>1353.2919999999999</v>
      </c>
      <c r="V122" s="461">
        <v>0</v>
      </c>
      <c r="W122" s="461">
        <v>368.14499999999998</v>
      </c>
      <c r="X122" s="461">
        <v>132.691</v>
      </c>
      <c r="Y122" s="461">
        <v>0</v>
      </c>
      <c r="Z122" s="461">
        <v>1051.038</v>
      </c>
      <c r="AA122" s="461">
        <v>35.872</v>
      </c>
      <c r="AB122" s="461">
        <v>704.09400000000005</v>
      </c>
      <c r="AC122" s="461">
        <v>-474.18900000000002</v>
      </c>
      <c r="AD122" s="461">
        <v>-351.93900000000002</v>
      </c>
      <c r="AE122" s="461">
        <v>6169.1209999999992</v>
      </c>
      <c r="AF122" s="461">
        <v>5817.1819999999989</v>
      </c>
      <c r="AG122" s="461">
        <f t="shared" si="15"/>
        <v>6169.1209999999992</v>
      </c>
      <c r="AH122" s="461">
        <f t="shared" si="16"/>
        <v>704.09400000000005</v>
      </c>
      <c r="AI122" s="461">
        <f t="shared" si="17"/>
        <v>0</v>
      </c>
      <c r="AK122" s="460">
        <v>0.70833333333333304</v>
      </c>
      <c r="AL122" s="461">
        <v>2284.922</v>
      </c>
      <c r="AM122" s="461">
        <v>1274.1289999999999</v>
      </c>
      <c r="AN122" s="461">
        <v>0</v>
      </c>
      <c r="AO122" s="461">
        <v>338.32799999999997</v>
      </c>
      <c r="AP122" s="461">
        <v>154.23400000000001</v>
      </c>
      <c r="AQ122" s="461">
        <v>0</v>
      </c>
      <c r="AR122" s="461">
        <v>987.11800000000005</v>
      </c>
      <c r="AS122" s="461">
        <v>12.146000000000001</v>
      </c>
      <c r="AT122" s="461">
        <v>1560.402</v>
      </c>
      <c r="AU122" s="461">
        <v>-408.42399999999998</v>
      </c>
      <c r="AV122" s="461">
        <v>-280.05</v>
      </c>
      <c r="AW122" s="461">
        <v>6202.8549999999996</v>
      </c>
      <c r="AX122" s="461">
        <v>5922.8049999999994</v>
      </c>
      <c r="AY122" s="461">
        <f t="shared" si="18"/>
        <v>6202.8549999999996</v>
      </c>
      <c r="AZ122" s="461">
        <f t="shared" si="19"/>
        <v>1560.402</v>
      </c>
      <c r="BA122" s="461">
        <f t="shared" si="20"/>
        <v>0</v>
      </c>
    </row>
    <row r="123" spans="1:53" s="447" customFormat="1">
      <c r="A123" s="460">
        <v>0.71875</v>
      </c>
      <c r="B123" s="461">
        <v>3627.797</v>
      </c>
      <c r="C123" s="461">
        <v>1630.991</v>
      </c>
      <c r="D123" s="461">
        <v>0</v>
      </c>
      <c r="E123" s="461">
        <v>447.42500000000001</v>
      </c>
      <c r="F123" s="461">
        <v>144.988</v>
      </c>
      <c r="G123" s="461">
        <v>502.53399999999999</v>
      </c>
      <c r="H123" s="461">
        <v>253.98400000000001</v>
      </c>
      <c r="I123" s="461">
        <v>197.06100000000001</v>
      </c>
      <c r="J123" s="461">
        <v>-877.94299999999998</v>
      </c>
      <c r="K123" s="461">
        <v>0</v>
      </c>
      <c r="L123" s="461">
        <v>-405.69900000000001</v>
      </c>
      <c r="M123" s="461">
        <v>5926.8370000000004</v>
      </c>
      <c r="N123" s="461">
        <v>5521.1380000000008</v>
      </c>
      <c r="O123" s="461">
        <f t="shared" si="12"/>
        <v>5926.8370000000004</v>
      </c>
      <c r="P123" s="461">
        <f t="shared" si="13"/>
        <v>0</v>
      </c>
      <c r="Q123" s="461">
        <f t="shared" si="14"/>
        <v>-877.94299999999998</v>
      </c>
      <c r="S123" s="460">
        <v>0.71875</v>
      </c>
      <c r="T123" s="461">
        <v>2997.145</v>
      </c>
      <c r="U123" s="461">
        <v>1348.8230000000001</v>
      </c>
      <c r="V123" s="461">
        <v>0</v>
      </c>
      <c r="W123" s="461">
        <v>369.99400000000003</v>
      </c>
      <c r="X123" s="461">
        <v>132.36099999999999</v>
      </c>
      <c r="Y123" s="461">
        <v>0</v>
      </c>
      <c r="Z123" s="461">
        <v>942.21699999999998</v>
      </c>
      <c r="AA123" s="461">
        <v>32.83</v>
      </c>
      <c r="AB123" s="461">
        <v>605.09</v>
      </c>
      <c r="AC123" s="461">
        <v>-300.39999999999998</v>
      </c>
      <c r="AD123" s="461">
        <v>-349.84699999999998</v>
      </c>
      <c r="AE123" s="461">
        <v>6128.0599999999995</v>
      </c>
      <c r="AF123" s="461">
        <v>5778.2129999999997</v>
      </c>
      <c r="AG123" s="461">
        <f t="shared" si="15"/>
        <v>6128.0599999999995</v>
      </c>
      <c r="AH123" s="461">
        <f t="shared" si="16"/>
        <v>605.09</v>
      </c>
      <c r="AI123" s="461">
        <f t="shared" si="17"/>
        <v>0</v>
      </c>
      <c r="AK123" s="460">
        <v>0.71875</v>
      </c>
      <c r="AL123" s="461">
        <v>2330.7379999999998</v>
      </c>
      <c r="AM123" s="461">
        <v>1273.52</v>
      </c>
      <c r="AN123" s="461">
        <v>0</v>
      </c>
      <c r="AO123" s="461">
        <v>342.70100000000002</v>
      </c>
      <c r="AP123" s="461">
        <v>154.14699999999999</v>
      </c>
      <c r="AQ123" s="461">
        <v>0</v>
      </c>
      <c r="AR123" s="461">
        <v>872.59299999999996</v>
      </c>
      <c r="AS123" s="461">
        <v>12.743</v>
      </c>
      <c r="AT123" s="461">
        <v>1505.1659999999999</v>
      </c>
      <c r="AU123" s="461">
        <v>-316.964</v>
      </c>
      <c r="AV123" s="461">
        <v>-281.709</v>
      </c>
      <c r="AW123" s="461">
        <v>6174.6440000000002</v>
      </c>
      <c r="AX123" s="461">
        <v>5892.9350000000004</v>
      </c>
      <c r="AY123" s="461">
        <f t="shared" si="18"/>
        <v>6174.6440000000002</v>
      </c>
      <c r="AZ123" s="461">
        <f t="shared" si="19"/>
        <v>1505.1659999999999</v>
      </c>
      <c r="BA123" s="461">
        <f t="shared" si="20"/>
        <v>0</v>
      </c>
    </row>
    <row r="124" spans="1:53" s="447" customFormat="1">
      <c r="A124" s="460">
        <v>0.72916666666666696</v>
      </c>
      <c r="B124" s="461">
        <v>3631.2440000000001</v>
      </c>
      <c r="C124" s="461">
        <v>1641.8150000000001</v>
      </c>
      <c r="D124" s="461">
        <v>0</v>
      </c>
      <c r="E124" s="461">
        <v>451.73200000000003</v>
      </c>
      <c r="F124" s="461">
        <v>144.87100000000001</v>
      </c>
      <c r="G124" s="461">
        <v>504.90199999999999</v>
      </c>
      <c r="H124" s="461">
        <v>202.03399999999999</v>
      </c>
      <c r="I124" s="461">
        <v>182.91900000000001</v>
      </c>
      <c r="J124" s="461">
        <v>-833.58299999999997</v>
      </c>
      <c r="K124" s="461">
        <v>0</v>
      </c>
      <c r="L124" s="461">
        <v>-406.45699999999999</v>
      </c>
      <c r="M124" s="461">
        <v>5925.9340000000002</v>
      </c>
      <c r="N124" s="461">
        <v>5519.4769999999999</v>
      </c>
      <c r="O124" s="461">
        <f t="shared" si="12"/>
        <v>5925.9340000000002</v>
      </c>
      <c r="P124" s="461">
        <f t="shared" si="13"/>
        <v>0</v>
      </c>
      <c r="Q124" s="461">
        <f t="shared" si="14"/>
        <v>-833.58299999999997</v>
      </c>
      <c r="S124" s="460">
        <v>0.72916666666666696</v>
      </c>
      <c r="T124" s="461">
        <v>2997.1579999999999</v>
      </c>
      <c r="U124" s="461">
        <v>1368.2339999999999</v>
      </c>
      <c r="V124" s="461">
        <v>0</v>
      </c>
      <c r="W124" s="461">
        <v>369.803</v>
      </c>
      <c r="X124" s="461">
        <v>132.065</v>
      </c>
      <c r="Y124" s="461">
        <v>0</v>
      </c>
      <c r="Z124" s="461">
        <v>849.12199999999996</v>
      </c>
      <c r="AA124" s="461">
        <v>29.969000000000001</v>
      </c>
      <c r="AB124" s="461">
        <v>641.10799999999995</v>
      </c>
      <c r="AC124" s="461">
        <v>-299.19299999999998</v>
      </c>
      <c r="AD124" s="461">
        <v>-350.4</v>
      </c>
      <c r="AE124" s="461">
        <v>6088.2659999999996</v>
      </c>
      <c r="AF124" s="461">
        <v>5737.866</v>
      </c>
      <c r="AG124" s="461">
        <f t="shared" si="15"/>
        <v>6088.2659999999996</v>
      </c>
      <c r="AH124" s="461">
        <f t="shared" si="16"/>
        <v>641.10799999999995</v>
      </c>
      <c r="AI124" s="461">
        <f t="shared" si="17"/>
        <v>0</v>
      </c>
      <c r="AK124" s="460">
        <v>0.72916666666666696</v>
      </c>
      <c r="AL124" s="461">
        <v>2375.8139999999999</v>
      </c>
      <c r="AM124" s="461">
        <v>1259.5899999999999</v>
      </c>
      <c r="AN124" s="461">
        <v>0</v>
      </c>
      <c r="AO124" s="461">
        <v>339.46100000000001</v>
      </c>
      <c r="AP124" s="461">
        <v>154.154</v>
      </c>
      <c r="AQ124" s="461">
        <v>0</v>
      </c>
      <c r="AR124" s="461">
        <v>770.53499999999997</v>
      </c>
      <c r="AS124" s="461">
        <v>14.984</v>
      </c>
      <c r="AT124" s="461">
        <v>1524.1079999999999</v>
      </c>
      <c r="AU124" s="461">
        <v>-302.71899999999999</v>
      </c>
      <c r="AV124" s="461">
        <v>-281.72000000000003</v>
      </c>
      <c r="AW124" s="461">
        <v>6135.9270000000006</v>
      </c>
      <c r="AX124" s="461">
        <v>5854.2070000000003</v>
      </c>
      <c r="AY124" s="461">
        <f t="shared" si="18"/>
        <v>6135.9270000000006</v>
      </c>
      <c r="AZ124" s="461">
        <f t="shared" si="19"/>
        <v>1524.1079999999999</v>
      </c>
      <c r="BA124" s="461">
        <f t="shared" si="20"/>
        <v>0</v>
      </c>
    </row>
    <row r="125" spans="1:53" s="447" customFormat="1">
      <c r="A125" s="460">
        <v>0.73958333333333304</v>
      </c>
      <c r="B125" s="461">
        <v>3636.0990000000002</v>
      </c>
      <c r="C125" s="461">
        <v>1647.3610000000001</v>
      </c>
      <c r="D125" s="461">
        <v>0</v>
      </c>
      <c r="E125" s="461">
        <v>453.04599999999999</v>
      </c>
      <c r="F125" s="461">
        <v>144.809</v>
      </c>
      <c r="G125" s="461">
        <v>488.47399999999999</v>
      </c>
      <c r="H125" s="461">
        <v>157.34399999999999</v>
      </c>
      <c r="I125" s="461">
        <v>174.136</v>
      </c>
      <c r="J125" s="461">
        <v>-755.09400000000005</v>
      </c>
      <c r="K125" s="461">
        <v>0</v>
      </c>
      <c r="L125" s="461">
        <v>-406.49400000000003</v>
      </c>
      <c r="M125" s="461">
        <v>5946.1750000000011</v>
      </c>
      <c r="N125" s="461">
        <v>5539.6810000000014</v>
      </c>
      <c r="O125" s="461">
        <f t="shared" si="12"/>
        <v>5946.1750000000011</v>
      </c>
      <c r="P125" s="461">
        <f t="shared" si="13"/>
        <v>0</v>
      </c>
      <c r="Q125" s="461">
        <f t="shared" si="14"/>
        <v>-755.09400000000005</v>
      </c>
      <c r="S125" s="460">
        <v>0.73958333333333304</v>
      </c>
      <c r="T125" s="461">
        <v>2997.7379999999998</v>
      </c>
      <c r="U125" s="461">
        <v>1385.192</v>
      </c>
      <c r="V125" s="461">
        <v>5.577</v>
      </c>
      <c r="W125" s="461">
        <v>372.15</v>
      </c>
      <c r="X125" s="461">
        <v>131.72300000000001</v>
      </c>
      <c r="Y125" s="461">
        <v>0</v>
      </c>
      <c r="Z125" s="461">
        <v>731.73699999999997</v>
      </c>
      <c r="AA125" s="461">
        <v>27.553999999999998</v>
      </c>
      <c r="AB125" s="461">
        <v>706.49</v>
      </c>
      <c r="AC125" s="461">
        <v>-298.42200000000003</v>
      </c>
      <c r="AD125" s="461">
        <v>-350.63299999999998</v>
      </c>
      <c r="AE125" s="461">
        <v>6059.7389999999996</v>
      </c>
      <c r="AF125" s="461">
        <v>5709.1059999999998</v>
      </c>
      <c r="AG125" s="461">
        <f t="shared" si="15"/>
        <v>6059.7389999999996</v>
      </c>
      <c r="AH125" s="461">
        <f t="shared" si="16"/>
        <v>706.49</v>
      </c>
      <c r="AI125" s="461">
        <f t="shared" si="17"/>
        <v>0</v>
      </c>
      <c r="AK125" s="460">
        <v>0.73958333333333304</v>
      </c>
      <c r="AL125" s="461">
        <v>2410.8409999999999</v>
      </c>
      <c r="AM125" s="461">
        <v>1293.694</v>
      </c>
      <c r="AN125" s="461">
        <v>0</v>
      </c>
      <c r="AO125" s="461">
        <v>341.73099999999999</v>
      </c>
      <c r="AP125" s="461">
        <v>154.126</v>
      </c>
      <c r="AQ125" s="461">
        <v>0</v>
      </c>
      <c r="AR125" s="461">
        <v>677.56100000000004</v>
      </c>
      <c r="AS125" s="461">
        <v>15.27</v>
      </c>
      <c r="AT125" s="461">
        <v>1546.963</v>
      </c>
      <c r="AU125" s="461">
        <v>-301.81900000000002</v>
      </c>
      <c r="AV125" s="461">
        <v>-286.08800000000002</v>
      </c>
      <c r="AW125" s="461">
        <v>6138.3669999999993</v>
      </c>
      <c r="AX125" s="461">
        <v>5852.2789999999995</v>
      </c>
      <c r="AY125" s="461">
        <f t="shared" si="18"/>
        <v>6138.3669999999993</v>
      </c>
      <c r="AZ125" s="461">
        <f t="shared" si="19"/>
        <v>1546.963</v>
      </c>
      <c r="BA125" s="461">
        <f t="shared" si="20"/>
        <v>0</v>
      </c>
    </row>
    <row r="126" spans="1:53" s="447" customFormat="1">
      <c r="A126" s="460">
        <v>0.75</v>
      </c>
      <c r="B126" s="461">
        <v>3639.1129999999998</v>
      </c>
      <c r="C126" s="461">
        <v>1609.9559999999999</v>
      </c>
      <c r="D126" s="461">
        <v>0</v>
      </c>
      <c r="E126" s="461">
        <v>472.298</v>
      </c>
      <c r="F126" s="461">
        <v>144.50700000000001</v>
      </c>
      <c r="G126" s="461">
        <v>231.11199999999999</v>
      </c>
      <c r="H126" s="461">
        <v>124.015</v>
      </c>
      <c r="I126" s="461">
        <v>186.65700000000001</v>
      </c>
      <c r="J126" s="461">
        <v>-369.35599999999999</v>
      </c>
      <c r="K126" s="461">
        <v>0</v>
      </c>
      <c r="L126" s="461">
        <v>-400.46600000000001</v>
      </c>
      <c r="M126" s="461">
        <v>6038.3019999999997</v>
      </c>
      <c r="N126" s="461">
        <v>5637.8359999999993</v>
      </c>
      <c r="O126" s="461">
        <f t="shared" si="12"/>
        <v>6038.3019999999997</v>
      </c>
      <c r="P126" s="461">
        <f t="shared" si="13"/>
        <v>0</v>
      </c>
      <c r="Q126" s="461">
        <f t="shared" si="14"/>
        <v>-369.35599999999999</v>
      </c>
      <c r="S126" s="460">
        <v>0.75</v>
      </c>
      <c r="T126" s="461">
        <v>2998.2719999999999</v>
      </c>
      <c r="U126" s="461">
        <v>1407.816</v>
      </c>
      <c r="V126" s="461">
        <v>48.131999999999998</v>
      </c>
      <c r="W126" s="461">
        <v>381.483</v>
      </c>
      <c r="X126" s="461">
        <v>116.60599999999999</v>
      </c>
      <c r="Y126" s="461">
        <v>0</v>
      </c>
      <c r="Z126" s="461">
        <v>603.46799999999996</v>
      </c>
      <c r="AA126" s="461">
        <v>24.067</v>
      </c>
      <c r="AB126" s="461">
        <v>672.17899999999997</v>
      </c>
      <c r="AC126" s="461">
        <v>-140.024</v>
      </c>
      <c r="AD126" s="461">
        <v>-352.28699999999998</v>
      </c>
      <c r="AE126" s="461">
        <v>6111.9989999999989</v>
      </c>
      <c r="AF126" s="461">
        <v>5759.7119999999986</v>
      </c>
      <c r="AG126" s="461">
        <f t="shared" si="15"/>
        <v>6111.9989999999989</v>
      </c>
      <c r="AH126" s="461">
        <f t="shared" si="16"/>
        <v>672.17899999999997</v>
      </c>
      <c r="AI126" s="461">
        <f t="shared" si="17"/>
        <v>0</v>
      </c>
      <c r="AK126" s="460">
        <v>0.75</v>
      </c>
      <c r="AL126" s="461">
        <v>2434.4059999999999</v>
      </c>
      <c r="AM126" s="461">
        <v>1402.9269999999999</v>
      </c>
      <c r="AN126" s="461">
        <v>0</v>
      </c>
      <c r="AO126" s="461">
        <v>354.81700000000001</v>
      </c>
      <c r="AP126" s="461">
        <v>155.39500000000001</v>
      </c>
      <c r="AQ126" s="461">
        <v>0</v>
      </c>
      <c r="AR126" s="461">
        <v>588.25800000000004</v>
      </c>
      <c r="AS126" s="461">
        <v>14.044</v>
      </c>
      <c r="AT126" s="461">
        <v>1541.749</v>
      </c>
      <c r="AU126" s="461">
        <v>-303.23</v>
      </c>
      <c r="AV126" s="461">
        <v>-297.577</v>
      </c>
      <c r="AW126" s="461">
        <v>6188.366</v>
      </c>
      <c r="AX126" s="461">
        <v>5890.7889999999998</v>
      </c>
      <c r="AY126" s="461">
        <f t="shared" si="18"/>
        <v>6188.366</v>
      </c>
      <c r="AZ126" s="461">
        <f t="shared" si="19"/>
        <v>1541.749</v>
      </c>
      <c r="BA126" s="461">
        <f t="shared" si="20"/>
        <v>0</v>
      </c>
    </row>
    <row r="127" spans="1:53" s="447" customFormat="1">
      <c r="A127" s="460">
        <v>0.76041666666666696</v>
      </c>
      <c r="B127" s="461">
        <v>3641.7730000000001</v>
      </c>
      <c r="C127" s="461">
        <v>1610.913</v>
      </c>
      <c r="D127" s="461">
        <v>0</v>
      </c>
      <c r="E127" s="461">
        <v>479.23500000000001</v>
      </c>
      <c r="F127" s="461">
        <v>144.47200000000001</v>
      </c>
      <c r="G127" s="461">
        <v>134.31899999999999</v>
      </c>
      <c r="H127" s="461">
        <v>88.841999999999999</v>
      </c>
      <c r="I127" s="461">
        <v>181.417</v>
      </c>
      <c r="J127" s="461">
        <v>-156.02699999999999</v>
      </c>
      <c r="K127" s="461">
        <v>0</v>
      </c>
      <c r="L127" s="461">
        <v>-399.36599999999999</v>
      </c>
      <c r="M127" s="461">
        <v>6124.9439999999995</v>
      </c>
      <c r="N127" s="461">
        <v>5725.5779999999995</v>
      </c>
      <c r="O127" s="461">
        <f t="shared" si="12"/>
        <v>6124.9439999999995</v>
      </c>
      <c r="P127" s="461">
        <f t="shared" si="13"/>
        <v>0</v>
      </c>
      <c r="Q127" s="461">
        <f t="shared" si="14"/>
        <v>-156.02699999999999</v>
      </c>
      <c r="S127" s="460">
        <v>0.76041666666666696</v>
      </c>
      <c r="T127" s="461">
        <v>2997.165</v>
      </c>
      <c r="U127" s="461">
        <v>1446.537</v>
      </c>
      <c r="V127" s="461">
        <v>123.971</v>
      </c>
      <c r="W127" s="461">
        <v>381.435</v>
      </c>
      <c r="X127" s="461">
        <v>115.529</v>
      </c>
      <c r="Y127" s="461">
        <v>0</v>
      </c>
      <c r="Z127" s="461">
        <v>502.93299999999999</v>
      </c>
      <c r="AA127" s="461">
        <v>25.591000000000001</v>
      </c>
      <c r="AB127" s="461">
        <v>621.12400000000002</v>
      </c>
      <c r="AC127" s="461">
        <v>0</v>
      </c>
      <c r="AD127" s="461">
        <v>-356.11700000000002</v>
      </c>
      <c r="AE127" s="461">
        <v>6214.2850000000008</v>
      </c>
      <c r="AF127" s="461">
        <v>5858.1680000000006</v>
      </c>
      <c r="AG127" s="461">
        <f t="shared" si="15"/>
        <v>6214.2850000000008</v>
      </c>
      <c r="AH127" s="461">
        <f t="shared" si="16"/>
        <v>621.12400000000002</v>
      </c>
      <c r="AI127" s="461">
        <f t="shared" si="17"/>
        <v>0</v>
      </c>
      <c r="AK127" s="460">
        <v>0.76041666666666696</v>
      </c>
      <c r="AL127" s="461">
        <v>2480.0279999999998</v>
      </c>
      <c r="AM127" s="461">
        <v>1503.085</v>
      </c>
      <c r="AN127" s="461">
        <v>0</v>
      </c>
      <c r="AO127" s="461">
        <v>358.44099999999997</v>
      </c>
      <c r="AP127" s="461">
        <v>155.47800000000001</v>
      </c>
      <c r="AQ127" s="461">
        <v>0</v>
      </c>
      <c r="AR127" s="461">
        <v>483.53300000000002</v>
      </c>
      <c r="AS127" s="461">
        <v>14.253</v>
      </c>
      <c r="AT127" s="461">
        <v>1514.2860000000001</v>
      </c>
      <c r="AU127" s="461">
        <v>-302.13499999999999</v>
      </c>
      <c r="AV127" s="461">
        <v>-308.673</v>
      </c>
      <c r="AW127" s="461">
        <v>6206.9690000000001</v>
      </c>
      <c r="AX127" s="461">
        <v>5898.2960000000003</v>
      </c>
      <c r="AY127" s="461">
        <f t="shared" si="18"/>
        <v>6206.9690000000001</v>
      </c>
      <c r="AZ127" s="461">
        <f t="shared" si="19"/>
        <v>1514.2860000000001</v>
      </c>
      <c r="BA127" s="461">
        <f t="shared" si="20"/>
        <v>0</v>
      </c>
    </row>
    <row r="128" spans="1:53" s="447" customFormat="1">
      <c r="A128" s="460">
        <v>0.77083333333333304</v>
      </c>
      <c r="B128" s="461">
        <v>3644.2130000000002</v>
      </c>
      <c r="C128" s="461">
        <v>1621.6379999999999</v>
      </c>
      <c r="D128" s="461">
        <v>0</v>
      </c>
      <c r="E128" s="461">
        <v>481.988</v>
      </c>
      <c r="F128" s="461">
        <v>144.38800000000001</v>
      </c>
      <c r="G128" s="461">
        <v>134.32599999999999</v>
      </c>
      <c r="H128" s="461">
        <v>60.84</v>
      </c>
      <c r="I128" s="461">
        <v>171.19300000000001</v>
      </c>
      <c r="J128" s="461">
        <v>-95.611999999999995</v>
      </c>
      <c r="K128" s="461">
        <v>0</v>
      </c>
      <c r="L128" s="461">
        <v>-400.27100000000002</v>
      </c>
      <c r="M128" s="461">
        <v>6162.9740000000011</v>
      </c>
      <c r="N128" s="461">
        <v>5762.7030000000013</v>
      </c>
      <c r="O128" s="461">
        <f t="shared" si="12"/>
        <v>6162.9740000000011</v>
      </c>
      <c r="P128" s="461">
        <f t="shared" si="13"/>
        <v>0</v>
      </c>
      <c r="Q128" s="461">
        <f t="shared" si="14"/>
        <v>-95.611999999999995</v>
      </c>
      <c r="S128" s="460">
        <v>0.77083333333333304</v>
      </c>
      <c r="T128" s="461">
        <v>2998.5050000000001</v>
      </c>
      <c r="U128" s="461">
        <v>1483.598</v>
      </c>
      <c r="V128" s="461">
        <v>331.03500000000003</v>
      </c>
      <c r="W128" s="461">
        <v>382.95299999999997</v>
      </c>
      <c r="X128" s="461">
        <v>115.533</v>
      </c>
      <c r="Y128" s="461">
        <v>0</v>
      </c>
      <c r="Z128" s="461">
        <v>385.94099999999997</v>
      </c>
      <c r="AA128" s="461">
        <v>25.587</v>
      </c>
      <c r="AB128" s="461">
        <v>509.83499999999998</v>
      </c>
      <c r="AC128" s="461">
        <v>0</v>
      </c>
      <c r="AD128" s="461">
        <v>-362.19099999999997</v>
      </c>
      <c r="AE128" s="461">
        <v>6232.987000000001</v>
      </c>
      <c r="AF128" s="461">
        <v>5870.7960000000012</v>
      </c>
      <c r="AG128" s="461">
        <f t="shared" si="15"/>
        <v>6232.987000000001</v>
      </c>
      <c r="AH128" s="461">
        <f t="shared" si="16"/>
        <v>509.83499999999998</v>
      </c>
      <c r="AI128" s="461">
        <f t="shared" si="17"/>
        <v>0</v>
      </c>
      <c r="AK128" s="460">
        <v>0.77083333333333304</v>
      </c>
      <c r="AL128" s="461">
        <v>2501.3789999999999</v>
      </c>
      <c r="AM128" s="461">
        <v>1553.6389999999999</v>
      </c>
      <c r="AN128" s="461">
        <v>0</v>
      </c>
      <c r="AO128" s="461">
        <v>355.01</v>
      </c>
      <c r="AP128" s="461">
        <v>155.65100000000001</v>
      </c>
      <c r="AQ128" s="461">
        <v>0</v>
      </c>
      <c r="AR128" s="461">
        <v>427.19900000000001</v>
      </c>
      <c r="AS128" s="461">
        <v>14.62</v>
      </c>
      <c r="AT128" s="461">
        <v>1534.847</v>
      </c>
      <c r="AU128" s="461">
        <v>-301.113</v>
      </c>
      <c r="AV128" s="461">
        <v>-313.79899999999998</v>
      </c>
      <c r="AW128" s="461">
        <v>6241.2319999999991</v>
      </c>
      <c r="AX128" s="461">
        <v>5927.4329999999991</v>
      </c>
      <c r="AY128" s="461">
        <f t="shared" si="18"/>
        <v>6241.2319999999991</v>
      </c>
      <c r="AZ128" s="461">
        <f t="shared" si="19"/>
        <v>1534.847</v>
      </c>
      <c r="BA128" s="461">
        <f t="shared" si="20"/>
        <v>0</v>
      </c>
    </row>
    <row r="129" spans="1:53" s="447" customFormat="1">
      <c r="A129" s="460">
        <v>0.78125</v>
      </c>
      <c r="B129" s="461">
        <v>3645.1</v>
      </c>
      <c r="C129" s="461">
        <v>1639.6610000000001</v>
      </c>
      <c r="D129" s="461">
        <v>0</v>
      </c>
      <c r="E129" s="461">
        <v>481.51799999999997</v>
      </c>
      <c r="F129" s="461">
        <v>144.4</v>
      </c>
      <c r="G129" s="461">
        <v>134.505</v>
      </c>
      <c r="H129" s="461">
        <v>41.284999999999997</v>
      </c>
      <c r="I129" s="461">
        <v>189.88200000000001</v>
      </c>
      <c r="J129" s="461">
        <v>-36.277000000000001</v>
      </c>
      <c r="K129" s="461">
        <v>0</v>
      </c>
      <c r="L129" s="461">
        <v>-402.06599999999997</v>
      </c>
      <c r="M129" s="461">
        <v>6240.0739999999996</v>
      </c>
      <c r="N129" s="461">
        <v>5838.0079999999998</v>
      </c>
      <c r="O129" s="461">
        <f t="shared" si="12"/>
        <v>6240.0739999999996</v>
      </c>
      <c r="P129" s="461">
        <f t="shared" si="13"/>
        <v>0</v>
      </c>
      <c r="Q129" s="461">
        <f t="shared" si="14"/>
        <v>-36.277000000000001</v>
      </c>
      <c r="S129" s="460">
        <v>0.78125</v>
      </c>
      <c r="T129" s="461">
        <v>2998.5050000000001</v>
      </c>
      <c r="U129" s="461">
        <v>1494.7670000000001</v>
      </c>
      <c r="V129" s="461">
        <v>425.33600000000001</v>
      </c>
      <c r="W129" s="461">
        <v>383.24200000000002</v>
      </c>
      <c r="X129" s="461">
        <v>122.02200000000001</v>
      </c>
      <c r="Y129" s="461">
        <v>186.44300000000001</v>
      </c>
      <c r="Z129" s="461">
        <v>287.01400000000001</v>
      </c>
      <c r="AA129" s="461">
        <v>19.957000000000001</v>
      </c>
      <c r="AB129" s="461">
        <v>342.28699999999998</v>
      </c>
      <c r="AC129" s="461">
        <v>0</v>
      </c>
      <c r="AD129" s="461">
        <v>-366.06200000000001</v>
      </c>
      <c r="AE129" s="461">
        <v>6259.5730000000012</v>
      </c>
      <c r="AF129" s="461">
        <v>5893.5110000000013</v>
      </c>
      <c r="AG129" s="461">
        <f t="shared" si="15"/>
        <v>6259.5730000000012</v>
      </c>
      <c r="AH129" s="461">
        <f t="shared" si="16"/>
        <v>342.28699999999998</v>
      </c>
      <c r="AI129" s="461">
        <f t="shared" si="17"/>
        <v>0</v>
      </c>
      <c r="AK129" s="460">
        <v>0.78125</v>
      </c>
      <c r="AL129" s="461">
        <v>2501.2730000000001</v>
      </c>
      <c r="AM129" s="461">
        <v>1590.36</v>
      </c>
      <c r="AN129" s="461">
        <v>0</v>
      </c>
      <c r="AO129" s="461">
        <v>359.363</v>
      </c>
      <c r="AP129" s="461">
        <v>156.21899999999999</v>
      </c>
      <c r="AQ129" s="461">
        <v>0</v>
      </c>
      <c r="AR129" s="461">
        <v>362.11700000000002</v>
      </c>
      <c r="AS129" s="461">
        <v>15</v>
      </c>
      <c r="AT129" s="461">
        <v>1585.357</v>
      </c>
      <c r="AU129" s="461">
        <v>-301.33199999999999</v>
      </c>
      <c r="AV129" s="461">
        <v>-316.87299999999999</v>
      </c>
      <c r="AW129" s="461">
        <v>6268.357</v>
      </c>
      <c r="AX129" s="461">
        <v>5951.4840000000004</v>
      </c>
      <c r="AY129" s="461">
        <f t="shared" si="18"/>
        <v>6268.357</v>
      </c>
      <c r="AZ129" s="461">
        <f t="shared" si="19"/>
        <v>1585.357</v>
      </c>
      <c r="BA129" s="461">
        <f t="shared" si="20"/>
        <v>0</v>
      </c>
    </row>
    <row r="130" spans="1:53" s="447" customFormat="1">
      <c r="A130" s="460">
        <v>0.79166666666666696</v>
      </c>
      <c r="B130" s="461">
        <v>3647.8270000000002</v>
      </c>
      <c r="C130" s="461">
        <v>1626.0609999999999</v>
      </c>
      <c r="D130" s="461">
        <v>0</v>
      </c>
      <c r="E130" s="461">
        <v>496.37299999999999</v>
      </c>
      <c r="F130" s="461">
        <v>141.791</v>
      </c>
      <c r="G130" s="461">
        <v>565.71299999999997</v>
      </c>
      <c r="H130" s="461">
        <v>30.870999999999999</v>
      </c>
      <c r="I130" s="461">
        <v>181.554</v>
      </c>
      <c r="J130" s="461">
        <v>-363.50099999999998</v>
      </c>
      <c r="K130" s="461">
        <v>0</v>
      </c>
      <c r="L130" s="461">
        <v>-407.18599999999998</v>
      </c>
      <c r="M130" s="461">
        <v>6326.6889999999994</v>
      </c>
      <c r="N130" s="461">
        <v>5919.5029999999997</v>
      </c>
      <c r="O130" s="461">
        <f t="shared" si="12"/>
        <v>6326.6889999999994</v>
      </c>
      <c r="P130" s="461">
        <f t="shared" si="13"/>
        <v>0</v>
      </c>
      <c r="Q130" s="461">
        <f t="shared" si="14"/>
        <v>-363.50099999999998</v>
      </c>
      <c r="S130" s="460">
        <v>0.79166666666666696</v>
      </c>
      <c r="T130" s="461">
        <v>2999.4050000000002</v>
      </c>
      <c r="U130" s="461">
        <v>1515.251</v>
      </c>
      <c r="V130" s="461">
        <v>659.77200000000005</v>
      </c>
      <c r="W130" s="461">
        <v>388.04500000000002</v>
      </c>
      <c r="X130" s="461">
        <v>196.899</v>
      </c>
      <c r="Y130" s="461">
        <v>354.108</v>
      </c>
      <c r="Z130" s="461">
        <v>231.72900000000001</v>
      </c>
      <c r="AA130" s="461">
        <v>13.438000000000001</v>
      </c>
      <c r="AB130" s="461">
        <v>-34.713000000000001</v>
      </c>
      <c r="AC130" s="461">
        <v>0</v>
      </c>
      <c r="AD130" s="461">
        <v>-374.81099999999998</v>
      </c>
      <c r="AE130" s="461">
        <v>6323.9340000000011</v>
      </c>
      <c r="AF130" s="461">
        <v>5949.1230000000014</v>
      </c>
      <c r="AG130" s="461">
        <f t="shared" si="15"/>
        <v>6323.9340000000011</v>
      </c>
      <c r="AH130" s="461">
        <f t="shared" si="16"/>
        <v>0</v>
      </c>
      <c r="AI130" s="461">
        <f t="shared" si="17"/>
        <v>-34.713000000000001</v>
      </c>
      <c r="AK130" s="460">
        <v>0.79166666666666696</v>
      </c>
      <c r="AL130" s="461">
        <v>2514.6750000000002</v>
      </c>
      <c r="AM130" s="461">
        <v>1735.9570000000001</v>
      </c>
      <c r="AN130" s="461">
        <v>0</v>
      </c>
      <c r="AO130" s="461">
        <v>390.65100000000001</v>
      </c>
      <c r="AP130" s="461">
        <v>164.541</v>
      </c>
      <c r="AQ130" s="461">
        <v>0</v>
      </c>
      <c r="AR130" s="461">
        <v>288.80700000000002</v>
      </c>
      <c r="AS130" s="461">
        <v>13.483000000000001</v>
      </c>
      <c r="AT130" s="461">
        <v>1304.6759999999999</v>
      </c>
      <c r="AU130" s="461">
        <v>-141.209</v>
      </c>
      <c r="AV130" s="461">
        <v>-332.61399999999998</v>
      </c>
      <c r="AW130" s="461">
        <v>6271.581000000001</v>
      </c>
      <c r="AX130" s="461">
        <v>5938.9670000000015</v>
      </c>
      <c r="AY130" s="461">
        <f t="shared" si="18"/>
        <v>6271.581000000001</v>
      </c>
      <c r="AZ130" s="461">
        <f t="shared" si="19"/>
        <v>1304.6759999999999</v>
      </c>
      <c r="BA130" s="461">
        <f t="shared" si="20"/>
        <v>0</v>
      </c>
    </row>
    <row r="131" spans="1:53" s="447" customFormat="1">
      <c r="A131" s="460">
        <v>0.80208333333333304</v>
      </c>
      <c r="B131" s="461">
        <v>3649.701</v>
      </c>
      <c r="C131" s="461">
        <v>1600.6410000000001</v>
      </c>
      <c r="D131" s="461">
        <v>0</v>
      </c>
      <c r="E131" s="461">
        <v>493.99700000000001</v>
      </c>
      <c r="F131" s="461">
        <v>141.52699999999999</v>
      </c>
      <c r="G131" s="461">
        <v>791.26099999999997</v>
      </c>
      <c r="H131" s="461">
        <v>26.933</v>
      </c>
      <c r="I131" s="461">
        <v>171.768</v>
      </c>
      <c r="J131" s="461">
        <v>-475.03199999999998</v>
      </c>
      <c r="K131" s="461">
        <v>0</v>
      </c>
      <c r="L131" s="461">
        <v>-407.42399999999998</v>
      </c>
      <c r="M131" s="461">
        <v>6400.7960000000003</v>
      </c>
      <c r="N131" s="461">
        <v>5993.3720000000003</v>
      </c>
      <c r="O131" s="461">
        <f t="shared" si="12"/>
        <v>6400.7960000000003</v>
      </c>
      <c r="P131" s="461">
        <f t="shared" si="13"/>
        <v>0</v>
      </c>
      <c r="Q131" s="461">
        <f t="shared" si="14"/>
        <v>-475.03199999999998</v>
      </c>
      <c r="S131" s="460">
        <v>0.80208333333333304</v>
      </c>
      <c r="T131" s="461">
        <v>2998.4520000000002</v>
      </c>
      <c r="U131" s="461">
        <v>1571.694</v>
      </c>
      <c r="V131" s="461">
        <v>754.47299999999996</v>
      </c>
      <c r="W131" s="461">
        <v>389.37</v>
      </c>
      <c r="X131" s="461">
        <v>210.58799999999999</v>
      </c>
      <c r="Y131" s="461">
        <v>265.39400000000001</v>
      </c>
      <c r="Z131" s="461">
        <v>176.79900000000001</v>
      </c>
      <c r="AA131" s="461">
        <v>14.787000000000001</v>
      </c>
      <c r="AB131" s="461">
        <v>-80.603999999999999</v>
      </c>
      <c r="AC131" s="461">
        <v>0</v>
      </c>
      <c r="AD131" s="461">
        <v>-380.57100000000003</v>
      </c>
      <c r="AE131" s="461">
        <v>6300.9530000000004</v>
      </c>
      <c r="AF131" s="461">
        <v>5920.3820000000005</v>
      </c>
      <c r="AG131" s="461">
        <f t="shared" si="15"/>
        <v>6300.9530000000004</v>
      </c>
      <c r="AH131" s="461">
        <f t="shared" si="16"/>
        <v>0</v>
      </c>
      <c r="AI131" s="461">
        <f t="shared" si="17"/>
        <v>-80.603999999999999</v>
      </c>
      <c r="AK131" s="460">
        <v>0.80208333333333304</v>
      </c>
      <c r="AL131" s="461">
        <v>2518.4430000000002</v>
      </c>
      <c r="AM131" s="461">
        <v>1756.52</v>
      </c>
      <c r="AN131" s="461">
        <v>0</v>
      </c>
      <c r="AO131" s="461">
        <v>379.29700000000003</v>
      </c>
      <c r="AP131" s="461">
        <v>164.35599999999999</v>
      </c>
      <c r="AQ131" s="461">
        <v>165.00200000000001</v>
      </c>
      <c r="AR131" s="461">
        <v>241.98699999999999</v>
      </c>
      <c r="AS131" s="461">
        <v>13.226000000000001</v>
      </c>
      <c r="AT131" s="461">
        <v>1054.722</v>
      </c>
      <c r="AU131" s="461">
        <v>0</v>
      </c>
      <c r="AV131" s="461">
        <v>-335.70299999999997</v>
      </c>
      <c r="AW131" s="461">
        <v>6293.5529999999999</v>
      </c>
      <c r="AX131" s="461">
        <v>5957.85</v>
      </c>
      <c r="AY131" s="461">
        <f t="shared" si="18"/>
        <v>6293.5529999999999</v>
      </c>
      <c r="AZ131" s="461">
        <f t="shared" si="19"/>
        <v>1054.722</v>
      </c>
      <c r="BA131" s="461">
        <f t="shared" si="20"/>
        <v>0</v>
      </c>
    </row>
    <row r="132" spans="1:53" s="447" customFormat="1">
      <c r="A132" s="460">
        <v>0.8125</v>
      </c>
      <c r="B132" s="461">
        <v>3650.2139999999999</v>
      </c>
      <c r="C132" s="461">
        <v>1617.96</v>
      </c>
      <c r="D132" s="461">
        <v>0</v>
      </c>
      <c r="E132" s="461">
        <v>490.65300000000002</v>
      </c>
      <c r="F132" s="461">
        <v>141.46299999999999</v>
      </c>
      <c r="G132" s="461">
        <v>794.05799999999999</v>
      </c>
      <c r="H132" s="461">
        <v>24.718</v>
      </c>
      <c r="I132" s="461">
        <v>187.86600000000001</v>
      </c>
      <c r="J132" s="461">
        <v>-436.40100000000001</v>
      </c>
      <c r="K132" s="461">
        <v>0</v>
      </c>
      <c r="L132" s="461">
        <v>-409.17</v>
      </c>
      <c r="M132" s="461">
        <v>6470.5309999999999</v>
      </c>
      <c r="N132" s="461">
        <v>6061.3609999999999</v>
      </c>
      <c r="O132" s="461">
        <f t="shared" si="12"/>
        <v>6470.5309999999999</v>
      </c>
      <c r="P132" s="461">
        <f t="shared" si="13"/>
        <v>0</v>
      </c>
      <c r="Q132" s="461">
        <f t="shared" si="14"/>
        <v>-436.40100000000001</v>
      </c>
      <c r="S132" s="460">
        <v>0.8125</v>
      </c>
      <c r="T132" s="461">
        <v>2998.145</v>
      </c>
      <c r="U132" s="461">
        <v>1612.5440000000001</v>
      </c>
      <c r="V132" s="461">
        <v>777.46400000000006</v>
      </c>
      <c r="W132" s="461">
        <v>393.25700000000001</v>
      </c>
      <c r="X132" s="461">
        <v>217.983</v>
      </c>
      <c r="Y132" s="461">
        <v>256.37200000000001</v>
      </c>
      <c r="Z132" s="461">
        <v>132.804</v>
      </c>
      <c r="AA132" s="461">
        <v>12.417</v>
      </c>
      <c r="AB132" s="461">
        <v>-105.613</v>
      </c>
      <c r="AC132" s="461">
        <v>0</v>
      </c>
      <c r="AD132" s="461">
        <v>-384.71499999999997</v>
      </c>
      <c r="AE132" s="461">
        <v>6295.3730000000005</v>
      </c>
      <c r="AF132" s="461">
        <v>5910.6580000000004</v>
      </c>
      <c r="AG132" s="461">
        <f t="shared" si="15"/>
        <v>6295.3730000000005</v>
      </c>
      <c r="AH132" s="461">
        <f t="shared" si="16"/>
        <v>0</v>
      </c>
      <c r="AI132" s="461">
        <f t="shared" si="17"/>
        <v>-105.613</v>
      </c>
      <c r="AK132" s="460">
        <v>0.8125</v>
      </c>
      <c r="AL132" s="461">
        <v>2522.8969999999999</v>
      </c>
      <c r="AM132" s="461">
        <v>1810.9469999999999</v>
      </c>
      <c r="AN132" s="461">
        <v>0</v>
      </c>
      <c r="AO132" s="461">
        <v>371.928</v>
      </c>
      <c r="AP132" s="461">
        <v>164.23599999999999</v>
      </c>
      <c r="AQ132" s="461">
        <v>368.47800000000001</v>
      </c>
      <c r="AR132" s="461">
        <v>208.964</v>
      </c>
      <c r="AS132" s="461">
        <v>13.477</v>
      </c>
      <c r="AT132" s="461">
        <v>870.92700000000002</v>
      </c>
      <c r="AU132" s="461">
        <v>0</v>
      </c>
      <c r="AV132" s="461">
        <v>-342.90899999999999</v>
      </c>
      <c r="AW132" s="461">
        <v>6331.8539999999994</v>
      </c>
      <c r="AX132" s="461">
        <v>5988.9449999999997</v>
      </c>
      <c r="AY132" s="461">
        <f t="shared" si="18"/>
        <v>6331.8539999999994</v>
      </c>
      <c r="AZ132" s="461">
        <f t="shared" si="19"/>
        <v>870.92700000000002</v>
      </c>
      <c r="BA132" s="461">
        <f t="shared" si="20"/>
        <v>0</v>
      </c>
    </row>
    <row r="133" spans="1:53" s="447" customFormat="1">
      <c r="A133" s="460">
        <v>0.82291666666666696</v>
      </c>
      <c r="B133" s="461">
        <v>3650.694</v>
      </c>
      <c r="C133" s="461">
        <v>1652.367</v>
      </c>
      <c r="D133" s="461">
        <v>0</v>
      </c>
      <c r="E133" s="461">
        <v>507.36700000000002</v>
      </c>
      <c r="F133" s="461">
        <v>141.46</v>
      </c>
      <c r="G133" s="461">
        <v>787.97299999999996</v>
      </c>
      <c r="H133" s="461">
        <v>24.265000000000001</v>
      </c>
      <c r="I133" s="461">
        <v>173.14400000000001</v>
      </c>
      <c r="J133" s="461">
        <v>-400.57299999999998</v>
      </c>
      <c r="K133" s="461">
        <v>0</v>
      </c>
      <c r="L133" s="461">
        <v>-413.36</v>
      </c>
      <c r="M133" s="461">
        <v>6536.6970000000001</v>
      </c>
      <c r="N133" s="461">
        <v>6123.3370000000004</v>
      </c>
      <c r="O133" s="461">
        <f t="shared" si="12"/>
        <v>6536.6970000000001</v>
      </c>
      <c r="P133" s="461">
        <f t="shared" si="13"/>
        <v>0</v>
      </c>
      <c r="Q133" s="461">
        <f t="shared" si="14"/>
        <v>-400.57299999999998</v>
      </c>
      <c r="S133" s="460">
        <v>0.82291666666666696</v>
      </c>
      <c r="T133" s="461">
        <v>2997.5250000000001</v>
      </c>
      <c r="U133" s="461">
        <v>1663.9179999999999</v>
      </c>
      <c r="V133" s="461">
        <v>638.45100000000002</v>
      </c>
      <c r="W133" s="461">
        <v>396.52600000000001</v>
      </c>
      <c r="X133" s="461">
        <v>213.69900000000001</v>
      </c>
      <c r="Y133" s="461">
        <v>363.28500000000003</v>
      </c>
      <c r="Z133" s="461">
        <v>106.29600000000001</v>
      </c>
      <c r="AA133" s="461">
        <v>12.816000000000001</v>
      </c>
      <c r="AB133" s="461">
        <v>-92.143000000000001</v>
      </c>
      <c r="AC133" s="461">
        <v>0</v>
      </c>
      <c r="AD133" s="461">
        <v>-388.613</v>
      </c>
      <c r="AE133" s="461">
        <v>6300.3729999999996</v>
      </c>
      <c r="AF133" s="461">
        <v>5911.7599999999993</v>
      </c>
      <c r="AG133" s="461">
        <f t="shared" si="15"/>
        <v>6300.3729999999996</v>
      </c>
      <c r="AH133" s="461">
        <f t="shared" si="16"/>
        <v>0</v>
      </c>
      <c r="AI133" s="461">
        <f t="shared" si="17"/>
        <v>-92.143000000000001</v>
      </c>
      <c r="AK133" s="460">
        <v>0.82291666666666696</v>
      </c>
      <c r="AL133" s="461">
        <v>2523.9969999999998</v>
      </c>
      <c r="AM133" s="461">
        <v>1882.3040000000001</v>
      </c>
      <c r="AN133" s="461">
        <v>0</v>
      </c>
      <c r="AO133" s="461">
        <v>376.57600000000002</v>
      </c>
      <c r="AP133" s="461">
        <v>169.358</v>
      </c>
      <c r="AQ133" s="461">
        <v>363.572</v>
      </c>
      <c r="AR133" s="461">
        <v>169.82</v>
      </c>
      <c r="AS133" s="461">
        <v>13.930999999999999</v>
      </c>
      <c r="AT133" s="461">
        <v>809.07500000000005</v>
      </c>
      <c r="AU133" s="461">
        <v>0</v>
      </c>
      <c r="AV133" s="461">
        <v>-349.53199999999998</v>
      </c>
      <c r="AW133" s="461">
        <v>6308.6329999999989</v>
      </c>
      <c r="AX133" s="461">
        <v>5959.1009999999987</v>
      </c>
      <c r="AY133" s="461">
        <f t="shared" si="18"/>
        <v>6308.6329999999989</v>
      </c>
      <c r="AZ133" s="461">
        <f t="shared" si="19"/>
        <v>809.07500000000005</v>
      </c>
      <c r="BA133" s="461">
        <f t="shared" si="20"/>
        <v>0</v>
      </c>
    </row>
    <row r="134" spans="1:53" s="447" customFormat="1">
      <c r="A134" s="460">
        <v>0.83333333333333304</v>
      </c>
      <c r="B134" s="461">
        <v>3652.0410000000002</v>
      </c>
      <c r="C134" s="461">
        <v>1692.9069999999999</v>
      </c>
      <c r="D134" s="461">
        <v>0</v>
      </c>
      <c r="E134" s="461">
        <v>507.28800000000001</v>
      </c>
      <c r="F134" s="461">
        <v>136.34100000000001</v>
      </c>
      <c r="G134" s="461">
        <v>818.01900000000001</v>
      </c>
      <c r="H134" s="461">
        <v>22.79</v>
      </c>
      <c r="I134" s="461">
        <v>174.60300000000001</v>
      </c>
      <c r="J134" s="461">
        <v>-419.226</v>
      </c>
      <c r="K134" s="461">
        <v>0</v>
      </c>
      <c r="L134" s="461">
        <v>-417.80700000000002</v>
      </c>
      <c r="M134" s="461">
        <v>6584.7630000000017</v>
      </c>
      <c r="N134" s="461">
        <v>6166.9560000000019</v>
      </c>
      <c r="O134" s="461">
        <f t="shared" si="12"/>
        <v>6584.7630000000017</v>
      </c>
      <c r="P134" s="461">
        <f t="shared" si="13"/>
        <v>0</v>
      </c>
      <c r="Q134" s="461">
        <f t="shared" si="14"/>
        <v>-419.226</v>
      </c>
      <c r="S134" s="460">
        <v>0.83333333333333304</v>
      </c>
      <c r="T134" s="461">
        <v>2995.8649999999998</v>
      </c>
      <c r="U134" s="461">
        <v>1690.5039999999999</v>
      </c>
      <c r="V134" s="461">
        <v>641.75099999999998</v>
      </c>
      <c r="W134" s="461">
        <v>409.245</v>
      </c>
      <c r="X134" s="461">
        <v>116.867</v>
      </c>
      <c r="Y134" s="461">
        <v>555.58199999999999</v>
      </c>
      <c r="Z134" s="461">
        <v>83.941999999999993</v>
      </c>
      <c r="AA134" s="461">
        <v>13.875999999999999</v>
      </c>
      <c r="AB134" s="461">
        <v>-198.578</v>
      </c>
      <c r="AC134" s="461">
        <v>0</v>
      </c>
      <c r="AD134" s="461">
        <v>-393.55599999999998</v>
      </c>
      <c r="AE134" s="461">
        <v>6309.0540000000001</v>
      </c>
      <c r="AF134" s="461">
        <v>5915.4980000000005</v>
      </c>
      <c r="AG134" s="461">
        <f t="shared" si="15"/>
        <v>6309.0540000000001</v>
      </c>
      <c r="AH134" s="461">
        <f t="shared" si="16"/>
        <v>0</v>
      </c>
      <c r="AI134" s="461">
        <f t="shared" si="17"/>
        <v>-198.578</v>
      </c>
      <c r="AK134" s="460">
        <v>0.83333333333333304</v>
      </c>
      <c r="AL134" s="461">
        <v>2524.5569999999998</v>
      </c>
      <c r="AM134" s="461">
        <v>1894.576</v>
      </c>
      <c r="AN134" s="461">
        <v>0</v>
      </c>
      <c r="AO134" s="461">
        <v>395.53300000000002</v>
      </c>
      <c r="AP134" s="461">
        <v>244.85599999999999</v>
      </c>
      <c r="AQ134" s="461">
        <v>319.69499999999999</v>
      </c>
      <c r="AR134" s="461">
        <v>135.697</v>
      </c>
      <c r="AS134" s="461">
        <v>15.208</v>
      </c>
      <c r="AT134" s="461">
        <v>757.24599999999998</v>
      </c>
      <c r="AU134" s="461">
        <v>0</v>
      </c>
      <c r="AV134" s="461">
        <v>-351.66199999999998</v>
      </c>
      <c r="AW134" s="461">
        <v>6287.3679999999995</v>
      </c>
      <c r="AX134" s="461">
        <v>5935.7059999999992</v>
      </c>
      <c r="AY134" s="461">
        <f t="shared" si="18"/>
        <v>6287.3679999999995</v>
      </c>
      <c r="AZ134" s="461">
        <f t="shared" si="19"/>
        <v>757.24599999999998</v>
      </c>
      <c r="BA134" s="461">
        <f t="shared" si="20"/>
        <v>0</v>
      </c>
    </row>
    <row r="135" spans="1:53" s="447" customFormat="1">
      <c r="A135" s="460">
        <v>0.84375</v>
      </c>
      <c r="B135" s="461">
        <v>3652.8220000000001</v>
      </c>
      <c r="C135" s="461">
        <v>1690.146</v>
      </c>
      <c r="D135" s="461">
        <v>0</v>
      </c>
      <c r="E135" s="461">
        <v>508.63200000000001</v>
      </c>
      <c r="F135" s="461">
        <v>136.05099999999999</v>
      </c>
      <c r="G135" s="461">
        <v>830.56299999999999</v>
      </c>
      <c r="H135" s="461">
        <v>0</v>
      </c>
      <c r="I135" s="461">
        <v>173.01400000000001</v>
      </c>
      <c r="J135" s="461">
        <v>-443.12799999999999</v>
      </c>
      <c r="K135" s="461">
        <v>0</v>
      </c>
      <c r="L135" s="461">
        <v>-417.524</v>
      </c>
      <c r="M135" s="461">
        <v>6548.1</v>
      </c>
      <c r="N135" s="461">
        <v>6130.576</v>
      </c>
      <c r="O135" s="461">
        <f t="shared" si="12"/>
        <v>6548.1</v>
      </c>
      <c r="P135" s="461">
        <f t="shared" si="13"/>
        <v>0</v>
      </c>
      <c r="Q135" s="461">
        <f t="shared" si="14"/>
        <v>-443.12799999999999</v>
      </c>
      <c r="S135" s="460">
        <v>0.84375</v>
      </c>
      <c r="T135" s="461">
        <v>2995.9850000000001</v>
      </c>
      <c r="U135" s="461">
        <v>1671.9169999999999</v>
      </c>
      <c r="V135" s="461">
        <v>693.29600000000005</v>
      </c>
      <c r="W135" s="461">
        <v>417.77600000000001</v>
      </c>
      <c r="X135" s="461">
        <v>108.86499999999999</v>
      </c>
      <c r="Y135" s="461">
        <v>623.92399999999998</v>
      </c>
      <c r="Z135" s="461">
        <v>60.841000000000001</v>
      </c>
      <c r="AA135" s="461">
        <v>14.194000000000001</v>
      </c>
      <c r="AB135" s="461">
        <v>-268.68200000000002</v>
      </c>
      <c r="AC135" s="461">
        <v>0</v>
      </c>
      <c r="AD135" s="461">
        <v>-393.62599999999998</v>
      </c>
      <c r="AE135" s="461">
        <v>6318.1160000000009</v>
      </c>
      <c r="AF135" s="461">
        <v>5924.4900000000007</v>
      </c>
      <c r="AG135" s="461">
        <f t="shared" si="15"/>
        <v>6318.1160000000009</v>
      </c>
      <c r="AH135" s="461">
        <f t="shared" si="16"/>
        <v>0</v>
      </c>
      <c r="AI135" s="461">
        <f t="shared" si="17"/>
        <v>-268.68200000000002</v>
      </c>
      <c r="AK135" s="460">
        <v>0.84375</v>
      </c>
      <c r="AL135" s="461">
        <v>2526.0839999999998</v>
      </c>
      <c r="AM135" s="461">
        <v>1981.241</v>
      </c>
      <c r="AN135" s="461">
        <v>0</v>
      </c>
      <c r="AO135" s="461">
        <v>403.98</v>
      </c>
      <c r="AP135" s="461">
        <v>259.05700000000002</v>
      </c>
      <c r="AQ135" s="461">
        <v>296.87099999999998</v>
      </c>
      <c r="AR135" s="461">
        <v>106.312</v>
      </c>
      <c r="AS135" s="461">
        <v>17.329999999999998</v>
      </c>
      <c r="AT135" s="461">
        <v>690.79700000000003</v>
      </c>
      <c r="AU135" s="461">
        <v>0</v>
      </c>
      <c r="AV135" s="461">
        <v>-359.94099999999997</v>
      </c>
      <c r="AW135" s="461">
        <v>6281.6720000000005</v>
      </c>
      <c r="AX135" s="461">
        <v>5921.7310000000007</v>
      </c>
      <c r="AY135" s="461">
        <f t="shared" si="18"/>
        <v>6281.6720000000005</v>
      </c>
      <c r="AZ135" s="461">
        <f t="shared" si="19"/>
        <v>690.79700000000003</v>
      </c>
      <c r="BA135" s="461">
        <f t="shared" si="20"/>
        <v>0</v>
      </c>
    </row>
    <row r="136" spans="1:53" s="447" customFormat="1">
      <c r="A136" s="460">
        <v>0.85416666666666696</v>
      </c>
      <c r="B136" s="461">
        <v>3654.835</v>
      </c>
      <c r="C136" s="461">
        <v>1673.713</v>
      </c>
      <c r="D136" s="461">
        <v>0</v>
      </c>
      <c r="E136" s="461">
        <v>509.10700000000003</v>
      </c>
      <c r="F136" s="461">
        <v>136.05000000000001</v>
      </c>
      <c r="G136" s="461">
        <v>834.68200000000002</v>
      </c>
      <c r="H136" s="461">
        <v>0</v>
      </c>
      <c r="I136" s="461">
        <v>174.28700000000001</v>
      </c>
      <c r="J136" s="461">
        <v>-535.23699999999997</v>
      </c>
      <c r="K136" s="461">
        <v>0</v>
      </c>
      <c r="L136" s="461">
        <v>-416.10300000000001</v>
      </c>
      <c r="M136" s="461">
        <v>6447.4369999999999</v>
      </c>
      <c r="N136" s="461">
        <v>6031.3339999999998</v>
      </c>
      <c r="O136" s="461">
        <f t="shared" si="12"/>
        <v>6447.4369999999999</v>
      </c>
      <c r="P136" s="461">
        <f t="shared" si="13"/>
        <v>0</v>
      </c>
      <c r="Q136" s="461">
        <f t="shared" si="14"/>
        <v>-535.23699999999997</v>
      </c>
      <c r="S136" s="460">
        <v>0.85416666666666696</v>
      </c>
      <c r="T136" s="461">
        <v>2997.6849999999999</v>
      </c>
      <c r="U136" s="461">
        <v>1679.1320000000001</v>
      </c>
      <c r="V136" s="461">
        <v>793.85599999999999</v>
      </c>
      <c r="W136" s="461">
        <v>418.17899999999997</v>
      </c>
      <c r="X136" s="461">
        <v>108.94199999999999</v>
      </c>
      <c r="Y136" s="461">
        <v>538.63800000000003</v>
      </c>
      <c r="Z136" s="461">
        <v>49.152999999999999</v>
      </c>
      <c r="AA136" s="461">
        <v>18.585999999999999</v>
      </c>
      <c r="AB136" s="461">
        <v>-327.16199999999998</v>
      </c>
      <c r="AC136" s="461">
        <v>0</v>
      </c>
      <c r="AD136" s="461">
        <v>-395.10399999999998</v>
      </c>
      <c r="AE136" s="461">
        <v>6277.009</v>
      </c>
      <c r="AF136" s="461">
        <v>5881.9049999999997</v>
      </c>
      <c r="AG136" s="461">
        <f t="shared" si="15"/>
        <v>6277.009</v>
      </c>
      <c r="AH136" s="461">
        <f t="shared" si="16"/>
        <v>0</v>
      </c>
      <c r="AI136" s="461">
        <f t="shared" si="17"/>
        <v>-327.16199999999998</v>
      </c>
      <c r="AK136" s="460">
        <v>0.85416666666666696</v>
      </c>
      <c r="AL136" s="461">
        <v>2525.2840000000001</v>
      </c>
      <c r="AM136" s="461">
        <v>1989.5329999999999</v>
      </c>
      <c r="AN136" s="461">
        <v>0</v>
      </c>
      <c r="AO136" s="461">
        <v>421.94099999999997</v>
      </c>
      <c r="AP136" s="461">
        <v>369.02600000000001</v>
      </c>
      <c r="AQ136" s="461">
        <v>283.63400000000001</v>
      </c>
      <c r="AR136" s="461">
        <v>83.24</v>
      </c>
      <c r="AS136" s="461">
        <v>19.632000000000001</v>
      </c>
      <c r="AT136" s="461">
        <v>558.06600000000003</v>
      </c>
      <c r="AU136" s="461">
        <v>0</v>
      </c>
      <c r="AV136" s="461">
        <v>-362.35700000000003</v>
      </c>
      <c r="AW136" s="461">
        <v>6250.3559999999989</v>
      </c>
      <c r="AX136" s="461">
        <v>5887.9989999999989</v>
      </c>
      <c r="AY136" s="461">
        <f t="shared" si="18"/>
        <v>6250.3559999999989</v>
      </c>
      <c r="AZ136" s="461">
        <f t="shared" si="19"/>
        <v>558.06600000000003</v>
      </c>
      <c r="BA136" s="461">
        <f t="shared" si="20"/>
        <v>0</v>
      </c>
    </row>
    <row r="137" spans="1:53" s="447" customFormat="1">
      <c r="A137" s="460">
        <v>0.86458333333333304</v>
      </c>
      <c r="B137" s="461">
        <v>3656.2150000000001</v>
      </c>
      <c r="C137" s="461">
        <v>1635.1010000000001</v>
      </c>
      <c r="D137" s="461">
        <v>0</v>
      </c>
      <c r="E137" s="461">
        <v>505.35199999999998</v>
      </c>
      <c r="F137" s="461">
        <v>136.05000000000001</v>
      </c>
      <c r="G137" s="461">
        <v>844.30700000000002</v>
      </c>
      <c r="H137" s="461">
        <v>0</v>
      </c>
      <c r="I137" s="461">
        <v>183.768</v>
      </c>
      <c r="J137" s="461">
        <v>-553.65</v>
      </c>
      <c r="K137" s="461">
        <v>0</v>
      </c>
      <c r="L137" s="461">
        <v>-412.36</v>
      </c>
      <c r="M137" s="461">
        <v>6407.1430000000009</v>
      </c>
      <c r="N137" s="461">
        <v>5994.7830000000013</v>
      </c>
      <c r="O137" s="461">
        <f t="shared" si="12"/>
        <v>6407.1430000000009</v>
      </c>
      <c r="P137" s="461">
        <f t="shared" si="13"/>
        <v>0</v>
      </c>
      <c r="Q137" s="461">
        <f t="shared" si="14"/>
        <v>-553.65</v>
      </c>
      <c r="S137" s="460">
        <v>0.86458333333333304</v>
      </c>
      <c r="T137" s="461">
        <v>2996.7849999999999</v>
      </c>
      <c r="U137" s="461">
        <v>1685.32</v>
      </c>
      <c r="V137" s="461">
        <v>801.47</v>
      </c>
      <c r="W137" s="461">
        <v>417.03800000000001</v>
      </c>
      <c r="X137" s="461">
        <v>108.95099999999999</v>
      </c>
      <c r="Y137" s="461">
        <v>525.08299999999997</v>
      </c>
      <c r="Z137" s="461">
        <v>45.773000000000003</v>
      </c>
      <c r="AA137" s="461">
        <v>23.681999999999999</v>
      </c>
      <c r="AB137" s="461">
        <v>-352.86399999999998</v>
      </c>
      <c r="AC137" s="461">
        <v>0</v>
      </c>
      <c r="AD137" s="461">
        <v>-395.584</v>
      </c>
      <c r="AE137" s="461">
        <v>6251.2379999999994</v>
      </c>
      <c r="AF137" s="461">
        <v>5855.6539999999995</v>
      </c>
      <c r="AG137" s="461">
        <f t="shared" si="15"/>
        <v>6251.2379999999994</v>
      </c>
      <c r="AH137" s="461">
        <f t="shared" si="16"/>
        <v>0</v>
      </c>
      <c r="AI137" s="461">
        <f t="shared" si="17"/>
        <v>-352.86399999999998</v>
      </c>
      <c r="AK137" s="460">
        <v>0.86458333333333304</v>
      </c>
      <c r="AL137" s="461">
        <v>2527.2310000000002</v>
      </c>
      <c r="AM137" s="461">
        <v>2001.914</v>
      </c>
      <c r="AN137" s="461">
        <v>0</v>
      </c>
      <c r="AO137" s="461">
        <v>402.00799999999998</v>
      </c>
      <c r="AP137" s="461">
        <v>303.29500000000002</v>
      </c>
      <c r="AQ137" s="461">
        <v>301.77499999999998</v>
      </c>
      <c r="AR137" s="461">
        <v>67.492000000000004</v>
      </c>
      <c r="AS137" s="461">
        <v>21.861999999999998</v>
      </c>
      <c r="AT137" s="461">
        <v>594.01599999999996</v>
      </c>
      <c r="AU137" s="461">
        <v>0</v>
      </c>
      <c r="AV137" s="461">
        <v>-361.88400000000001</v>
      </c>
      <c r="AW137" s="461">
        <v>6219.5929999999998</v>
      </c>
      <c r="AX137" s="461">
        <v>5857.7089999999998</v>
      </c>
      <c r="AY137" s="461">
        <f t="shared" si="18"/>
        <v>6219.5929999999998</v>
      </c>
      <c r="AZ137" s="461">
        <f t="shared" si="19"/>
        <v>594.01599999999996</v>
      </c>
      <c r="BA137" s="461">
        <f t="shared" si="20"/>
        <v>0</v>
      </c>
    </row>
    <row r="138" spans="1:53" s="447" customFormat="1">
      <c r="A138" s="460">
        <v>0.875</v>
      </c>
      <c r="B138" s="461">
        <v>3658.7829999999999</v>
      </c>
      <c r="C138" s="461">
        <v>1661.827</v>
      </c>
      <c r="D138" s="461">
        <v>0</v>
      </c>
      <c r="E138" s="461">
        <v>491.16800000000001</v>
      </c>
      <c r="F138" s="461">
        <v>135.82900000000001</v>
      </c>
      <c r="G138" s="461">
        <v>802.88199999999995</v>
      </c>
      <c r="H138" s="461">
        <v>0</v>
      </c>
      <c r="I138" s="461">
        <v>189.65799999999999</v>
      </c>
      <c r="J138" s="461">
        <v>-623.63699999999994</v>
      </c>
      <c r="K138" s="461">
        <v>0</v>
      </c>
      <c r="L138" s="461">
        <v>-413.82600000000002</v>
      </c>
      <c r="M138" s="461">
        <v>6316.5099999999993</v>
      </c>
      <c r="N138" s="461">
        <v>5902.6839999999993</v>
      </c>
      <c r="O138" s="461">
        <f t="shared" si="12"/>
        <v>6316.5099999999993</v>
      </c>
      <c r="P138" s="461">
        <f t="shared" si="13"/>
        <v>0</v>
      </c>
      <c r="Q138" s="461">
        <f t="shared" si="14"/>
        <v>-623.63699999999994</v>
      </c>
      <c r="S138" s="460">
        <v>0.875</v>
      </c>
      <c r="T138" s="461">
        <v>2996.4520000000002</v>
      </c>
      <c r="U138" s="461">
        <v>1723.318</v>
      </c>
      <c r="V138" s="461">
        <v>812.33100000000002</v>
      </c>
      <c r="W138" s="461">
        <v>404.78699999999998</v>
      </c>
      <c r="X138" s="461">
        <v>109.583</v>
      </c>
      <c r="Y138" s="461">
        <v>589.30799999999999</v>
      </c>
      <c r="Z138" s="461">
        <v>45.792000000000002</v>
      </c>
      <c r="AA138" s="461">
        <v>27.039000000000001</v>
      </c>
      <c r="AB138" s="461">
        <v>-447.87200000000001</v>
      </c>
      <c r="AC138" s="461">
        <v>0</v>
      </c>
      <c r="AD138" s="461">
        <v>-399.80200000000002</v>
      </c>
      <c r="AE138" s="461">
        <v>6260.7380000000003</v>
      </c>
      <c r="AF138" s="461">
        <v>5860.9360000000006</v>
      </c>
      <c r="AG138" s="461">
        <f t="shared" si="15"/>
        <v>6260.7380000000003</v>
      </c>
      <c r="AH138" s="461">
        <f t="shared" si="16"/>
        <v>0</v>
      </c>
      <c r="AI138" s="461">
        <f t="shared" si="17"/>
        <v>-447.87200000000001</v>
      </c>
      <c r="AK138" s="460">
        <v>0.875</v>
      </c>
      <c r="AL138" s="461">
        <v>2531.1990000000001</v>
      </c>
      <c r="AM138" s="461">
        <v>2058.482</v>
      </c>
      <c r="AN138" s="461">
        <v>0</v>
      </c>
      <c r="AO138" s="461">
        <v>384.24099999999999</v>
      </c>
      <c r="AP138" s="461">
        <v>348.64</v>
      </c>
      <c r="AQ138" s="461">
        <v>411.755</v>
      </c>
      <c r="AR138" s="461">
        <v>60.776000000000003</v>
      </c>
      <c r="AS138" s="461">
        <v>22.460999999999999</v>
      </c>
      <c r="AT138" s="461">
        <v>404.01499999999999</v>
      </c>
      <c r="AU138" s="461">
        <v>0</v>
      </c>
      <c r="AV138" s="461">
        <v>-367.95400000000001</v>
      </c>
      <c r="AW138" s="461">
        <v>6221.5690000000013</v>
      </c>
      <c r="AX138" s="461">
        <v>5853.6150000000016</v>
      </c>
      <c r="AY138" s="461">
        <f t="shared" si="18"/>
        <v>6221.5690000000013</v>
      </c>
      <c r="AZ138" s="461">
        <f t="shared" si="19"/>
        <v>404.01499999999999</v>
      </c>
      <c r="BA138" s="461">
        <f t="shared" si="20"/>
        <v>0</v>
      </c>
    </row>
    <row r="139" spans="1:53" s="447" customFormat="1">
      <c r="A139" s="460">
        <v>0.88541666666666696</v>
      </c>
      <c r="B139" s="461">
        <v>3660.4430000000002</v>
      </c>
      <c r="C139" s="461">
        <v>1636.9580000000001</v>
      </c>
      <c r="D139" s="461">
        <v>0</v>
      </c>
      <c r="E139" s="461">
        <v>486.52800000000002</v>
      </c>
      <c r="F139" s="461">
        <v>135.608</v>
      </c>
      <c r="G139" s="461">
        <v>794.31399999999996</v>
      </c>
      <c r="H139" s="461">
        <v>0</v>
      </c>
      <c r="I139" s="461">
        <v>192.155</v>
      </c>
      <c r="J139" s="461">
        <v>-678.298</v>
      </c>
      <c r="K139" s="461">
        <v>0</v>
      </c>
      <c r="L139" s="461">
        <v>-411.08600000000001</v>
      </c>
      <c r="M139" s="461">
        <v>6227.7080000000005</v>
      </c>
      <c r="N139" s="461">
        <v>5816.6220000000003</v>
      </c>
      <c r="O139" s="461">
        <f t="shared" si="12"/>
        <v>6227.7080000000005</v>
      </c>
      <c r="P139" s="461">
        <f t="shared" si="13"/>
        <v>0</v>
      </c>
      <c r="Q139" s="461">
        <f t="shared" si="14"/>
        <v>-678.298</v>
      </c>
      <c r="S139" s="460">
        <v>0.88541666666666696</v>
      </c>
      <c r="T139" s="461">
        <v>2998.4119999999998</v>
      </c>
      <c r="U139" s="461">
        <v>1670.789</v>
      </c>
      <c r="V139" s="461">
        <v>813.46</v>
      </c>
      <c r="W139" s="461">
        <v>409.90800000000002</v>
      </c>
      <c r="X139" s="461">
        <v>112.89700000000001</v>
      </c>
      <c r="Y139" s="461">
        <v>619.22799999999995</v>
      </c>
      <c r="Z139" s="461">
        <v>46.097999999999999</v>
      </c>
      <c r="AA139" s="461">
        <v>32.417000000000002</v>
      </c>
      <c r="AB139" s="461">
        <v>-466.61599999999999</v>
      </c>
      <c r="AC139" s="461">
        <v>0</v>
      </c>
      <c r="AD139" s="461">
        <v>-395.29899999999998</v>
      </c>
      <c r="AE139" s="461">
        <v>6236.5930000000008</v>
      </c>
      <c r="AF139" s="461">
        <v>5841.2940000000008</v>
      </c>
      <c r="AG139" s="461">
        <f t="shared" si="15"/>
        <v>6236.5930000000008</v>
      </c>
      <c r="AH139" s="461">
        <f t="shared" si="16"/>
        <v>0</v>
      </c>
      <c r="AI139" s="461">
        <f t="shared" si="17"/>
        <v>-466.61599999999999</v>
      </c>
      <c r="AK139" s="460">
        <v>0.88541666666666696</v>
      </c>
      <c r="AL139" s="461">
        <v>2533.1590000000001</v>
      </c>
      <c r="AM139" s="461">
        <v>2076.366</v>
      </c>
      <c r="AN139" s="461">
        <v>0</v>
      </c>
      <c r="AO139" s="461">
        <v>380.37</v>
      </c>
      <c r="AP139" s="461">
        <v>356.73</v>
      </c>
      <c r="AQ139" s="461">
        <v>411.52800000000002</v>
      </c>
      <c r="AR139" s="461">
        <v>58.978000000000002</v>
      </c>
      <c r="AS139" s="461">
        <v>22.853999999999999</v>
      </c>
      <c r="AT139" s="461">
        <v>381.87900000000002</v>
      </c>
      <c r="AU139" s="461">
        <v>0</v>
      </c>
      <c r="AV139" s="461">
        <v>-369.52199999999999</v>
      </c>
      <c r="AW139" s="461">
        <v>6221.8640000000005</v>
      </c>
      <c r="AX139" s="461">
        <v>5852.3420000000006</v>
      </c>
      <c r="AY139" s="461">
        <f t="shared" si="18"/>
        <v>6221.8640000000005</v>
      </c>
      <c r="AZ139" s="461">
        <f t="shared" si="19"/>
        <v>381.87900000000002</v>
      </c>
      <c r="BA139" s="461">
        <f t="shared" si="20"/>
        <v>0</v>
      </c>
    </row>
    <row r="140" spans="1:53" s="447" customFormat="1">
      <c r="A140" s="460">
        <v>0.89583333333333304</v>
      </c>
      <c r="B140" s="461">
        <v>3663.59</v>
      </c>
      <c r="C140" s="461">
        <v>1636.606</v>
      </c>
      <c r="D140" s="461">
        <v>0</v>
      </c>
      <c r="E140" s="461">
        <v>488.024</v>
      </c>
      <c r="F140" s="461">
        <v>135.28800000000001</v>
      </c>
      <c r="G140" s="461">
        <v>793.30799999999999</v>
      </c>
      <c r="H140" s="461">
        <v>0</v>
      </c>
      <c r="I140" s="461">
        <v>194.10300000000001</v>
      </c>
      <c r="J140" s="461">
        <v>-735.38199999999995</v>
      </c>
      <c r="K140" s="461">
        <v>0</v>
      </c>
      <c r="L140" s="461">
        <v>-411.32400000000001</v>
      </c>
      <c r="M140" s="461">
        <v>6175.5370000000003</v>
      </c>
      <c r="N140" s="461">
        <v>5764.2130000000006</v>
      </c>
      <c r="O140" s="461">
        <f t="shared" si="12"/>
        <v>6175.5370000000003</v>
      </c>
      <c r="P140" s="461">
        <f t="shared" si="13"/>
        <v>0</v>
      </c>
      <c r="Q140" s="461">
        <f t="shared" si="14"/>
        <v>-735.38199999999995</v>
      </c>
      <c r="S140" s="460">
        <v>0.89583333333333304</v>
      </c>
      <c r="T140" s="461">
        <v>2997.645</v>
      </c>
      <c r="U140" s="461">
        <v>1642.2660000000001</v>
      </c>
      <c r="V140" s="461">
        <v>813.60699999999997</v>
      </c>
      <c r="W140" s="461">
        <v>408.18299999999999</v>
      </c>
      <c r="X140" s="461">
        <v>124.095</v>
      </c>
      <c r="Y140" s="461">
        <v>629.04300000000001</v>
      </c>
      <c r="Z140" s="461">
        <v>18.46</v>
      </c>
      <c r="AA140" s="461">
        <v>29.696000000000002</v>
      </c>
      <c r="AB140" s="461">
        <v>-505.82499999999999</v>
      </c>
      <c r="AC140" s="461">
        <v>0</v>
      </c>
      <c r="AD140" s="461">
        <v>-391.964</v>
      </c>
      <c r="AE140" s="461">
        <v>6157.17</v>
      </c>
      <c r="AF140" s="461">
        <v>5765.2060000000001</v>
      </c>
      <c r="AG140" s="461">
        <f t="shared" si="15"/>
        <v>6157.17</v>
      </c>
      <c r="AH140" s="461">
        <f t="shared" si="16"/>
        <v>0</v>
      </c>
      <c r="AI140" s="461">
        <f t="shared" si="17"/>
        <v>-505.82499999999999</v>
      </c>
      <c r="AK140" s="460">
        <v>0.89583333333333304</v>
      </c>
      <c r="AL140" s="461">
        <v>2534.7060000000001</v>
      </c>
      <c r="AM140" s="461">
        <v>2078.2869999999998</v>
      </c>
      <c r="AN140" s="461">
        <v>0</v>
      </c>
      <c r="AO140" s="461">
        <v>380.47399999999999</v>
      </c>
      <c r="AP140" s="461">
        <v>362.726</v>
      </c>
      <c r="AQ140" s="461">
        <v>408.12</v>
      </c>
      <c r="AR140" s="461">
        <v>57.712000000000003</v>
      </c>
      <c r="AS140" s="461">
        <v>25.321000000000002</v>
      </c>
      <c r="AT140" s="461">
        <v>388.55900000000003</v>
      </c>
      <c r="AU140" s="461">
        <v>0</v>
      </c>
      <c r="AV140" s="461">
        <v>-369.81299999999999</v>
      </c>
      <c r="AW140" s="461">
        <v>6235.9050000000007</v>
      </c>
      <c r="AX140" s="461">
        <v>5866.0920000000006</v>
      </c>
      <c r="AY140" s="461">
        <f t="shared" si="18"/>
        <v>6235.9050000000007</v>
      </c>
      <c r="AZ140" s="461">
        <f t="shared" si="19"/>
        <v>388.55900000000003</v>
      </c>
      <c r="BA140" s="461">
        <f t="shared" si="20"/>
        <v>0</v>
      </c>
    </row>
    <row r="141" spans="1:53" s="447" customFormat="1">
      <c r="A141" s="460">
        <v>0.90625</v>
      </c>
      <c r="B141" s="461">
        <v>3663.723</v>
      </c>
      <c r="C141" s="461">
        <v>1625.9059999999999</v>
      </c>
      <c r="D141" s="461">
        <v>0</v>
      </c>
      <c r="E141" s="461">
        <v>481.02699999999999</v>
      </c>
      <c r="F141" s="461">
        <v>135.22999999999999</v>
      </c>
      <c r="G141" s="461">
        <v>769.79</v>
      </c>
      <c r="H141" s="461">
        <v>0</v>
      </c>
      <c r="I141" s="461">
        <v>184.517</v>
      </c>
      <c r="J141" s="461">
        <v>-776.04899999999998</v>
      </c>
      <c r="K141" s="461">
        <v>0</v>
      </c>
      <c r="L141" s="461">
        <v>-409.42500000000001</v>
      </c>
      <c r="M141" s="461">
        <v>6084.1439999999993</v>
      </c>
      <c r="N141" s="461">
        <v>5674.7189999999991</v>
      </c>
      <c r="O141" s="461">
        <f t="shared" si="12"/>
        <v>6084.1439999999993</v>
      </c>
      <c r="P141" s="461">
        <f t="shared" si="13"/>
        <v>0</v>
      </c>
      <c r="Q141" s="461">
        <f t="shared" si="14"/>
        <v>-776.04899999999998</v>
      </c>
      <c r="S141" s="460">
        <v>0.90625</v>
      </c>
      <c r="T141" s="461">
        <v>2998.3049999999998</v>
      </c>
      <c r="U141" s="461">
        <v>1636.0060000000001</v>
      </c>
      <c r="V141" s="461">
        <v>813.34</v>
      </c>
      <c r="W141" s="461">
        <v>409.52800000000002</v>
      </c>
      <c r="X141" s="461">
        <v>138.047</v>
      </c>
      <c r="Y141" s="461">
        <v>624.51599999999996</v>
      </c>
      <c r="Z141" s="461">
        <v>0</v>
      </c>
      <c r="AA141" s="461">
        <v>24.898</v>
      </c>
      <c r="AB141" s="461">
        <v>-516.90599999999995</v>
      </c>
      <c r="AC141" s="461">
        <v>0</v>
      </c>
      <c r="AD141" s="461">
        <v>-391.161</v>
      </c>
      <c r="AE141" s="461">
        <v>6127.7339999999995</v>
      </c>
      <c r="AF141" s="461">
        <v>5736.5729999999994</v>
      </c>
      <c r="AG141" s="461">
        <f t="shared" si="15"/>
        <v>6127.7339999999995</v>
      </c>
      <c r="AH141" s="461">
        <f t="shared" si="16"/>
        <v>0</v>
      </c>
      <c r="AI141" s="461">
        <f t="shared" si="17"/>
        <v>-516.90599999999995</v>
      </c>
      <c r="AK141" s="460">
        <v>0.90625</v>
      </c>
      <c r="AL141" s="461">
        <v>2535.346</v>
      </c>
      <c r="AM141" s="461">
        <v>2122.8960000000002</v>
      </c>
      <c r="AN141" s="461">
        <v>0</v>
      </c>
      <c r="AO141" s="461">
        <v>376.904</v>
      </c>
      <c r="AP141" s="461">
        <v>384.78699999999998</v>
      </c>
      <c r="AQ141" s="461">
        <v>405.20699999999999</v>
      </c>
      <c r="AR141" s="461">
        <v>57.749000000000002</v>
      </c>
      <c r="AS141" s="461">
        <v>25.286999999999999</v>
      </c>
      <c r="AT141" s="461">
        <v>356.92599999999999</v>
      </c>
      <c r="AU141" s="461">
        <v>0</v>
      </c>
      <c r="AV141" s="461">
        <v>-373.90899999999999</v>
      </c>
      <c r="AW141" s="461">
        <v>6265.1020000000017</v>
      </c>
      <c r="AX141" s="461">
        <v>5891.193000000002</v>
      </c>
      <c r="AY141" s="461">
        <f t="shared" si="18"/>
        <v>6265.1020000000017</v>
      </c>
      <c r="AZ141" s="461">
        <f t="shared" si="19"/>
        <v>356.92599999999999</v>
      </c>
      <c r="BA141" s="461">
        <f t="shared" si="20"/>
        <v>0</v>
      </c>
    </row>
    <row r="142" spans="1:53" s="447" customFormat="1">
      <c r="A142" s="460">
        <v>0.91666666666666696</v>
      </c>
      <c r="B142" s="461">
        <v>3663.49</v>
      </c>
      <c r="C142" s="461">
        <v>1651.788</v>
      </c>
      <c r="D142" s="461">
        <v>0</v>
      </c>
      <c r="E142" s="461">
        <v>450.34800000000001</v>
      </c>
      <c r="F142" s="461">
        <v>132.57</v>
      </c>
      <c r="G142" s="461">
        <v>517.51900000000001</v>
      </c>
      <c r="H142" s="461">
        <v>0</v>
      </c>
      <c r="I142" s="461">
        <v>183.22300000000001</v>
      </c>
      <c r="J142" s="461">
        <v>-466.02300000000002</v>
      </c>
      <c r="K142" s="461">
        <v>0</v>
      </c>
      <c r="L142" s="461">
        <v>-406.779</v>
      </c>
      <c r="M142" s="461">
        <v>6132.915</v>
      </c>
      <c r="N142" s="461">
        <v>5726.1360000000004</v>
      </c>
      <c r="O142" s="461">
        <f t="shared" si="12"/>
        <v>6132.915</v>
      </c>
      <c r="P142" s="461">
        <f t="shared" si="13"/>
        <v>0</v>
      </c>
      <c r="Q142" s="461">
        <f t="shared" si="14"/>
        <v>-466.02300000000002</v>
      </c>
      <c r="S142" s="460">
        <v>0.91666666666666696</v>
      </c>
      <c r="T142" s="461">
        <v>3000.3919999999998</v>
      </c>
      <c r="U142" s="461">
        <v>1605.4970000000001</v>
      </c>
      <c r="V142" s="461">
        <v>817.95500000000004</v>
      </c>
      <c r="W142" s="461">
        <v>382.92399999999998</v>
      </c>
      <c r="X142" s="461">
        <v>366.291</v>
      </c>
      <c r="Y142" s="461">
        <v>620.62699999999995</v>
      </c>
      <c r="Z142" s="461">
        <v>0</v>
      </c>
      <c r="AA142" s="461">
        <v>24.352</v>
      </c>
      <c r="AB142" s="461">
        <v>-627.55899999999997</v>
      </c>
      <c r="AC142" s="461">
        <v>0</v>
      </c>
      <c r="AD142" s="461">
        <v>-388.322</v>
      </c>
      <c r="AE142" s="461">
        <v>6190.4789999999994</v>
      </c>
      <c r="AF142" s="461">
        <v>5802.1569999999992</v>
      </c>
      <c r="AG142" s="461">
        <f t="shared" si="15"/>
        <v>6190.4789999999994</v>
      </c>
      <c r="AH142" s="461">
        <f t="shared" si="16"/>
        <v>0</v>
      </c>
      <c r="AI142" s="461">
        <f t="shared" si="17"/>
        <v>-627.55899999999997</v>
      </c>
      <c r="AK142" s="460">
        <v>0.91666666666666696</v>
      </c>
      <c r="AL142" s="461">
        <v>2534.9589999999998</v>
      </c>
      <c r="AM142" s="461">
        <v>2200.6350000000002</v>
      </c>
      <c r="AN142" s="461">
        <v>0</v>
      </c>
      <c r="AO142" s="461">
        <v>385.07499999999999</v>
      </c>
      <c r="AP142" s="461">
        <v>571.42200000000003</v>
      </c>
      <c r="AQ142" s="461">
        <v>265.15499999999997</v>
      </c>
      <c r="AR142" s="461">
        <v>7.6820000000000004</v>
      </c>
      <c r="AS142" s="461">
        <v>22.16</v>
      </c>
      <c r="AT142" s="461">
        <v>259.75099999999998</v>
      </c>
      <c r="AU142" s="461">
        <v>0</v>
      </c>
      <c r="AV142" s="461">
        <v>-380.76799999999997</v>
      </c>
      <c r="AW142" s="461">
        <v>6246.8389999999999</v>
      </c>
      <c r="AX142" s="461">
        <v>5866.0709999999999</v>
      </c>
      <c r="AY142" s="461">
        <f t="shared" si="18"/>
        <v>6246.8389999999999</v>
      </c>
      <c r="AZ142" s="461">
        <f t="shared" si="19"/>
        <v>259.75099999999998</v>
      </c>
      <c r="BA142" s="461">
        <f t="shared" si="20"/>
        <v>0</v>
      </c>
    </row>
    <row r="143" spans="1:53" s="447" customFormat="1">
      <c r="A143" s="460">
        <v>0.92708333333333304</v>
      </c>
      <c r="B143" s="461">
        <v>3664.11</v>
      </c>
      <c r="C143" s="461">
        <v>1635.376</v>
      </c>
      <c r="D143" s="461">
        <v>0</v>
      </c>
      <c r="E143" s="461">
        <v>447.46800000000002</v>
      </c>
      <c r="F143" s="461">
        <v>132.02500000000001</v>
      </c>
      <c r="G143" s="461">
        <v>518.80200000000002</v>
      </c>
      <c r="H143" s="461">
        <v>0</v>
      </c>
      <c r="I143" s="461">
        <v>195.48699999999999</v>
      </c>
      <c r="J143" s="461">
        <v>-424.327</v>
      </c>
      <c r="K143" s="461">
        <v>0</v>
      </c>
      <c r="L143" s="461">
        <v>-405.16899999999998</v>
      </c>
      <c r="M143" s="461">
        <v>6168.9409999999989</v>
      </c>
      <c r="N143" s="461">
        <v>5763.771999999999</v>
      </c>
      <c r="O143" s="461">
        <f t="shared" si="12"/>
        <v>6168.9409999999989</v>
      </c>
      <c r="P143" s="461">
        <f t="shared" si="13"/>
        <v>0</v>
      </c>
      <c r="Q143" s="461">
        <f t="shared" si="14"/>
        <v>-424.327</v>
      </c>
      <c r="S143" s="460">
        <v>0.92708333333333304</v>
      </c>
      <c r="T143" s="461">
        <v>3005.0590000000002</v>
      </c>
      <c r="U143" s="461">
        <v>1590.693</v>
      </c>
      <c r="V143" s="461">
        <v>818.67600000000004</v>
      </c>
      <c r="W143" s="461">
        <v>380.24599999999998</v>
      </c>
      <c r="X143" s="461">
        <v>388.99700000000001</v>
      </c>
      <c r="Y143" s="461">
        <v>597.60699999999997</v>
      </c>
      <c r="Z143" s="461">
        <v>0</v>
      </c>
      <c r="AA143" s="461">
        <v>25.559000000000001</v>
      </c>
      <c r="AB143" s="461">
        <v>-651.58600000000001</v>
      </c>
      <c r="AC143" s="461">
        <v>0</v>
      </c>
      <c r="AD143" s="461">
        <v>-386.791</v>
      </c>
      <c r="AE143" s="461">
        <v>6155.2510000000011</v>
      </c>
      <c r="AF143" s="461">
        <v>5768.4600000000009</v>
      </c>
      <c r="AG143" s="461">
        <f t="shared" si="15"/>
        <v>6155.2510000000011</v>
      </c>
      <c r="AH143" s="461">
        <f t="shared" si="16"/>
        <v>0</v>
      </c>
      <c r="AI143" s="461">
        <f t="shared" si="17"/>
        <v>-651.58600000000001</v>
      </c>
      <c r="AK143" s="460">
        <v>0.92708333333333304</v>
      </c>
      <c r="AL143" s="461">
        <v>2537.62</v>
      </c>
      <c r="AM143" s="461">
        <v>2164.94</v>
      </c>
      <c r="AN143" s="461">
        <v>0</v>
      </c>
      <c r="AO143" s="461">
        <v>401.11399999999998</v>
      </c>
      <c r="AP143" s="461">
        <v>583.20899999999995</v>
      </c>
      <c r="AQ143" s="461">
        <v>280.03699999999998</v>
      </c>
      <c r="AR143" s="461">
        <v>0</v>
      </c>
      <c r="AS143" s="461">
        <v>20.382000000000001</v>
      </c>
      <c r="AT143" s="461">
        <v>253.239</v>
      </c>
      <c r="AU143" s="461">
        <v>0</v>
      </c>
      <c r="AV143" s="461">
        <v>-378.84800000000001</v>
      </c>
      <c r="AW143" s="461">
        <v>6240.5409999999983</v>
      </c>
      <c r="AX143" s="461">
        <v>5861.6929999999984</v>
      </c>
      <c r="AY143" s="461">
        <f t="shared" si="18"/>
        <v>6240.5409999999983</v>
      </c>
      <c r="AZ143" s="461">
        <f t="shared" si="19"/>
        <v>253.239</v>
      </c>
      <c r="BA143" s="461">
        <f t="shared" si="20"/>
        <v>0</v>
      </c>
    </row>
    <row r="144" spans="1:53" s="447" customFormat="1">
      <c r="A144" s="460">
        <v>0.9375</v>
      </c>
      <c r="B144" s="461">
        <v>3665.837</v>
      </c>
      <c r="C144" s="461">
        <v>1648.0329999999999</v>
      </c>
      <c r="D144" s="461">
        <v>0</v>
      </c>
      <c r="E144" s="461">
        <v>447.97300000000001</v>
      </c>
      <c r="F144" s="461">
        <v>131.977</v>
      </c>
      <c r="G144" s="461">
        <v>518.93100000000004</v>
      </c>
      <c r="H144" s="461">
        <v>0</v>
      </c>
      <c r="I144" s="461">
        <v>189.286</v>
      </c>
      <c r="J144" s="461">
        <v>-530.72400000000005</v>
      </c>
      <c r="K144" s="461">
        <v>0</v>
      </c>
      <c r="L144" s="461">
        <v>-406.48</v>
      </c>
      <c r="M144" s="461">
        <v>6071.3130000000001</v>
      </c>
      <c r="N144" s="461">
        <v>5664.8330000000005</v>
      </c>
      <c r="O144" s="461">
        <f t="shared" si="12"/>
        <v>6071.3130000000001</v>
      </c>
      <c r="P144" s="461">
        <f t="shared" si="13"/>
        <v>0</v>
      </c>
      <c r="Q144" s="461">
        <f t="shared" si="14"/>
        <v>-530.72400000000005</v>
      </c>
      <c r="S144" s="460">
        <v>0.9375</v>
      </c>
      <c r="T144" s="461">
        <v>3008.799</v>
      </c>
      <c r="U144" s="461">
        <v>1599.827</v>
      </c>
      <c r="V144" s="461">
        <v>818.44899999999996</v>
      </c>
      <c r="W144" s="461">
        <v>379.76100000000002</v>
      </c>
      <c r="X144" s="461">
        <v>390.71699999999998</v>
      </c>
      <c r="Y144" s="461">
        <v>513.83000000000004</v>
      </c>
      <c r="Z144" s="461">
        <v>0</v>
      </c>
      <c r="AA144" s="461">
        <v>25.103999999999999</v>
      </c>
      <c r="AB144" s="461">
        <v>-613.13099999999997</v>
      </c>
      <c r="AC144" s="461">
        <v>0</v>
      </c>
      <c r="AD144" s="461">
        <v>-386.82100000000003</v>
      </c>
      <c r="AE144" s="461">
        <v>6123.3559999999998</v>
      </c>
      <c r="AF144" s="461">
        <v>5736.5349999999999</v>
      </c>
      <c r="AG144" s="461">
        <f t="shared" si="15"/>
        <v>6123.3559999999998</v>
      </c>
      <c r="AH144" s="461">
        <f t="shared" si="16"/>
        <v>0</v>
      </c>
      <c r="AI144" s="461">
        <f t="shared" si="17"/>
        <v>-613.13099999999997</v>
      </c>
      <c r="AK144" s="460">
        <v>0.9375</v>
      </c>
      <c r="AL144" s="461">
        <v>2538.64</v>
      </c>
      <c r="AM144" s="461">
        <v>2151.123</v>
      </c>
      <c r="AN144" s="461">
        <v>0</v>
      </c>
      <c r="AO144" s="461">
        <v>390.50299999999999</v>
      </c>
      <c r="AP144" s="461">
        <v>582.86400000000003</v>
      </c>
      <c r="AQ144" s="461">
        <v>271.24700000000001</v>
      </c>
      <c r="AR144" s="461">
        <v>0</v>
      </c>
      <c r="AS144" s="461">
        <v>20.521000000000001</v>
      </c>
      <c r="AT144" s="461">
        <v>262.60199999999998</v>
      </c>
      <c r="AU144" s="461">
        <v>0</v>
      </c>
      <c r="AV144" s="461">
        <v>-376.79</v>
      </c>
      <c r="AW144" s="461">
        <v>6217.4999999999991</v>
      </c>
      <c r="AX144" s="461">
        <v>5840.7099999999991</v>
      </c>
      <c r="AY144" s="461">
        <f t="shared" si="18"/>
        <v>6217.4999999999991</v>
      </c>
      <c r="AZ144" s="461">
        <f t="shared" si="19"/>
        <v>262.60199999999998</v>
      </c>
      <c r="BA144" s="461">
        <f t="shared" si="20"/>
        <v>0</v>
      </c>
    </row>
    <row r="145" spans="1:53" s="447" customFormat="1">
      <c r="A145" s="460">
        <v>0.94791666666666696</v>
      </c>
      <c r="B145" s="461">
        <v>3668.5239999999999</v>
      </c>
      <c r="C145" s="461">
        <v>1644.46</v>
      </c>
      <c r="D145" s="461">
        <v>0</v>
      </c>
      <c r="E145" s="461">
        <v>450.245</v>
      </c>
      <c r="F145" s="461">
        <v>131.983</v>
      </c>
      <c r="G145" s="461">
        <v>426.80599999999998</v>
      </c>
      <c r="H145" s="461">
        <v>0</v>
      </c>
      <c r="I145" s="461">
        <v>176.45500000000001</v>
      </c>
      <c r="J145" s="461">
        <v>-455.41300000000001</v>
      </c>
      <c r="K145" s="461">
        <v>0</v>
      </c>
      <c r="L145" s="461">
        <v>-405.05099999999999</v>
      </c>
      <c r="M145" s="461">
        <v>6043.0599999999995</v>
      </c>
      <c r="N145" s="461">
        <v>5638.0089999999991</v>
      </c>
      <c r="O145" s="461">
        <f t="shared" si="12"/>
        <v>6043.0599999999995</v>
      </c>
      <c r="P145" s="461">
        <f t="shared" si="13"/>
        <v>0</v>
      </c>
      <c r="Q145" s="461">
        <f t="shared" si="14"/>
        <v>-455.41300000000001</v>
      </c>
      <c r="S145" s="460">
        <v>0.94791666666666696</v>
      </c>
      <c r="T145" s="461">
        <v>3012.9870000000001</v>
      </c>
      <c r="U145" s="461">
        <v>1592.3209999999999</v>
      </c>
      <c r="V145" s="461">
        <v>819.70500000000004</v>
      </c>
      <c r="W145" s="461">
        <v>379.82799999999997</v>
      </c>
      <c r="X145" s="461">
        <v>373.94200000000001</v>
      </c>
      <c r="Y145" s="461">
        <v>599.61699999999996</v>
      </c>
      <c r="Z145" s="461">
        <v>0</v>
      </c>
      <c r="AA145" s="461">
        <v>28.692</v>
      </c>
      <c r="AB145" s="461">
        <v>-718.89200000000005</v>
      </c>
      <c r="AC145" s="461">
        <v>0</v>
      </c>
      <c r="AD145" s="461">
        <v>-387.33600000000001</v>
      </c>
      <c r="AE145" s="461">
        <v>6088.2000000000007</v>
      </c>
      <c r="AF145" s="461">
        <v>5700.8640000000005</v>
      </c>
      <c r="AG145" s="461">
        <f t="shared" si="15"/>
        <v>6088.2000000000007</v>
      </c>
      <c r="AH145" s="461">
        <f t="shared" si="16"/>
        <v>0</v>
      </c>
      <c r="AI145" s="461">
        <f t="shared" si="17"/>
        <v>-718.89200000000005</v>
      </c>
      <c r="AK145" s="460">
        <v>0.94791666666666696</v>
      </c>
      <c r="AL145" s="461">
        <v>2540.6410000000001</v>
      </c>
      <c r="AM145" s="461">
        <v>2142.3139999999999</v>
      </c>
      <c r="AN145" s="461">
        <v>0</v>
      </c>
      <c r="AO145" s="461">
        <v>383.71699999999998</v>
      </c>
      <c r="AP145" s="461">
        <v>570.05600000000004</v>
      </c>
      <c r="AQ145" s="461">
        <v>229.69399999999999</v>
      </c>
      <c r="AR145" s="461">
        <v>0</v>
      </c>
      <c r="AS145" s="461">
        <v>23.798999999999999</v>
      </c>
      <c r="AT145" s="461">
        <v>254.661</v>
      </c>
      <c r="AU145" s="461">
        <v>0</v>
      </c>
      <c r="AV145" s="461">
        <v>-375.01400000000001</v>
      </c>
      <c r="AW145" s="461">
        <v>6144.8819999999996</v>
      </c>
      <c r="AX145" s="461">
        <v>5769.8679999999995</v>
      </c>
      <c r="AY145" s="461">
        <f t="shared" si="18"/>
        <v>6144.8819999999996</v>
      </c>
      <c r="AZ145" s="461">
        <f t="shared" si="19"/>
        <v>254.661</v>
      </c>
      <c r="BA145" s="461">
        <f t="shared" si="20"/>
        <v>0</v>
      </c>
    </row>
    <row r="146" spans="1:53" s="447" customFormat="1">
      <c r="A146" s="460">
        <v>0.95833333333333304</v>
      </c>
      <c r="B146" s="461">
        <v>3668.2109999999998</v>
      </c>
      <c r="C146" s="461">
        <v>1641.1510000000001</v>
      </c>
      <c r="D146" s="461">
        <v>0</v>
      </c>
      <c r="E146" s="461">
        <v>442.75299999999999</v>
      </c>
      <c r="F146" s="461">
        <v>130.876</v>
      </c>
      <c r="G146" s="461">
        <v>12.464</v>
      </c>
      <c r="H146" s="461">
        <v>0</v>
      </c>
      <c r="I146" s="461">
        <v>177.47900000000001</v>
      </c>
      <c r="J146" s="461">
        <v>-65.936000000000007</v>
      </c>
      <c r="K146" s="461">
        <v>0</v>
      </c>
      <c r="L146" s="461">
        <v>-398.80900000000003</v>
      </c>
      <c r="M146" s="461">
        <v>6006.9980000000005</v>
      </c>
      <c r="N146" s="461">
        <v>5608.1890000000003</v>
      </c>
      <c r="O146" s="461">
        <f t="shared" si="12"/>
        <v>6006.9980000000005</v>
      </c>
      <c r="P146" s="461">
        <f t="shared" si="13"/>
        <v>0</v>
      </c>
      <c r="Q146" s="461">
        <f t="shared" si="14"/>
        <v>-65.936000000000007</v>
      </c>
      <c r="S146" s="460">
        <v>0.95833333333333304</v>
      </c>
      <c r="T146" s="461">
        <v>3013.1129999999998</v>
      </c>
      <c r="U146" s="461">
        <v>1519.0509999999999</v>
      </c>
      <c r="V146" s="461">
        <v>821.56200000000001</v>
      </c>
      <c r="W146" s="461">
        <v>373.61399999999998</v>
      </c>
      <c r="X146" s="461">
        <v>139.02799999999999</v>
      </c>
      <c r="Y146" s="461">
        <v>333.71</v>
      </c>
      <c r="Z146" s="461">
        <v>0</v>
      </c>
      <c r="AA146" s="461">
        <v>51.427</v>
      </c>
      <c r="AB146" s="461">
        <v>-284.57600000000002</v>
      </c>
      <c r="AC146" s="461">
        <v>0</v>
      </c>
      <c r="AD146" s="461">
        <v>-374.16399999999999</v>
      </c>
      <c r="AE146" s="461">
        <v>5966.9289999999992</v>
      </c>
      <c r="AF146" s="461">
        <v>5592.7649999999994</v>
      </c>
      <c r="AG146" s="461">
        <f t="shared" si="15"/>
        <v>5966.9289999999992</v>
      </c>
      <c r="AH146" s="461">
        <f t="shared" si="16"/>
        <v>0</v>
      </c>
      <c r="AI146" s="461">
        <f t="shared" si="17"/>
        <v>-284.57600000000002</v>
      </c>
      <c r="AK146" s="460">
        <v>0.95833333333333304</v>
      </c>
      <c r="AL146" s="461">
        <v>2543.114</v>
      </c>
      <c r="AM146" s="461">
        <v>2252.85</v>
      </c>
      <c r="AN146" s="461">
        <v>0</v>
      </c>
      <c r="AO146" s="461">
        <v>397.75799999999998</v>
      </c>
      <c r="AP146" s="461">
        <v>589.65300000000002</v>
      </c>
      <c r="AQ146" s="461">
        <v>211.44</v>
      </c>
      <c r="AR146" s="461">
        <v>0</v>
      </c>
      <c r="AS146" s="461">
        <v>25.102</v>
      </c>
      <c r="AT146" s="461">
        <v>43.42</v>
      </c>
      <c r="AU146" s="461">
        <v>0</v>
      </c>
      <c r="AV146" s="461">
        <v>-386.33199999999999</v>
      </c>
      <c r="AW146" s="461">
        <v>6063.3369999999995</v>
      </c>
      <c r="AX146" s="461">
        <v>5677.0049999999992</v>
      </c>
      <c r="AY146" s="461">
        <f t="shared" si="18"/>
        <v>6063.3369999999995</v>
      </c>
      <c r="AZ146" s="461">
        <f t="shared" si="19"/>
        <v>43.42</v>
      </c>
      <c r="BA146" s="461">
        <f t="shared" si="20"/>
        <v>0</v>
      </c>
    </row>
    <row r="147" spans="1:53" s="447" customFormat="1">
      <c r="A147" s="460">
        <v>0.96875</v>
      </c>
      <c r="B147" s="461">
        <v>3667.6039999999998</v>
      </c>
      <c r="C147" s="461">
        <v>1618.3689999999999</v>
      </c>
      <c r="D147" s="461">
        <v>0</v>
      </c>
      <c r="E147" s="461">
        <v>436.05599999999998</v>
      </c>
      <c r="F147" s="461">
        <v>130.887</v>
      </c>
      <c r="G147" s="461">
        <v>0</v>
      </c>
      <c r="H147" s="461">
        <v>0</v>
      </c>
      <c r="I147" s="461">
        <v>177.011</v>
      </c>
      <c r="J147" s="461">
        <v>-167.08699999999999</v>
      </c>
      <c r="K147" s="461">
        <v>0</v>
      </c>
      <c r="L147" s="461">
        <v>-395.94099999999997</v>
      </c>
      <c r="M147" s="461">
        <v>5862.84</v>
      </c>
      <c r="N147" s="461">
        <v>5466.8990000000003</v>
      </c>
      <c r="O147" s="461">
        <f t="shared" si="12"/>
        <v>5862.84</v>
      </c>
      <c r="P147" s="461">
        <f t="shared" si="13"/>
        <v>0</v>
      </c>
      <c r="Q147" s="461">
        <f t="shared" si="14"/>
        <v>-167.08699999999999</v>
      </c>
      <c r="S147" s="460">
        <v>0.96875</v>
      </c>
      <c r="T147" s="461">
        <v>3013.76</v>
      </c>
      <c r="U147" s="461">
        <v>1500.222</v>
      </c>
      <c r="V147" s="461">
        <v>809.05799999999999</v>
      </c>
      <c r="W147" s="461">
        <v>372.56200000000001</v>
      </c>
      <c r="X147" s="461">
        <v>120.27800000000001</v>
      </c>
      <c r="Y147" s="461">
        <v>261.88799999999998</v>
      </c>
      <c r="Z147" s="461">
        <v>0</v>
      </c>
      <c r="AA147" s="461">
        <v>76.402000000000001</v>
      </c>
      <c r="AB147" s="461">
        <v>-261.125</v>
      </c>
      <c r="AC147" s="461">
        <v>0</v>
      </c>
      <c r="AD147" s="461">
        <v>-371.101</v>
      </c>
      <c r="AE147" s="461">
        <v>5893.0450000000001</v>
      </c>
      <c r="AF147" s="461">
        <v>5521.9440000000004</v>
      </c>
      <c r="AG147" s="461">
        <f t="shared" si="15"/>
        <v>5893.0450000000001</v>
      </c>
      <c r="AH147" s="461">
        <f t="shared" si="16"/>
        <v>0</v>
      </c>
      <c r="AI147" s="461">
        <f t="shared" si="17"/>
        <v>-261.125</v>
      </c>
      <c r="AK147" s="460">
        <v>0.96875</v>
      </c>
      <c r="AL147" s="461">
        <v>2542.3609999999999</v>
      </c>
      <c r="AM147" s="461">
        <v>2256.5120000000002</v>
      </c>
      <c r="AN147" s="461">
        <v>0</v>
      </c>
      <c r="AO147" s="461">
        <v>365.10700000000003</v>
      </c>
      <c r="AP147" s="461">
        <v>556.30799999999999</v>
      </c>
      <c r="AQ147" s="461">
        <v>193.34899999999999</v>
      </c>
      <c r="AR147" s="461">
        <v>0</v>
      </c>
      <c r="AS147" s="461">
        <v>26.692</v>
      </c>
      <c r="AT147" s="461">
        <v>26.545000000000002</v>
      </c>
      <c r="AU147" s="461">
        <v>0</v>
      </c>
      <c r="AV147" s="461">
        <v>-383.97</v>
      </c>
      <c r="AW147" s="461">
        <v>5966.8739999999998</v>
      </c>
      <c r="AX147" s="461">
        <v>5582.9039999999995</v>
      </c>
      <c r="AY147" s="461">
        <f t="shared" si="18"/>
        <v>5966.8739999999998</v>
      </c>
      <c r="AZ147" s="461">
        <f t="shared" si="19"/>
        <v>26.545000000000002</v>
      </c>
      <c r="BA147" s="461">
        <f t="shared" si="20"/>
        <v>0</v>
      </c>
    </row>
    <row r="148" spans="1:53" s="447" customFormat="1">
      <c r="A148" s="460">
        <v>0.97916666666666696</v>
      </c>
      <c r="B148" s="461">
        <v>3669.444</v>
      </c>
      <c r="C148" s="461">
        <v>1611.722</v>
      </c>
      <c r="D148" s="461">
        <v>0</v>
      </c>
      <c r="E148" s="461">
        <v>434.387</v>
      </c>
      <c r="F148" s="461">
        <v>130.887</v>
      </c>
      <c r="G148" s="461">
        <v>0</v>
      </c>
      <c r="H148" s="461">
        <v>0</v>
      </c>
      <c r="I148" s="461">
        <v>173.19800000000001</v>
      </c>
      <c r="J148" s="461">
        <v>-273.358</v>
      </c>
      <c r="K148" s="461">
        <v>0</v>
      </c>
      <c r="L148" s="461">
        <v>-395.23899999999998</v>
      </c>
      <c r="M148" s="461">
        <v>5746.28</v>
      </c>
      <c r="N148" s="461">
        <v>5351.0410000000002</v>
      </c>
      <c r="O148" s="461">
        <f t="shared" si="12"/>
        <v>5746.28</v>
      </c>
      <c r="P148" s="461">
        <f t="shared" si="13"/>
        <v>0</v>
      </c>
      <c r="Q148" s="461">
        <f t="shared" si="14"/>
        <v>-273.358</v>
      </c>
      <c r="S148" s="460">
        <v>0.97916666666666696</v>
      </c>
      <c r="T148" s="461">
        <v>3013.8530000000001</v>
      </c>
      <c r="U148" s="461">
        <v>1524.115</v>
      </c>
      <c r="V148" s="461">
        <v>511.84800000000001</v>
      </c>
      <c r="W148" s="461">
        <v>372.327</v>
      </c>
      <c r="X148" s="461">
        <v>120.361</v>
      </c>
      <c r="Y148" s="461">
        <v>262.69400000000002</v>
      </c>
      <c r="Z148" s="461">
        <v>0</v>
      </c>
      <c r="AA148" s="461">
        <v>80.709000000000003</v>
      </c>
      <c r="AB148" s="461">
        <v>-115.69199999999999</v>
      </c>
      <c r="AC148" s="461">
        <v>0</v>
      </c>
      <c r="AD148" s="461">
        <v>-368.11599999999999</v>
      </c>
      <c r="AE148" s="461">
        <v>5770.2150000000001</v>
      </c>
      <c r="AF148" s="461">
        <v>5402.0990000000002</v>
      </c>
      <c r="AG148" s="461">
        <f t="shared" si="15"/>
        <v>5770.2150000000001</v>
      </c>
      <c r="AH148" s="461">
        <f t="shared" si="16"/>
        <v>0</v>
      </c>
      <c r="AI148" s="461">
        <f t="shared" si="17"/>
        <v>-115.69199999999999</v>
      </c>
      <c r="AK148" s="460">
        <v>0.97916666666666696</v>
      </c>
      <c r="AL148" s="461">
        <v>2541.3739999999998</v>
      </c>
      <c r="AM148" s="461">
        <v>2233.8690000000001</v>
      </c>
      <c r="AN148" s="461">
        <v>0</v>
      </c>
      <c r="AO148" s="461">
        <v>347.464</v>
      </c>
      <c r="AP148" s="461">
        <v>512.48299999999995</v>
      </c>
      <c r="AQ148" s="461">
        <v>198.465</v>
      </c>
      <c r="AR148" s="461">
        <v>0</v>
      </c>
      <c r="AS148" s="461">
        <v>31.010999999999999</v>
      </c>
      <c r="AT148" s="461">
        <v>-13.936</v>
      </c>
      <c r="AU148" s="461">
        <v>0</v>
      </c>
      <c r="AV148" s="461">
        <v>-380.39800000000002</v>
      </c>
      <c r="AW148" s="461">
        <v>5850.7300000000014</v>
      </c>
      <c r="AX148" s="461">
        <v>5470.3320000000012</v>
      </c>
      <c r="AY148" s="461">
        <f t="shared" si="18"/>
        <v>5850.7300000000014</v>
      </c>
      <c r="AZ148" s="461">
        <f t="shared" si="19"/>
        <v>0</v>
      </c>
      <c r="BA148" s="461">
        <f t="shared" si="20"/>
        <v>-13.936</v>
      </c>
    </row>
    <row r="149" spans="1:53" s="447" customFormat="1">
      <c r="A149" s="460">
        <v>0.98958333333333304</v>
      </c>
      <c r="B149" s="461">
        <v>3669.8910000000001</v>
      </c>
      <c r="C149" s="461">
        <v>1602.7</v>
      </c>
      <c r="D149" s="461">
        <v>0</v>
      </c>
      <c r="E149" s="461">
        <v>433.24</v>
      </c>
      <c r="F149" s="461">
        <v>130.898</v>
      </c>
      <c r="G149" s="461">
        <v>0</v>
      </c>
      <c r="H149" s="461">
        <v>0</v>
      </c>
      <c r="I149" s="461">
        <v>178.90700000000001</v>
      </c>
      <c r="J149" s="461">
        <v>-387.07799999999997</v>
      </c>
      <c r="K149" s="461">
        <v>0</v>
      </c>
      <c r="L149" s="461">
        <v>-394.36599999999999</v>
      </c>
      <c r="M149" s="461">
        <v>5628.5580000000009</v>
      </c>
      <c r="N149" s="461">
        <v>5234.1920000000009</v>
      </c>
      <c r="O149" s="461">
        <f t="shared" si="12"/>
        <v>5628.5580000000009</v>
      </c>
      <c r="P149" s="461">
        <f t="shared" si="13"/>
        <v>0</v>
      </c>
      <c r="Q149" s="461">
        <f t="shared" si="14"/>
        <v>-387.07799999999997</v>
      </c>
      <c r="S149" s="460">
        <v>0.98958333333333304</v>
      </c>
      <c r="T149" s="461">
        <v>3013.913</v>
      </c>
      <c r="U149" s="461">
        <v>1527.9939999999999</v>
      </c>
      <c r="V149" s="461">
        <v>98.602000000000004</v>
      </c>
      <c r="W149" s="461">
        <v>371.34699999999998</v>
      </c>
      <c r="X149" s="461">
        <v>120.19799999999999</v>
      </c>
      <c r="Y149" s="461">
        <v>191.334</v>
      </c>
      <c r="Z149" s="461">
        <v>0</v>
      </c>
      <c r="AA149" s="461">
        <v>85.647000000000006</v>
      </c>
      <c r="AB149" s="461">
        <v>205.417</v>
      </c>
      <c r="AC149" s="461">
        <v>0</v>
      </c>
      <c r="AD149" s="461">
        <v>-359.91</v>
      </c>
      <c r="AE149" s="461">
        <v>5614.4520000000002</v>
      </c>
      <c r="AF149" s="461">
        <v>5254.5420000000004</v>
      </c>
      <c r="AG149" s="461">
        <f t="shared" si="15"/>
        <v>5614.4520000000002</v>
      </c>
      <c r="AH149" s="461">
        <f t="shared" si="16"/>
        <v>205.417</v>
      </c>
      <c r="AI149" s="461">
        <f t="shared" si="17"/>
        <v>0</v>
      </c>
      <c r="AK149" s="460">
        <v>0.98958333333333304</v>
      </c>
      <c r="AL149" s="461">
        <v>2541.1010000000001</v>
      </c>
      <c r="AM149" s="461">
        <v>2255.6109999999999</v>
      </c>
      <c r="AN149" s="461">
        <v>0</v>
      </c>
      <c r="AO149" s="461">
        <v>346.827</v>
      </c>
      <c r="AP149" s="461">
        <v>489.971</v>
      </c>
      <c r="AQ149" s="461">
        <v>195.83699999999999</v>
      </c>
      <c r="AR149" s="461">
        <v>0</v>
      </c>
      <c r="AS149" s="461">
        <v>33.637999999999998</v>
      </c>
      <c r="AT149" s="461">
        <v>-129.01400000000001</v>
      </c>
      <c r="AU149" s="461">
        <v>0</v>
      </c>
      <c r="AV149" s="461">
        <v>-382.18799999999999</v>
      </c>
      <c r="AW149" s="461">
        <v>5733.9709999999995</v>
      </c>
      <c r="AX149" s="461">
        <v>5351.7829999999994</v>
      </c>
      <c r="AY149" s="461">
        <f t="shared" si="18"/>
        <v>5733.9709999999995</v>
      </c>
      <c r="AZ149" s="461">
        <f t="shared" si="19"/>
        <v>0</v>
      </c>
      <c r="BA149" s="461">
        <f t="shared" si="20"/>
        <v>-129.01400000000001</v>
      </c>
    </row>
    <row r="150" spans="1:53" s="447" customFormat="1"/>
    <row r="151" spans="1:53" s="447" customFormat="1"/>
    <row r="152" spans="1:53" s="447" customFormat="1"/>
    <row r="153" spans="1:53" s="447" customFormat="1"/>
    <row r="154" spans="1:53" s="447" customFormat="1"/>
    <row r="155" spans="1:53" s="447" customFormat="1"/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S54:AG149">
    <cfRule type="expression" dxfId="4" priority="6">
      <formula>$AE54=MIN($AE$54:$AE$149)</formula>
    </cfRule>
  </conditionalFormatting>
  <conditionalFormatting sqref="AK54:AK149">
    <cfRule type="expression" dxfId="3" priority="5">
      <formula>$AW54=MIN($AW$54:$AW$149)</formula>
    </cfRule>
  </conditionalFormatting>
  <conditionalFormatting sqref="A54:O149">
    <cfRule type="expression" dxfId="2" priority="4">
      <formula>$M54=MIN($M$52:$M$149)</formula>
    </cfRule>
  </conditionalFormatting>
  <conditionalFormatting sqref="AL54:AX149">
    <cfRule type="expression" dxfId="1" priority="2">
      <formula>$AE54=MIN($AE$54:$AE$149)</formula>
    </cfRule>
  </conditionalFormatting>
  <conditionalFormatting sqref="AY54:AY149">
    <cfRule type="expression" dxfId="0" priority="1">
      <formula>$AE54=MIN($AE$54:$AE$149)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>
      <c r="A1" s="368" t="s">
        <v>407</v>
      </c>
      <c r="T1" s="129"/>
      <c r="U1" s="53"/>
      <c r="V1" s="53"/>
      <c r="W1" s="53"/>
      <c r="Y1" s="54"/>
      <c r="Z1" s="53"/>
      <c r="AC1" s="130"/>
      <c r="AF1" s="131"/>
      <c r="AG1" s="186"/>
      <c r="AH1" s="209" t="str">
        <f>'3.1'!N1</f>
        <v>II. čtvrtletí 2024</v>
      </c>
    </row>
    <row r="2" spans="1:34" ht="6" customHeight="1"/>
    <row r="3" spans="1:34" ht="12" customHeight="1">
      <c r="F3" s="132"/>
      <c r="U3" s="132"/>
    </row>
    <row r="4" spans="1:34" ht="12" customHeight="1"/>
    <row r="5" spans="1:34" s="25" customFormat="1" ht="12" customHeight="1">
      <c r="A5" s="610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30"/>
      <c r="P5" s="610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</row>
    <row r="6" spans="1:34" s="25" customFormat="1" ht="12" customHeight="1">
      <c r="A6" s="610"/>
      <c r="B6" s="611"/>
      <c r="C6" s="611"/>
      <c r="D6" s="611"/>
      <c r="E6" s="611"/>
      <c r="F6" s="611"/>
      <c r="G6" s="611"/>
      <c r="H6" s="611"/>
      <c r="I6" s="611"/>
      <c r="J6" s="611"/>
      <c r="K6" s="611"/>
      <c r="L6" s="611"/>
      <c r="M6" s="611"/>
      <c r="N6" s="126"/>
      <c r="O6" s="30"/>
      <c r="P6" s="610"/>
      <c r="Q6" s="612"/>
      <c r="R6" s="612"/>
      <c r="S6" s="612"/>
      <c r="T6" s="612"/>
      <c r="U6" s="612"/>
      <c r="V6" s="612"/>
      <c r="W6" s="612"/>
      <c r="X6" s="612"/>
      <c r="Y6" s="612"/>
      <c r="Z6" s="612"/>
      <c r="AA6" s="612"/>
      <c r="AB6" s="612"/>
      <c r="AC6" s="126"/>
    </row>
    <row r="7" spans="1:34" ht="12" customHeight="1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>
      <c r="A8" s="113" t="s">
        <v>150</v>
      </c>
      <c r="C8" s="64">
        <f>SUM('4.1'!B11:D11)</f>
        <v>662.97123099999999</v>
      </c>
      <c r="D8" s="64">
        <f>SUM('4.2'!B8:D8)</f>
        <v>0</v>
      </c>
      <c r="E8" s="64">
        <f>SUM('4.2'!B22:D22)</f>
        <v>0.52642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>
      <c r="A9" s="113" t="s">
        <v>149</v>
      </c>
      <c r="B9" s="64"/>
      <c r="C9" s="64">
        <f>SUM('4.1'!B12:D12)</f>
        <v>2.5243199999999999</v>
      </c>
      <c r="D9" s="64">
        <f>SUM('4.2'!B9:D9)</f>
        <v>0</v>
      </c>
      <c r="E9" s="64">
        <f>SUM('4.2'!B23:D23)</f>
        <v>626.36396400000012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>
      <c r="A10" s="113" t="s">
        <v>148</v>
      </c>
      <c r="B10" s="64"/>
      <c r="C10" s="64">
        <f>SUM('4.1'!B13:D13)</f>
        <v>166.824163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>
      <c r="A11" s="113" t="s">
        <v>147</v>
      </c>
      <c r="B11" s="64"/>
      <c r="C11" s="64">
        <f>SUM('4.1'!B14:D14)</f>
        <v>4759.1863690000009</v>
      </c>
      <c r="D11" s="64">
        <f>SUM('4.2'!B11:D11)</f>
        <v>0</v>
      </c>
      <c r="E11" s="64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>
      <c r="A13" s="113" t="s">
        <v>145</v>
      </c>
      <c r="B13" s="64"/>
      <c r="C13" s="64">
        <f>SUM('4.1'!B16:D16)</f>
        <v>15.644736000000002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>
      <c r="A14" s="113" t="s">
        <v>144</v>
      </c>
      <c r="B14" s="64"/>
      <c r="C14" s="64">
        <f>SUM('4.1'!B17:D17)</f>
        <v>1.4889869999999998</v>
      </c>
      <c r="D14" s="64">
        <f>SUM('4.2'!B14:D14)</f>
        <v>0</v>
      </c>
      <c r="E14" s="64">
        <f>SUM('4.2'!B28:D28)</f>
        <v>0.50694799999999995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>
      <c r="A15" s="113" t="s">
        <v>143</v>
      </c>
      <c r="B15" s="64"/>
      <c r="C15" s="64">
        <f>SUM('4.1'!B18:D18)</f>
        <v>81.600746000000015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>
      <c r="A16" s="113" t="s">
        <v>142</v>
      </c>
      <c r="B16" s="64"/>
      <c r="C16" s="64">
        <f>SUM('4.1'!B19:D19)</f>
        <v>105.09644200000001</v>
      </c>
      <c r="D16" s="64">
        <f>SUM('4.2'!B16:D16)</f>
        <v>0</v>
      </c>
      <c r="E16" s="64">
        <f>SUM('4.2'!B30:D30)</f>
        <v>59.503769000000005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>
      <c r="A17" s="113" t="s">
        <v>14</v>
      </c>
      <c r="C17" s="64">
        <f>SUM('4.1'!B20:D20)</f>
        <v>0</v>
      </c>
      <c r="D17" s="64">
        <f>SUM('4.2'!B17:D17)</f>
        <v>0.16193000000000002</v>
      </c>
      <c r="E17" s="64">
        <f>SUM('4.2'!B31:D31)</f>
        <v>1.03E-2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>
      <c r="A18" s="113" t="s">
        <v>141</v>
      </c>
      <c r="B18" s="64"/>
      <c r="C18" s="64">
        <f>SUM('4.1'!B21:D21)</f>
        <v>2.0581339999999999</v>
      </c>
      <c r="D18" s="64">
        <f>SUM('4.2'!B18:D18)</f>
        <v>0</v>
      </c>
      <c r="E18" s="64">
        <f>SUM('4.2'!B32:D32)</f>
        <v>1.7948150000000003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>
      <c r="A19" s="113" t="s">
        <v>140</v>
      </c>
      <c r="B19" s="64"/>
      <c r="C19" s="64">
        <f>SUM('4.1'!B22:D22)</f>
        <v>83.628923</v>
      </c>
      <c r="D19" s="64">
        <f>SUM('4.2'!B19:D19)</f>
        <v>356.81273699999997</v>
      </c>
      <c r="E19" s="64">
        <f>SUM('4.2'!B33:D33)</f>
        <v>169.90697599999999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>
      <c r="A20" s="113" t="s">
        <v>203</v>
      </c>
      <c r="B20" s="64">
        <f>SUM('4.1'!B8:D8)</f>
        <v>6631.6383600000008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8"/>
    </row>
    <row r="32" spans="1:29" ht="12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>
      <c r="A34" s="608"/>
      <c r="B34" s="609"/>
      <c r="C34" s="609"/>
      <c r="D34" s="609"/>
      <c r="E34" s="134"/>
      <c r="F34" s="134"/>
      <c r="G34" s="608"/>
      <c r="H34" s="609"/>
      <c r="I34" s="609"/>
      <c r="J34" s="609"/>
      <c r="K34" s="134"/>
      <c r="L34" s="134"/>
      <c r="M34" s="22"/>
      <c r="N34" s="22"/>
      <c r="O34" s="22"/>
      <c r="P34" s="22"/>
    </row>
    <row r="35" spans="1:16" ht="12" customHeight="1">
      <c r="A35" s="607"/>
      <c r="B35" s="607"/>
      <c r="C35" s="607"/>
      <c r="D35" s="607"/>
      <c r="E35" s="64"/>
      <c r="F35" s="31"/>
      <c r="G35" s="607"/>
      <c r="H35" s="607"/>
      <c r="I35" s="607"/>
      <c r="J35" s="607"/>
      <c r="K35" s="64"/>
      <c r="L35" s="31"/>
    </row>
    <row r="36" spans="1:16" ht="12" customHeight="1">
      <c r="A36" s="607"/>
      <c r="B36" s="607"/>
      <c r="C36" s="607"/>
      <c r="D36" s="607"/>
      <c r="E36" s="64"/>
      <c r="F36" s="31"/>
      <c r="G36" s="607"/>
      <c r="H36" s="607"/>
      <c r="I36" s="607"/>
      <c r="J36" s="607"/>
      <c r="K36" s="64"/>
      <c r="L36" s="31"/>
    </row>
    <row r="37" spans="1:16" ht="12" customHeight="1">
      <c r="A37" s="607"/>
      <c r="B37" s="607"/>
      <c r="C37" s="607"/>
      <c r="D37" s="607"/>
      <c r="E37" s="64"/>
      <c r="F37" s="31"/>
      <c r="G37" s="607"/>
      <c r="H37" s="607"/>
      <c r="I37" s="607"/>
      <c r="J37" s="607"/>
      <c r="K37" s="64"/>
      <c r="L37" s="31"/>
    </row>
    <row r="38" spans="1:16" ht="12" customHeight="1">
      <c r="A38" s="607"/>
      <c r="B38" s="607"/>
      <c r="C38" s="607"/>
      <c r="D38" s="607"/>
      <c r="E38" s="64"/>
      <c r="F38" s="31"/>
      <c r="G38" s="607"/>
      <c r="H38" s="607"/>
      <c r="I38" s="607"/>
      <c r="J38" s="607"/>
      <c r="K38" s="64"/>
      <c r="L38" s="31"/>
    </row>
    <row r="39" spans="1:16" ht="12" customHeight="1">
      <c r="A39" s="607"/>
      <c r="B39" s="607"/>
      <c r="C39" s="607"/>
      <c r="D39" s="607"/>
      <c r="E39" s="64"/>
      <c r="F39" s="31"/>
      <c r="G39" s="607"/>
      <c r="H39" s="607"/>
      <c r="I39" s="607"/>
      <c r="J39" s="607"/>
      <c r="K39" s="64"/>
      <c r="L39" s="31"/>
    </row>
    <row r="40" spans="1:16" ht="12" customHeight="1">
      <c r="A40" s="607"/>
      <c r="B40" s="607"/>
      <c r="C40" s="607"/>
      <c r="D40" s="607"/>
      <c r="E40" s="64"/>
      <c r="F40" s="31"/>
      <c r="G40" s="607"/>
      <c r="H40" s="607"/>
      <c r="I40" s="607"/>
      <c r="J40" s="607"/>
      <c r="K40" s="64"/>
      <c r="L40" s="31"/>
    </row>
    <row r="41" spans="1:16" ht="12" customHeight="1">
      <c r="A41" s="607"/>
      <c r="B41" s="607"/>
      <c r="C41" s="607"/>
      <c r="D41" s="607"/>
      <c r="E41" s="64"/>
      <c r="F41" s="31"/>
      <c r="G41" s="607"/>
      <c r="H41" s="607"/>
      <c r="I41" s="607"/>
      <c r="J41" s="607"/>
      <c r="K41" s="64"/>
      <c r="L41" s="31"/>
    </row>
    <row r="42" spans="1:16" ht="12" customHeight="1">
      <c r="A42" s="607"/>
      <c r="B42" s="607"/>
      <c r="C42" s="607"/>
      <c r="D42" s="607"/>
      <c r="E42" s="64"/>
      <c r="F42" s="31"/>
      <c r="G42" s="607"/>
      <c r="H42" s="607"/>
      <c r="I42" s="607"/>
      <c r="J42" s="607"/>
      <c r="K42" s="64"/>
      <c r="L42" s="31"/>
    </row>
    <row r="43" spans="1:16" ht="12" customHeight="1">
      <c r="A43" s="607"/>
      <c r="B43" s="607"/>
      <c r="C43" s="607"/>
      <c r="D43" s="607"/>
      <c r="E43" s="64"/>
      <c r="F43" s="31"/>
      <c r="G43" s="607"/>
      <c r="H43" s="607"/>
      <c r="I43" s="607"/>
      <c r="J43" s="607"/>
      <c r="K43" s="64"/>
      <c r="L43" s="31"/>
    </row>
    <row r="44" spans="1:16" ht="12" customHeight="1">
      <c r="A44" s="607"/>
      <c r="B44" s="607"/>
      <c r="C44" s="607"/>
      <c r="D44" s="607"/>
      <c r="E44" s="64"/>
      <c r="F44" s="31"/>
      <c r="G44" s="607"/>
      <c r="H44" s="607"/>
      <c r="I44" s="607"/>
      <c r="J44" s="607"/>
      <c r="K44" s="64"/>
      <c r="L44" s="31"/>
    </row>
    <row r="45" spans="1:16" ht="12" customHeight="1">
      <c r="A45" s="607"/>
      <c r="B45" s="607"/>
      <c r="C45" s="607"/>
      <c r="D45" s="607"/>
      <c r="E45" s="64"/>
      <c r="F45" s="31"/>
      <c r="G45" s="607"/>
      <c r="H45" s="607"/>
      <c r="I45" s="607"/>
      <c r="J45" s="607"/>
      <c r="K45" s="64"/>
      <c r="L45" s="31"/>
    </row>
    <row r="46" spans="1:16" ht="12" customHeight="1">
      <c r="F46" s="128"/>
      <c r="L46" s="128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127"/>
      <c r="B115" s="127"/>
    </row>
    <row r="116" spans="1:2">
      <c r="A116" s="127"/>
      <c r="B116" s="127"/>
    </row>
    <row r="137" spans="1:2">
      <c r="A137" s="127"/>
      <c r="B137" s="127"/>
    </row>
    <row r="138" spans="1:2" ht="12" customHeight="1">
      <c r="A138" s="135"/>
      <c r="B138" s="135"/>
    </row>
    <row r="139" spans="1:2">
      <c r="A139" s="135"/>
      <c r="B139" s="135"/>
    </row>
    <row r="140" spans="1:2" ht="12.75" customHeight="1">
      <c r="B140" s="135"/>
    </row>
    <row r="141" spans="1:2" ht="12.75" customHeight="1">
      <c r="B141" s="135"/>
    </row>
    <row r="142" spans="1:2">
      <c r="B142" s="135"/>
    </row>
    <row r="143" spans="1:2">
      <c r="B143" s="135"/>
    </row>
    <row r="144" spans="1:2">
      <c r="B144" s="135"/>
    </row>
    <row r="145" spans="1:2">
      <c r="B145" s="135"/>
    </row>
    <row r="146" spans="1:2">
      <c r="B146" s="135"/>
    </row>
    <row r="147" spans="1:2">
      <c r="B147" s="135"/>
    </row>
    <row r="148" spans="1:2">
      <c r="B148" s="135"/>
    </row>
    <row r="149" spans="1:2">
      <c r="B149" s="135"/>
    </row>
    <row r="150" spans="1:2">
      <c r="B150" s="135"/>
    </row>
    <row r="151" spans="1:2">
      <c r="B151" s="135"/>
    </row>
    <row r="152" spans="1:2">
      <c r="B152" s="135"/>
    </row>
    <row r="153" spans="1:2">
      <c r="B153" s="135"/>
    </row>
    <row r="154" spans="1:2">
      <c r="B154" s="135"/>
    </row>
    <row r="155" spans="1:2">
      <c r="B155" s="135"/>
    </row>
    <row r="156" spans="1:2">
      <c r="B156" s="135"/>
    </row>
    <row r="157" spans="1:2">
      <c r="B157" s="135"/>
    </row>
    <row r="158" spans="1:2">
      <c r="B158" s="127"/>
    </row>
    <row r="159" spans="1:2">
      <c r="B159" s="127"/>
    </row>
    <row r="160" spans="1:2" ht="12" customHeight="1">
      <c r="A160" s="135"/>
      <c r="B160" s="127"/>
    </row>
    <row r="161" spans="1:2">
      <c r="A161" s="135"/>
      <c r="B161" s="127"/>
    </row>
    <row r="162" spans="1:2">
      <c r="A162" s="135"/>
      <c r="B162" s="127"/>
    </row>
    <row r="163" spans="1:2" ht="90" customHeight="1">
      <c r="B163" s="127"/>
    </row>
    <row r="164" spans="1:2">
      <c r="B164" s="127"/>
    </row>
    <row r="165" spans="1:2">
      <c r="B165" s="127"/>
    </row>
    <row r="166" spans="1:2">
      <c r="B166" s="127"/>
    </row>
    <row r="167" spans="1:2">
      <c r="B167" s="127"/>
    </row>
    <row r="168" spans="1:2">
      <c r="B168" s="127"/>
    </row>
    <row r="169" spans="1:2">
      <c r="B169" s="127"/>
    </row>
    <row r="170" spans="1:2">
      <c r="B170" s="127"/>
    </row>
    <row r="171" spans="1:2">
      <c r="B171" s="127"/>
    </row>
    <row r="172" spans="1:2">
      <c r="B172" s="127"/>
    </row>
    <row r="173" spans="1:2">
      <c r="B173" s="127"/>
    </row>
    <row r="174" spans="1:2">
      <c r="B174" s="127"/>
    </row>
    <row r="175" spans="1:2">
      <c r="B175" s="127"/>
    </row>
    <row r="176" spans="1:2">
      <c r="A176" s="135"/>
      <c r="B176" s="127"/>
    </row>
    <row r="177" spans="1:2">
      <c r="A177" s="135"/>
      <c r="B177" s="127"/>
    </row>
    <row r="178" spans="1:2">
      <c r="A178" s="135"/>
      <c r="B178" s="127"/>
    </row>
    <row r="179" spans="1:2">
      <c r="A179" s="127"/>
      <c r="B179" s="127"/>
    </row>
    <row r="180" spans="1:2">
      <c r="A180" s="127"/>
      <c r="B180" s="127"/>
    </row>
    <row r="181" spans="1:2">
      <c r="A181" s="127"/>
      <c r="B181" s="127"/>
    </row>
    <row r="182" spans="1:2">
      <c r="B182" s="127"/>
    </row>
    <row r="183" spans="1:2">
      <c r="B183" s="127"/>
    </row>
    <row r="184" spans="1:2">
      <c r="B184" s="127"/>
    </row>
    <row r="185" spans="1:2">
      <c r="B185" s="127"/>
    </row>
    <row r="186" spans="1:2">
      <c r="B186" s="127"/>
    </row>
    <row r="187" spans="1:2">
      <c r="B187" s="127"/>
    </row>
    <row r="188" spans="1:2">
      <c r="B188" s="127"/>
    </row>
    <row r="189" spans="1:2">
      <c r="B189" s="127"/>
    </row>
    <row r="190" spans="1:2">
      <c r="B190" s="127"/>
    </row>
    <row r="191" spans="1:2">
      <c r="B191" s="127"/>
    </row>
    <row r="192" spans="1:2">
      <c r="B192" s="127"/>
    </row>
    <row r="193" spans="1:2">
      <c r="B193" s="127"/>
    </row>
    <row r="194" spans="1:2">
      <c r="B194" s="127"/>
    </row>
    <row r="195" spans="1:2">
      <c r="B195" s="127"/>
    </row>
    <row r="196" spans="1:2">
      <c r="B196" s="127"/>
    </row>
    <row r="197" spans="1:2">
      <c r="B197" s="127"/>
    </row>
    <row r="198" spans="1:2">
      <c r="B198" s="127"/>
    </row>
    <row r="199" spans="1:2">
      <c r="B199" s="127"/>
    </row>
    <row r="200" spans="1:2">
      <c r="B200" s="127"/>
    </row>
    <row r="201" spans="1:2">
      <c r="A201" s="127"/>
      <c r="B201" s="127"/>
    </row>
    <row r="202" spans="1:2">
      <c r="A202" s="127"/>
      <c r="B202" s="127"/>
    </row>
    <row r="203" spans="1:2" ht="12.75" customHeight="1">
      <c r="B203" s="127"/>
    </row>
    <row r="204" spans="1:2" ht="12" customHeight="1">
      <c r="B204" s="127"/>
    </row>
    <row r="205" spans="1:2">
      <c r="B205" s="127"/>
    </row>
    <row r="206" spans="1:2">
      <c r="B206" s="127"/>
    </row>
    <row r="207" spans="1:2">
      <c r="B207" s="127"/>
    </row>
    <row r="208" spans="1:2">
      <c r="B208" s="127"/>
    </row>
    <row r="209" spans="1:2">
      <c r="B209" s="127"/>
    </row>
    <row r="210" spans="1:2">
      <c r="B210" s="127"/>
    </row>
    <row r="211" spans="1:2">
      <c r="B211" s="127"/>
    </row>
    <row r="212" spans="1:2">
      <c r="B212" s="127"/>
    </row>
    <row r="213" spans="1:2">
      <c r="B213" s="127"/>
    </row>
    <row r="214" spans="1:2">
      <c r="B214" s="127"/>
    </row>
    <row r="215" spans="1:2">
      <c r="B215" s="127"/>
    </row>
    <row r="216" spans="1:2">
      <c r="B216" s="127"/>
    </row>
    <row r="217" spans="1:2">
      <c r="B217" s="127"/>
    </row>
    <row r="218" spans="1:2">
      <c r="B218" s="127"/>
    </row>
    <row r="219" spans="1:2">
      <c r="B219" s="127"/>
    </row>
    <row r="220" spans="1:2">
      <c r="B220" s="127"/>
    </row>
    <row r="221" spans="1:2">
      <c r="B221" s="127"/>
    </row>
    <row r="222" spans="1:2">
      <c r="A222" s="135"/>
      <c r="B222" s="127"/>
    </row>
    <row r="223" spans="1:2">
      <c r="A223" s="135"/>
      <c r="B223" s="127"/>
    </row>
    <row r="224" spans="1:2">
      <c r="A224" s="135"/>
      <c r="B224" s="127"/>
    </row>
    <row r="225" spans="1:2">
      <c r="A225" s="135"/>
      <c r="B225" s="127"/>
    </row>
    <row r="226" spans="1:2">
      <c r="A226" s="135"/>
      <c r="B226" s="127"/>
    </row>
    <row r="227" spans="1:2">
      <c r="A227" s="135"/>
      <c r="B227" s="127"/>
    </row>
    <row r="228" spans="1:2">
      <c r="A228" s="135"/>
      <c r="B228" s="127"/>
    </row>
    <row r="229" spans="1:2">
      <c r="A229" s="127"/>
      <c r="B229" s="127"/>
    </row>
  </sheetData>
  <mergeCells count="28">
    <mergeCell ref="A5:A6"/>
    <mergeCell ref="P5:P6"/>
    <mergeCell ref="B6:M6"/>
    <mergeCell ref="Q6:AB6"/>
    <mergeCell ref="A34:D34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G41:J4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/>
  </sheetViews>
  <sheetFormatPr defaultRowHeight="12.75"/>
  <cols>
    <col min="1" max="16384" width="9.140625" style="410"/>
  </cols>
  <sheetData>
    <row r="25" spans="6:6">
      <c r="F25" s="409"/>
    </row>
    <row r="26" spans="6:6">
      <c r="F26" s="409"/>
    </row>
    <row r="27" spans="6:6">
      <c r="F27" s="409"/>
    </row>
    <row r="28" spans="6:6">
      <c r="F28" s="409"/>
    </row>
    <row r="47" spans="1:3" ht="15">
      <c r="A47" s="411" t="s">
        <v>408</v>
      </c>
    </row>
    <row r="48" spans="1:3" ht="14.25">
      <c r="A48" s="412" t="s">
        <v>429</v>
      </c>
      <c r="B48" s="413"/>
      <c r="C48" s="413"/>
    </row>
    <row r="50" spans="1:2" ht="14.25">
      <c r="A50" s="440" t="s">
        <v>416</v>
      </c>
      <c r="B50" s="441">
        <f ca="1">TODAY()</f>
        <v>45513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>
      <c r="A1" s="208" t="s">
        <v>373</v>
      </c>
    </row>
    <row r="2" spans="1:12" s="41" customFormat="1" ht="6" customHeight="1"/>
    <row r="3" spans="1:12" s="41" customFormat="1" ht="24.75" customHeight="1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>
      <c r="A23" s="124" t="s">
        <v>137</v>
      </c>
      <c r="B23" s="49" t="s">
        <v>135</v>
      </c>
    </row>
    <row r="24" spans="1:12" s="41" customFormat="1" ht="24.75" customHeight="1">
      <c r="A24" s="124"/>
      <c r="B24" s="49"/>
    </row>
    <row r="25" spans="1:12" s="41" customFormat="1" ht="24.75" customHeight="1">
      <c r="A25" s="124"/>
      <c r="B25" s="49"/>
    </row>
    <row r="26" spans="1:12" s="41" customFormat="1" ht="24.75" customHeight="1">
      <c r="A26" s="124"/>
      <c r="B26" s="49"/>
    </row>
    <row r="27" spans="1:12" s="41" customFormat="1" ht="24.75" customHeight="1">
      <c r="A27" s="124"/>
      <c r="B27" s="49"/>
    </row>
    <row r="28" spans="1:12" s="41" customFormat="1" ht="24.75" customHeight="1">
      <c r="A28" s="124"/>
      <c r="B28" s="49"/>
    </row>
    <row r="29" spans="1:12" s="41" customFormat="1" ht="24.75" customHeight="1">
      <c r="A29" s="124"/>
      <c r="B29" s="49"/>
    </row>
    <row r="30" spans="1:12" s="41" customFormat="1" ht="24.75" customHeight="1">
      <c r="A30" s="124"/>
      <c r="B30" s="49"/>
    </row>
    <row r="31" spans="1:12" s="41" customFormat="1" ht="24.75" customHeight="1">
      <c r="A31" s="124"/>
      <c r="B31" s="49"/>
    </row>
    <row r="32" spans="1:12" s="41" customFormat="1" ht="24.75" customHeight="1">
      <c r="A32" s="124"/>
      <c r="B32" s="49"/>
    </row>
    <row r="33" spans="1:10" s="41" customFormat="1" ht="24.75" customHeight="1">
      <c r="A33" s="124"/>
      <c r="B33" s="49"/>
    </row>
    <row r="34" spans="1:10" s="41" customFormat="1" ht="22.5" customHeight="1">
      <c r="A34" s="124"/>
      <c r="B34" s="49"/>
    </row>
    <row r="35" spans="1:10" s="41" customFormat="1" ht="15">
      <c r="A35" s="42" t="s">
        <v>251</v>
      </c>
    </row>
    <row r="36" spans="1:10" s="49" customFormat="1" ht="24.75" customHeight="1">
      <c r="A36" s="125" t="s">
        <v>252</v>
      </c>
    </row>
    <row r="37" spans="1:10" s="41" customFormat="1" ht="15">
      <c r="A37" s="42" t="s">
        <v>176</v>
      </c>
    </row>
    <row r="38" spans="1:10" s="49" customFormat="1" ht="24.75" customHeight="1">
      <c r="A38" s="125" t="s">
        <v>177</v>
      </c>
    </row>
    <row r="39" spans="1:10" s="41" customFormat="1" ht="15">
      <c r="A39" s="42" t="s">
        <v>139</v>
      </c>
    </row>
    <row r="40" spans="1:10" s="49" customFormat="1" ht="39.75" customHeight="1">
      <c r="A40" s="470" t="s">
        <v>294</v>
      </c>
      <c r="B40" s="470"/>
      <c r="C40" s="470"/>
      <c r="D40" s="470"/>
      <c r="E40" s="470"/>
      <c r="F40" s="470"/>
      <c r="G40" s="470"/>
      <c r="H40" s="470"/>
      <c r="I40" s="470"/>
      <c r="J40" s="470"/>
    </row>
    <row r="41" spans="1:10" s="41" customFormat="1" ht="15">
      <c r="A41" s="42" t="s">
        <v>160</v>
      </c>
    </row>
    <row r="42" spans="1:10" s="49" customFormat="1" ht="39.75" customHeight="1">
      <c r="A42" s="471" t="s">
        <v>426</v>
      </c>
      <c r="B42" s="471"/>
      <c r="C42" s="471"/>
      <c r="D42" s="471"/>
      <c r="E42" s="471"/>
      <c r="F42" s="471"/>
      <c r="G42" s="471"/>
      <c r="H42" s="471"/>
      <c r="I42" s="471"/>
      <c r="J42" s="471"/>
    </row>
    <row r="43" spans="1:10" s="41" customFormat="1" ht="15">
      <c r="A43" s="42" t="s">
        <v>418</v>
      </c>
    </row>
    <row r="44" spans="1:10" s="49" customFormat="1" ht="54.75" customHeight="1">
      <c r="A44" s="469" t="s">
        <v>267</v>
      </c>
      <c r="B44" s="469"/>
      <c r="C44" s="469"/>
      <c r="D44" s="469"/>
      <c r="E44" s="469"/>
      <c r="F44" s="469"/>
      <c r="G44" s="469"/>
      <c r="H44" s="469"/>
      <c r="I44" s="469"/>
      <c r="J44" s="469"/>
    </row>
    <row r="45" spans="1:10" s="41" customFormat="1" ht="15">
      <c r="A45" s="42" t="s">
        <v>419</v>
      </c>
    </row>
    <row r="46" spans="1:10" s="49" customFormat="1" ht="24.75" customHeight="1">
      <c r="A46" s="125" t="s">
        <v>265</v>
      </c>
    </row>
    <row r="47" spans="1:10" s="41" customFormat="1" ht="16.5">
      <c r="A47" s="42" t="s">
        <v>260</v>
      </c>
    </row>
    <row r="48" spans="1:10" s="41" customFormat="1" ht="69.75" customHeight="1">
      <c r="A48" s="469" t="s">
        <v>423</v>
      </c>
      <c r="B48" s="469"/>
      <c r="C48" s="469"/>
      <c r="D48" s="469"/>
      <c r="E48" s="469"/>
      <c r="F48" s="469"/>
      <c r="G48" s="469"/>
      <c r="H48" s="469"/>
      <c r="I48" s="469"/>
      <c r="J48" s="469"/>
    </row>
    <row r="49" spans="1:10" s="41" customFormat="1" ht="16.5">
      <c r="A49" s="42" t="s">
        <v>261</v>
      </c>
    </row>
    <row r="50" spans="1:10" s="49" customFormat="1" ht="24.75" customHeight="1">
      <c r="A50" s="125" t="s">
        <v>262</v>
      </c>
    </row>
    <row r="51" spans="1:10" s="41" customFormat="1" ht="15">
      <c r="A51" s="42" t="s">
        <v>420</v>
      </c>
    </row>
    <row r="52" spans="1:10" s="49" customFormat="1" ht="24.75" customHeight="1">
      <c r="A52" s="125" t="s">
        <v>263</v>
      </c>
    </row>
    <row r="53" spans="1:10" s="41" customFormat="1" ht="15">
      <c r="A53" s="42" t="s">
        <v>421</v>
      </c>
    </row>
    <row r="54" spans="1:10" s="49" customFormat="1" ht="24.75" customHeight="1">
      <c r="A54" s="125" t="s">
        <v>264</v>
      </c>
    </row>
    <row r="55" spans="1:10" s="41" customFormat="1" ht="15">
      <c r="A55" s="42" t="s">
        <v>138</v>
      </c>
    </row>
    <row r="56" spans="1:10" s="49" customFormat="1" ht="24.75" customHeight="1">
      <c r="A56" s="125" t="s">
        <v>174</v>
      </c>
    </row>
    <row r="57" spans="1:10" s="41" customFormat="1" ht="15">
      <c r="A57" s="42" t="s">
        <v>422</v>
      </c>
    </row>
    <row r="58" spans="1:10" s="49" customFormat="1" ht="24.75" customHeight="1">
      <c r="A58" s="125" t="s">
        <v>266</v>
      </c>
    </row>
    <row r="59" spans="1:10" s="41" customFormat="1" ht="15">
      <c r="A59" s="42" t="s">
        <v>178</v>
      </c>
    </row>
    <row r="60" spans="1:10" s="41" customFormat="1" ht="39.75" customHeight="1">
      <c r="A60" s="469" t="s">
        <v>300</v>
      </c>
      <c r="B60" s="469"/>
      <c r="C60" s="469"/>
      <c r="D60" s="469"/>
      <c r="E60" s="469"/>
      <c r="F60" s="469"/>
      <c r="G60" s="469"/>
      <c r="H60" s="469"/>
      <c r="I60" s="469"/>
      <c r="J60" s="469"/>
    </row>
    <row r="61" spans="1:10" ht="18" customHeight="1">
      <c r="A61" s="42" t="s">
        <v>301</v>
      </c>
    </row>
    <row r="62" spans="1:10" ht="24.75" customHeight="1">
      <c r="A62" s="125" t="s">
        <v>302</v>
      </c>
    </row>
  </sheetData>
  <sortState ref="A3:B29">
    <sortCondition ref="A3"/>
  </sortState>
  <mergeCells count="5">
    <mergeCell ref="A48:J48"/>
    <mergeCell ref="A44:J44"/>
    <mergeCell ref="A60:J60"/>
    <mergeCell ref="A40:J40"/>
    <mergeCell ref="A42:J4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48" customWidth="1"/>
    <col min="3" max="3" width="21" style="148" customWidth="1"/>
    <col min="4" max="4" width="14.7109375" style="148" customWidth="1"/>
    <col min="5" max="5" width="17.7109375" style="150" customWidth="1"/>
    <col min="6" max="7" width="12" style="150" customWidth="1"/>
    <col min="8" max="16384" width="9.140625" style="148"/>
  </cols>
  <sheetData>
    <row r="1" spans="1:16" ht="20.25">
      <c r="A1" s="208" t="str">
        <f>"2 STRUČNÝ PŘEHLED DAT ZA "&amp;UPPER('3.1'!N1)</f>
        <v>2 STRUČNÝ PŘEHLED DAT ZA II. ČTVRTLETÍ 2024</v>
      </c>
      <c r="B1" s="146"/>
      <c r="C1" s="146"/>
      <c r="D1" s="146"/>
      <c r="E1" s="147"/>
      <c r="F1" s="147"/>
      <c r="G1" s="209" t="str">
        <f>'3.1'!N1</f>
        <v>II. čtvrtletí 2024</v>
      </c>
      <c r="H1" s="116"/>
    </row>
    <row r="2" spans="1:16" ht="15">
      <c r="A2" s="146"/>
      <c r="B2" s="146"/>
      <c r="C2" s="146"/>
      <c r="D2" s="146"/>
      <c r="E2" s="147"/>
      <c r="F2" s="147"/>
      <c r="G2" s="147"/>
    </row>
    <row r="3" spans="1:16" ht="15">
      <c r="A3" s="151"/>
      <c r="B3" s="151"/>
      <c r="C3" s="151"/>
      <c r="D3" s="151"/>
      <c r="E3" s="152"/>
      <c r="F3" s="153" t="s">
        <v>304</v>
      </c>
      <c r="G3" s="153"/>
    </row>
    <row r="4" spans="1:16" ht="15">
      <c r="A4" s="474" t="s">
        <v>413</v>
      </c>
      <c r="B4" s="474"/>
      <c r="C4" s="474"/>
      <c r="D4" s="474"/>
      <c r="E4" s="154">
        <f>SUM(E5:E7)</f>
        <v>15898.309438507453</v>
      </c>
      <c r="F4" s="155">
        <f>SUM(F5:F7)</f>
        <v>-798.18190831830907</v>
      </c>
      <c r="G4" s="156">
        <v>-4.7805367710986459E-2</v>
      </c>
    </row>
    <row r="5" spans="1:16">
      <c r="A5" s="473" t="str">
        <f>'4.1'!B6</f>
        <v>Duben</v>
      </c>
      <c r="B5" s="473"/>
      <c r="C5" s="473"/>
      <c r="D5" s="473"/>
      <c r="E5" s="157">
        <f>INDEX('3.1'!$B$7:$M$7,,MATCH('2'!$A5,'3.1'!$B$5:$M$5,0))</f>
        <v>5415.4823356878114</v>
      </c>
      <c r="F5" s="158">
        <v>-802.65964878316663</v>
      </c>
      <c r="G5" s="159">
        <v>-0.12908351896558609</v>
      </c>
    </row>
    <row r="6" spans="1:16">
      <c r="A6" s="473" t="str">
        <f>'4.1'!C6</f>
        <v>Květen</v>
      </c>
      <c r="B6" s="473"/>
      <c r="C6" s="473"/>
      <c r="D6" s="473"/>
      <c r="E6" s="157">
        <f>INDEX('3.1'!$B$7:$M$7,,MATCH('2'!$A6,'3.1'!$B$5:$M$5,0))</f>
        <v>5236.618141217954</v>
      </c>
      <c r="F6" s="158">
        <v>49.542515020438259</v>
      </c>
      <c r="G6" s="159">
        <v>9.5511456918464747E-3</v>
      </c>
    </row>
    <row r="7" spans="1:16">
      <c r="A7" s="473" t="str">
        <f>'4.1'!D6</f>
        <v>Červen</v>
      </c>
      <c r="B7" s="473"/>
      <c r="C7" s="473"/>
      <c r="D7" s="473"/>
      <c r="E7" s="157">
        <f>INDEX('3.1'!$B$7:$M$7,,MATCH('2'!$A7,'3.1'!$B$5:$M$5,0))</f>
        <v>5246.2089616016874</v>
      </c>
      <c r="F7" s="158">
        <v>-45.064774555580698</v>
      </c>
      <c r="G7" s="159">
        <v>-8.5168102809794373E-3</v>
      </c>
    </row>
    <row r="8" spans="1:16">
      <c r="A8" s="160"/>
      <c r="B8" s="160"/>
      <c r="C8" s="160"/>
      <c r="D8" s="160"/>
      <c r="E8" s="157"/>
      <c r="F8" s="158"/>
      <c r="G8" s="159"/>
    </row>
    <row r="9" spans="1:16">
      <c r="A9" s="475" t="s">
        <v>411</v>
      </c>
      <c r="B9" s="476"/>
      <c r="C9" s="476"/>
      <c r="D9" s="476"/>
      <c r="E9" s="157"/>
      <c r="F9" s="158"/>
      <c r="G9" s="161"/>
    </row>
    <row r="10" spans="1:16">
      <c r="A10" s="473" t="s">
        <v>305</v>
      </c>
      <c r="B10" s="473"/>
      <c r="C10" s="473"/>
      <c r="D10" s="473"/>
      <c r="E10" s="157">
        <f>'4.1'!B7</f>
        <v>6631.6383600000008</v>
      </c>
      <c r="F10" s="158">
        <v>-203.40584999999919</v>
      </c>
      <c r="G10" s="161">
        <v>-2.9759258865130176E-2</v>
      </c>
    </row>
    <row r="11" spans="1:16">
      <c r="A11" s="473" t="s">
        <v>306</v>
      </c>
      <c r="B11" s="473"/>
      <c r="C11" s="473"/>
      <c r="D11" s="473"/>
      <c r="E11" s="157">
        <f>'4.1'!B9</f>
        <v>5881.0240510000003</v>
      </c>
      <c r="F11" s="158">
        <v>-628.56509199999891</v>
      </c>
      <c r="G11" s="161">
        <v>-9.6559871628137714E-2</v>
      </c>
    </row>
    <row r="12" spans="1:16">
      <c r="A12" s="473" t="s">
        <v>307</v>
      </c>
      <c r="B12" s="473"/>
      <c r="C12" s="473"/>
      <c r="D12" s="473"/>
      <c r="E12" s="157">
        <f>'4.2'!B6</f>
        <v>356.97466700000001</v>
      </c>
      <c r="F12" s="158">
        <v>-49.895836999999972</v>
      </c>
      <c r="G12" s="161">
        <v>-0.12263321255649433</v>
      </c>
    </row>
    <row r="13" spans="1:16">
      <c r="A13" s="473" t="s">
        <v>308</v>
      </c>
      <c r="B13" s="473"/>
      <c r="C13" s="473"/>
      <c r="D13" s="473"/>
      <c r="E13" s="157">
        <f>'4.2'!B20</f>
        <v>858.61319200000003</v>
      </c>
      <c r="F13" s="158">
        <v>-13.546197000000006</v>
      </c>
      <c r="G13" s="161">
        <v>-1.5531790600261495E-2</v>
      </c>
    </row>
    <row r="14" spans="1:16">
      <c r="A14" s="473" t="s">
        <v>309</v>
      </c>
      <c r="B14" s="473"/>
      <c r="C14" s="473"/>
      <c r="D14" s="473"/>
      <c r="E14" s="157">
        <f>'4.3'!E6/1000</f>
        <v>469.49112472229012</v>
      </c>
      <c r="F14" s="158">
        <v>-207.04984385785406</v>
      </c>
      <c r="G14" s="161">
        <v>-0.3060418414754531</v>
      </c>
      <c r="P14" s="149"/>
    </row>
    <row r="15" spans="1:16">
      <c r="A15" s="473" t="s">
        <v>310</v>
      </c>
      <c r="B15" s="473"/>
      <c r="C15" s="473"/>
      <c r="D15" s="473"/>
      <c r="E15" s="157">
        <f>'4.3'!E16/1000</f>
        <v>262.474468</v>
      </c>
      <c r="F15" s="158">
        <v>28.484837999999996</v>
      </c>
      <c r="G15" s="161">
        <v>0.12173547178137764</v>
      </c>
    </row>
    <row r="16" spans="1:16">
      <c r="A16" s="473" t="s">
        <v>311</v>
      </c>
      <c r="B16" s="473"/>
      <c r="C16" s="473"/>
      <c r="D16" s="473"/>
      <c r="E16" s="157">
        <f>'4.4'!E30/1000</f>
        <v>137.40105146658533</v>
      </c>
      <c r="F16" s="158">
        <v>12.536461365993716</v>
      </c>
      <c r="G16" s="161">
        <v>0.10040045264950032</v>
      </c>
    </row>
    <row r="17" spans="1:7">
      <c r="A17" s="473" t="s">
        <v>312</v>
      </c>
      <c r="B17" s="473"/>
      <c r="C17" s="473"/>
      <c r="D17" s="473"/>
      <c r="E17" s="157">
        <f>'4.4'!E6/1000</f>
        <v>1300.6925243185822</v>
      </c>
      <c r="F17" s="158">
        <v>263.25961217355075</v>
      </c>
      <c r="G17" s="161">
        <v>0.2537606134253324</v>
      </c>
    </row>
    <row r="18" spans="1:7">
      <c r="A18" s="160"/>
      <c r="B18" s="160"/>
      <c r="C18" s="160"/>
      <c r="D18" s="160"/>
      <c r="E18" s="157"/>
      <c r="F18" s="158"/>
      <c r="G18" s="161"/>
    </row>
    <row r="19" spans="1:7" ht="15">
      <c r="A19" s="474" t="s">
        <v>414</v>
      </c>
      <c r="B19" s="474"/>
      <c r="C19" s="474"/>
      <c r="D19" s="474"/>
      <c r="E19" s="162">
        <f>SUM(E20:E27)</f>
        <v>22373.755306300001</v>
      </c>
      <c r="F19" s="163">
        <v>744.39319330010403</v>
      </c>
      <c r="G19" s="164">
        <v>3.441586438893128E-2</v>
      </c>
    </row>
    <row r="20" spans="1:7">
      <c r="A20" s="473" t="s">
        <v>305</v>
      </c>
      <c r="B20" s="473"/>
      <c r="C20" s="473"/>
      <c r="D20" s="473"/>
      <c r="E20" s="157">
        <f>'4.1'!N7</f>
        <v>4290</v>
      </c>
      <c r="F20" s="158">
        <v>0</v>
      </c>
      <c r="G20" s="161">
        <v>0</v>
      </c>
    </row>
    <row r="21" spans="1:7">
      <c r="A21" s="473" t="s">
        <v>306</v>
      </c>
      <c r="B21" s="473"/>
      <c r="C21" s="473"/>
      <c r="D21" s="473"/>
      <c r="E21" s="157">
        <f>'4.1'!N9</f>
        <v>9439.6136000000024</v>
      </c>
      <c r="F21" s="158">
        <v>4.7116000000023632</v>
      </c>
      <c r="G21" s="161">
        <v>4.9937985577405719E-4</v>
      </c>
    </row>
    <row r="22" spans="1:7">
      <c r="A22" s="473" t="s">
        <v>307</v>
      </c>
      <c r="B22" s="473"/>
      <c r="C22" s="473"/>
      <c r="D22" s="473"/>
      <c r="E22" s="157">
        <f>'4.2'!N6</f>
        <v>1363.4</v>
      </c>
      <c r="F22" s="158">
        <v>-9.9999999999909051E-2</v>
      </c>
      <c r="G22" s="161">
        <v>-7.3340667400006638E-5</v>
      </c>
    </row>
    <row r="23" spans="1:7">
      <c r="A23" s="473" t="s">
        <v>308</v>
      </c>
      <c r="B23" s="473"/>
      <c r="C23" s="473"/>
      <c r="D23" s="473"/>
      <c r="E23" s="157">
        <f>'4.2'!N20</f>
        <v>1106.4953250000008</v>
      </c>
      <c r="F23" s="158">
        <v>67.922245000000203</v>
      </c>
      <c r="G23" s="161">
        <v>6.5399581703003667E-2</v>
      </c>
    </row>
    <row r="24" spans="1:7">
      <c r="A24" s="473" t="s">
        <v>309</v>
      </c>
      <c r="B24" s="473"/>
      <c r="C24" s="473"/>
      <c r="D24" s="473"/>
      <c r="E24" s="157">
        <f>'4.3'!B6</f>
        <v>1108.5005300000007</v>
      </c>
      <c r="F24" s="158">
        <v>-8.6047099999993861</v>
      </c>
      <c r="G24" s="161">
        <v>-7.7026852009031933E-3</v>
      </c>
    </row>
    <row r="25" spans="1:7">
      <c r="A25" s="473" t="s">
        <v>310</v>
      </c>
      <c r="B25" s="473"/>
      <c r="C25" s="473"/>
      <c r="D25" s="473"/>
      <c r="E25" s="157">
        <f>'4.3'!B16</f>
        <v>1171.5</v>
      </c>
      <c r="F25" s="158">
        <v>0</v>
      </c>
      <c r="G25" s="161">
        <v>0</v>
      </c>
    </row>
    <row r="26" spans="1:7">
      <c r="A26" s="473" t="s">
        <v>311</v>
      </c>
      <c r="B26" s="473"/>
      <c r="C26" s="473"/>
      <c r="D26" s="473"/>
      <c r="E26" s="157">
        <f>'4.4'!B30</f>
        <v>340.73780500000015</v>
      </c>
      <c r="F26" s="158">
        <v>0.99810500000000957</v>
      </c>
      <c r="G26" s="161">
        <v>2.9378521262013514E-3</v>
      </c>
    </row>
    <row r="27" spans="1:7">
      <c r="A27" s="473" t="s">
        <v>312</v>
      </c>
      <c r="B27" s="473"/>
      <c r="C27" s="473"/>
      <c r="D27" s="473"/>
      <c r="E27" s="157">
        <f>'4.4'!B6</f>
        <v>3553.5080462999972</v>
      </c>
      <c r="F27" s="158">
        <v>679.46595330010268</v>
      </c>
      <c r="G27" s="161">
        <v>0.23641475361650116</v>
      </c>
    </row>
    <row r="28" spans="1:7">
      <c r="A28" s="160"/>
      <c r="B28" s="160"/>
      <c r="C28" s="160"/>
      <c r="D28" s="160"/>
      <c r="E28" s="157"/>
      <c r="F28" s="158"/>
      <c r="G28" s="161"/>
    </row>
    <row r="29" spans="1:7" ht="15">
      <c r="A29" s="474" t="s">
        <v>415</v>
      </c>
      <c r="B29" s="474"/>
      <c r="C29" s="474"/>
      <c r="D29" s="474"/>
      <c r="E29" s="154">
        <f>SUM(E30:E32)</f>
        <v>15478.72980146295</v>
      </c>
      <c r="F29" s="155">
        <f>SUM(F30:F32)</f>
        <v>-466.76422636281404</v>
      </c>
      <c r="G29" s="156">
        <v>-2.9272484474189741E-2</v>
      </c>
    </row>
    <row r="30" spans="1:7">
      <c r="A30" s="473" t="str">
        <f>'4.1'!B6</f>
        <v>Duben</v>
      </c>
      <c r="B30" s="473"/>
      <c r="C30" s="473"/>
      <c r="D30" s="473"/>
      <c r="E30" s="157">
        <f>INDEX('3.2'!$B$27:$M$27,,MATCH('2'!$A30,'3.2'!$B$4:$M$4,0))</f>
        <v>5302.9267272925308</v>
      </c>
      <c r="F30" s="158">
        <v>-312.64717417844895</v>
      </c>
      <c r="G30" s="161">
        <v>-5.5675017311507938E-2</v>
      </c>
    </row>
    <row r="31" spans="1:7">
      <c r="A31" s="473" t="str">
        <f>'4.1'!C6</f>
        <v>Květen</v>
      </c>
      <c r="B31" s="473"/>
      <c r="C31" s="473"/>
      <c r="D31" s="473"/>
      <c r="E31" s="157">
        <f>INDEX('3.2'!$B$27:$M$27,,MATCH('2'!$A31,'3.2'!$B$4:$M$4,0))</f>
        <v>5185.8509831590209</v>
      </c>
      <c r="F31" s="158">
        <v>-101.4855410384971</v>
      </c>
      <c r="G31" s="161">
        <v>-1.9194076369841051E-2</v>
      </c>
    </row>
    <row r="32" spans="1:7">
      <c r="A32" s="473" t="str">
        <f>'4.1'!D6</f>
        <v>Červen</v>
      </c>
      <c r="B32" s="473"/>
      <c r="C32" s="473"/>
      <c r="D32" s="473"/>
      <c r="E32" s="157">
        <f>INDEX('3.2'!$B$27:$M$27,,MATCH('2'!$A32,'3.2'!$B$4:$M$4,0))</f>
        <v>4989.9520910113988</v>
      </c>
      <c r="F32" s="158">
        <v>-52.631511145867989</v>
      </c>
      <c r="G32" s="161">
        <v>-1.0437409728487538E-2</v>
      </c>
    </row>
    <row r="33" spans="1:7">
      <c r="A33" s="433"/>
      <c r="B33" s="433"/>
      <c r="C33" s="433"/>
      <c r="D33" s="433"/>
      <c r="E33" s="157"/>
      <c r="F33" s="158"/>
      <c r="G33" s="161"/>
    </row>
    <row r="34" spans="1:7">
      <c r="A34" s="477" t="s">
        <v>412</v>
      </c>
      <c r="B34" s="477"/>
      <c r="C34" s="477"/>
      <c r="D34" s="477"/>
      <c r="E34" s="157"/>
      <c r="F34" s="158"/>
      <c r="G34" s="161"/>
    </row>
    <row r="35" spans="1:7">
      <c r="A35" s="477" t="s">
        <v>313</v>
      </c>
      <c r="B35" s="473"/>
      <c r="C35" s="473"/>
      <c r="D35" s="473"/>
      <c r="E35" s="157">
        <v>1903.830119</v>
      </c>
      <c r="F35" s="158">
        <v>3.3944139999998733</v>
      </c>
      <c r="G35" s="161">
        <v>1.7861240930536365E-3</v>
      </c>
    </row>
    <row r="36" spans="1:7">
      <c r="A36" s="477" t="s">
        <v>314</v>
      </c>
      <c r="B36" s="473"/>
      <c r="C36" s="473"/>
      <c r="D36" s="473"/>
      <c r="E36" s="157">
        <v>5411.4883069999996</v>
      </c>
      <c r="F36" s="158">
        <v>-41.236873000000138</v>
      </c>
      <c r="G36" s="161">
        <v>-7.5626171572432234E-3</v>
      </c>
    </row>
    <row r="37" spans="1:7">
      <c r="A37" s="477" t="s">
        <v>315</v>
      </c>
      <c r="B37" s="473"/>
      <c r="C37" s="473"/>
      <c r="D37" s="473"/>
      <c r="E37" s="157">
        <v>1645.6238555040945</v>
      </c>
      <c r="F37" s="158">
        <v>-33.950159862868489</v>
      </c>
      <c r="G37" s="161">
        <v>-2.0213553884644294E-2</v>
      </c>
    </row>
    <row r="38" spans="1:7">
      <c r="A38" s="477" t="s">
        <v>316</v>
      </c>
      <c r="B38" s="473"/>
      <c r="C38" s="473"/>
      <c r="D38" s="473"/>
      <c r="E38" s="157">
        <v>3214.9009580033658</v>
      </c>
      <c r="F38" s="158">
        <v>-180.70748745543136</v>
      </c>
      <c r="G38" s="161">
        <v>-5.3217999176879506E-2</v>
      </c>
    </row>
    <row r="39" spans="1:7">
      <c r="A39" s="160"/>
      <c r="B39" s="160"/>
      <c r="C39" s="160"/>
      <c r="D39" s="160"/>
      <c r="E39" s="157"/>
      <c r="F39" s="157"/>
      <c r="G39" s="161"/>
    </row>
    <row r="40" spans="1:7" ht="15">
      <c r="A40" s="478" t="s">
        <v>409</v>
      </c>
      <c r="B40" s="478"/>
      <c r="C40" s="478"/>
      <c r="D40" s="478"/>
      <c r="E40" s="165"/>
      <c r="F40" s="157"/>
      <c r="G40" s="159"/>
    </row>
    <row r="41" spans="1:7">
      <c r="A41" s="473" t="s">
        <v>42</v>
      </c>
      <c r="B41" s="473"/>
      <c r="C41" s="473"/>
      <c r="D41" s="473"/>
      <c r="E41" s="158">
        <v>-461.04561062989302</v>
      </c>
      <c r="F41" s="158">
        <v>338.48584037010716</v>
      </c>
      <c r="G41" s="159">
        <v>-0.42335525381365779</v>
      </c>
    </row>
    <row r="42" spans="1:7">
      <c r="A42" s="473" t="s">
        <v>317</v>
      </c>
      <c r="B42" s="473"/>
      <c r="C42" s="473"/>
      <c r="D42" s="473"/>
      <c r="E42" s="158">
        <v>3715.7228712697629</v>
      </c>
      <c r="F42" s="158">
        <v>813.77020926976274</v>
      </c>
      <c r="G42" s="159">
        <v>0.28042160023000495</v>
      </c>
    </row>
    <row r="43" spans="1:7">
      <c r="A43" s="473" t="s">
        <v>318</v>
      </c>
      <c r="B43" s="473"/>
      <c r="C43" s="473"/>
      <c r="D43" s="473"/>
      <c r="E43" s="158">
        <v>-4176.7684818996559</v>
      </c>
      <c r="F43" s="158">
        <v>-475.28436889965542</v>
      </c>
      <c r="G43" s="159">
        <v>0.12840373060913779</v>
      </c>
    </row>
    <row r="44" spans="1:7">
      <c r="A44" s="160"/>
      <c r="B44" s="160"/>
      <c r="C44" s="160"/>
      <c r="D44" s="160"/>
      <c r="E44" s="165"/>
      <c r="F44" s="165"/>
      <c r="G44" s="159"/>
    </row>
    <row r="45" spans="1:7" ht="30">
      <c r="A45" s="478" t="s">
        <v>410</v>
      </c>
      <c r="B45" s="478"/>
      <c r="C45" s="478"/>
      <c r="D45" s="478"/>
      <c r="E45" s="166" t="s">
        <v>319</v>
      </c>
      <c r="F45" s="166" t="s">
        <v>322</v>
      </c>
      <c r="G45" s="167" t="s">
        <v>257</v>
      </c>
    </row>
    <row r="46" spans="1:7">
      <c r="A46" s="473" t="s">
        <v>320</v>
      </c>
      <c r="B46" s="473"/>
      <c r="C46" s="473"/>
      <c r="D46" s="473"/>
      <c r="E46" s="168">
        <v>45406</v>
      </c>
      <c r="F46" s="169">
        <v>0.41666666666666669</v>
      </c>
      <c r="G46" s="157">
        <v>9431.5439999999999</v>
      </c>
    </row>
    <row r="47" spans="1:7">
      <c r="A47" s="473" t="s">
        <v>321</v>
      </c>
      <c r="B47" s="473"/>
      <c r="C47" s="473"/>
      <c r="D47" s="473"/>
      <c r="E47" s="168">
        <v>45452</v>
      </c>
      <c r="F47" s="169">
        <v>0.21875</v>
      </c>
      <c r="G47" s="157">
        <v>4580.1289999999999</v>
      </c>
    </row>
    <row r="49" spans="1:7" ht="14.25" customHeight="1">
      <c r="A49" s="442"/>
    </row>
    <row r="50" spans="1:7">
      <c r="A50" s="472"/>
      <c r="B50" s="472"/>
      <c r="C50" s="472"/>
      <c r="D50" s="472"/>
      <c r="E50" s="472"/>
      <c r="F50" s="472"/>
      <c r="G50" s="472"/>
    </row>
    <row r="51" spans="1:7">
      <c r="A51" s="472"/>
      <c r="B51" s="472"/>
      <c r="C51" s="472"/>
      <c r="D51" s="472"/>
      <c r="E51" s="472"/>
      <c r="F51" s="472"/>
      <c r="G51" s="472"/>
    </row>
    <row r="52" spans="1:7">
      <c r="A52" s="472"/>
      <c r="B52" s="472"/>
      <c r="C52" s="472"/>
      <c r="D52" s="472"/>
      <c r="E52" s="472"/>
      <c r="F52" s="472"/>
      <c r="G52" s="472"/>
    </row>
    <row r="53" spans="1:7">
      <c r="A53" s="472"/>
      <c r="B53" s="472"/>
      <c r="C53" s="472"/>
      <c r="D53" s="472"/>
      <c r="E53" s="472"/>
      <c r="F53" s="472"/>
      <c r="G53" s="472"/>
    </row>
  </sheetData>
  <mergeCells count="39">
    <mergeCell ref="A47:D47"/>
    <mergeCell ref="A40:D40"/>
    <mergeCell ref="A41:D41"/>
    <mergeCell ref="A42:D42"/>
    <mergeCell ref="A43:D43"/>
    <mergeCell ref="A45:D45"/>
    <mergeCell ref="A46:D46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>
      <c r="A1" s="211" t="s">
        <v>374</v>
      </c>
      <c r="N1" s="209" t="str">
        <f>Titulní!A35</f>
        <v>II. čtvrtletí 2024</v>
      </c>
    </row>
    <row r="2" spans="1:17" s="46" customFormat="1" ht="18">
      <c r="A2" s="210" t="s">
        <v>378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>
      <c r="A4" s="484" t="str">
        <f>RIGHT(N1,4)</f>
        <v>2024</v>
      </c>
      <c r="B4" s="486" t="s">
        <v>179</v>
      </c>
      <c r="C4" s="486"/>
      <c r="D4" s="487"/>
      <c r="E4" s="486" t="s">
        <v>181</v>
      </c>
      <c r="F4" s="486"/>
      <c r="G4" s="487"/>
      <c r="H4" s="486" t="s">
        <v>182</v>
      </c>
      <c r="I4" s="486"/>
      <c r="J4" s="487"/>
      <c r="K4" s="486" t="s">
        <v>183</v>
      </c>
      <c r="L4" s="486"/>
      <c r="M4" s="486"/>
      <c r="N4" s="488" t="s">
        <v>53</v>
      </c>
      <c r="O4" s="212"/>
      <c r="P4" s="212"/>
      <c r="Q4" s="212"/>
    </row>
    <row r="5" spans="1:17">
      <c r="A5" s="485"/>
      <c r="B5" s="414" t="s">
        <v>60</v>
      </c>
      <c r="C5" s="414" t="s">
        <v>61</v>
      </c>
      <c r="D5" s="415" t="s">
        <v>62</v>
      </c>
      <c r="E5" s="414" t="s">
        <v>63</v>
      </c>
      <c r="F5" s="414" t="s">
        <v>64</v>
      </c>
      <c r="G5" s="415" t="s">
        <v>65</v>
      </c>
      <c r="H5" s="414" t="s">
        <v>66</v>
      </c>
      <c r="I5" s="414" t="s">
        <v>67</v>
      </c>
      <c r="J5" s="415" t="s">
        <v>68</v>
      </c>
      <c r="K5" s="414" t="s">
        <v>69</v>
      </c>
      <c r="L5" s="414" t="s">
        <v>70</v>
      </c>
      <c r="M5" s="414" t="s">
        <v>71</v>
      </c>
      <c r="N5" s="489"/>
      <c r="O5" s="212"/>
      <c r="P5" s="212"/>
      <c r="Q5" s="212"/>
    </row>
    <row r="6" spans="1:17" s="32" customFormat="1" ht="14.25" customHeight="1">
      <c r="A6" s="479" t="s">
        <v>19</v>
      </c>
      <c r="B6" s="481">
        <f>SUM(B7:D7)</f>
        <v>20194.278961286898</v>
      </c>
      <c r="C6" s="482"/>
      <c r="D6" s="483"/>
      <c r="E6" s="481">
        <f>SUM(E7:G7)</f>
        <v>15898.309438507453</v>
      </c>
      <c r="F6" s="482"/>
      <c r="G6" s="483"/>
      <c r="H6" s="481">
        <f>SUM(H7:J7)</f>
        <v>0</v>
      </c>
      <c r="I6" s="482"/>
      <c r="J6" s="483"/>
      <c r="K6" s="482">
        <f>SUM(K7:M7)</f>
        <v>0</v>
      </c>
      <c r="L6" s="482"/>
      <c r="M6" s="483"/>
      <c r="N6" s="490">
        <f>SUM(N8:N15)</f>
        <v>36092.588399794353</v>
      </c>
      <c r="O6" s="213"/>
      <c r="P6" s="213"/>
      <c r="Q6" s="213"/>
    </row>
    <row r="7" spans="1:17" s="32" customFormat="1" ht="14.25" customHeight="1">
      <c r="A7" s="480"/>
      <c r="B7" s="220">
        <f t="shared" ref="B7:M7" si="0">SUM(B8:B15)</f>
        <v>7437.0985168945981</v>
      </c>
      <c r="C7" s="216">
        <f t="shared" si="0"/>
        <v>6249.9786804388477</v>
      </c>
      <c r="D7" s="219">
        <f t="shared" si="0"/>
        <v>6507.2017639534542</v>
      </c>
      <c r="E7" s="220">
        <f t="shared" si="0"/>
        <v>5415.4823356878114</v>
      </c>
      <c r="F7" s="216">
        <f t="shared" si="0"/>
        <v>5236.618141217954</v>
      </c>
      <c r="G7" s="219">
        <f t="shared" si="0"/>
        <v>5246.2089616016874</v>
      </c>
      <c r="H7" s="220">
        <f t="shared" si="0"/>
        <v>0</v>
      </c>
      <c r="I7" s="216">
        <f t="shared" si="0"/>
        <v>0</v>
      </c>
      <c r="J7" s="219">
        <f t="shared" si="0"/>
        <v>0</v>
      </c>
      <c r="K7" s="216">
        <f t="shared" si="0"/>
        <v>0</v>
      </c>
      <c r="L7" s="216">
        <f t="shared" si="0"/>
        <v>0</v>
      </c>
      <c r="M7" s="219">
        <f t="shared" si="0"/>
        <v>0</v>
      </c>
      <c r="N7" s="491"/>
      <c r="O7" s="213"/>
      <c r="P7" s="213"/>
      <c r="Q7" s="213"/>
    </row>
    <row r="8" spans="1:17">
      <c r="A8" s="221" t="s">
        <v>0</v>
      </c>
      <c r="B8" s="222">
        <v>2903.3067500000002</v>
      </c>
      <c r="C8" s="223">
        <v>2456.5827100000001</v>
      </c>
      <c r="D8" s="224">
        <v>2610.4117699999997</v>
      </c>
      <c r="E8" s="223">
        <v>2282.1647800000001</v>
      </c>
      <c r="F8" s="223">
        <v>2164.1765800000003</v>
      </c>
      <c r="G8" s="224">
        <v>2185.297</v>
      </c>
      <c r="H8" s="223">
        <v>0</v>
      </c>
      <c r="I8" s="223">
        <v>0</v>
      </c>
      <c r="J8" s="224">
        <v>0</v>
      </c>
      <c r="K8" s="223">
        <v>0</v>
      </c>
      <c r="L8" s="223">
        <v>0</v>
      </c>
      <c r="M8" s="224">
        <v>0</v>
      </c>
      <c r="N8" s="225">
        <f t="shared" ref="N8:N15" si="1">SUM(B8:M8)</f>
        <v>14601.93959</v>
      </c>
      <c r="O8" s="212"/>
      <c r="P8" s="212"/>
      <c r="Q8" s="212"/>
    </row>
    <row r="9" spans="1:17" ht="12.75" customHeight="1">
      <c r="A9" s="221" t="s">
        <v>15</v>
      </c>
      <c r="B9" s="222">
        <v>3186.2157160000011</v>
      </c>
      <c r="C9" s="223">
        <v>2778.751663</v>
      </c>
      <c r="D9" s="224">
        <v>2715.5132810000009</v>
      </c>
      <c r="E9" s="223">
        <v>2010.8601209999999</v>
      </c>
      <c r="F9" s="223">
        <v>1971.7672269999996</v>
      </c>
      <c r="G9" s="224">
        <v>1898.3967030000006</v>
      </c>
      <c r="H9" s="223">
        <v>0</v>
      </c>
      <c r="I9" s="223">
        <v>0</v>
      </c>
      <c r="J9" s="224">
        <v>0</v>
      </c>
      <c r="K9" s="223">
        <v>0</v>
      </c>
      <c r="L9" s="223">
        <v>0</v>
      </c>
      <c r="M9" s="224">
        <v>0</v>
      </c>
      <c r="N9" s="225">
        <f t="shared" si="1"/>
        <v>14561.504711000003</v>
      </c>
      <c r="O9" s="212"/>
      <c r="P9" s="212"/>
      <c r="Q9" s="212"/>
    </row>
    <row r="10" spans="1:17">
      <c r="A10" s="221" t="s">
        <v>16</v>
      </c>
      <c r="B10" s="222">
        <v>259.57856500000003</v>
      </c>
      <c r="C10" s="223">
        <v>102.18925999999999</v>
      </c>
      <c r="D10" s="224">
        <v>144.19741399999998</v>
      </c>
      <c r="E10" s="223">
        <v>113.92734200000001</v>
      </c>
      <c r="F10" s="223">
        <v>101.26471000000001</v>
      </c>
      <c r="G10" s="224">
        <v>141.78261499999999</v>
      </c>
      <c r="H10" s="223">
        <v>0</v>
      </c>
      <c r="I10" s="223">
        <v>0</v>
      </c>
      <c r="J10" s="224">
        <v>0</v>
      </c>
      <c r="K10" s="223">
        <v>0</v>
      </c>
      <c r="L10" s="223">
        <v>0</v>
      </c>
      <c r="M10" s="224">
        <v>0</v>
      </c>
      <c r="N10" s="225">
        <f t="shared" si="1"/>
        <v>862.93990600000006</v>
      </c>
      <c r="O10" s="212"/>
      <c r="P10" s="212"/>
      <c r="Q10" s="212"/>
    </row>
    <row r="11" spans="1:17" ht="12.75" customHeight="1">
      <c r="A11" s="221" t="s">
        <v>17</v>
      </c>
      <c r="B11" s="222">
        <v>368.87703800000003</v>
      </c>
      <c r="C11" s="223">
        <v>343.47046400000045</v>
      </c>
      <c r="D11" s="224">
        <v>348.20810399999976</v>
      </c>
      <c r="E11" s="223">
        <v>305.95715699999971</v>
      </c>
      <c r="F11" s="223">
        <v>288.21153499999991</v>
      </c>
      <c r="G11" s="224">
        <v>264.44450000000023</v>
      </c>
      <c r="H11" s="223">
        <v>0</v>
      </c>
      <c r="I11" s="223">
        <v>0</v>
      </c>
      <c r="J11" s="224">
        <v>0</v>
      </c>
      <c r="K11" s="223">
        <v>0</v>
      </c>
      <c r="L11" s="223">
        <v>0</v>
      </c>
      <c r="M11" s="224">
        <v>0</v>
      </c>
      <c r="N11" s="225">
        <f t="shared" si="1"/>
        <v>1919.1687980000004</v>
      </c>
      <c r="O11" s="212"/>
      <c r="P11" s="212"/>
      <c r="Q11" s="212"/>
    </row>
    <row r="12" spans="1:17" ht="12.75" customHeight="1">
      <c r="A12" s="221" t="s">
        <v>3</v>
      </c>
      <c r="B12" s="222">
        <v>431.87298917430405</v>
      </c>
      <c r="C12" s="223">
        <v>270.91890774952219</v>
      </c>
      <c r="D12" s="224">
        <v>225.96594172465521</v>
      </c>
      <c r="E12" s="223">
        <v>161.26049742746497</v>
      </c>
      <c r="F12" s="223">
        <v>135.29620528296473</v>
      </c>
      <c r="G12" s="224">
        <v>172.93442201186062</v>
      </c>
      <c r="H12" s="223">
        <v>0</v>
      </c>
      <c r="I12" s="223">
        <v>0</v>
      </c>
      <c r="J12" s="224">
        <v>0</v>
      </c>
      <c r="K12" s="223">
        <v>0</v>
      </c>
      <c r="L12" s="223">
        <v>0</v>
      </c>
      <c r="M12" s="224">
        <v>0</v>
      </c>
      <c r="N12" s="225">
        <f t="shared" si="1"/>
        <v>1398.2489633707717</v>
      </c>
      <c r="O12" s="212"/>
      <c r="P12" s="212"/>
      <c r="Q12" s="212"/>
    </row>
    <row r="13" spans="1:17" ht="12.75" customHeight="1">
      <c r="A13" s="221" t="s">
        <v>18</v>
      </c>
      <c r="B13" s="222">
        <v>87.798289999999994</v>
      </c>
      <c r="C13" s="223">
        <v>85.306719000000001</v>
      </c>
      <c r="D13" s="224">
        <v>102.45888000000001</v>
      </c>
      <c r="E13" s="223">
        <v>85.346670000000003</v>
      </c>
      <c r="F13" s="223">
        <v>89.915207999999993</v>
      </c>
      <c r="G13" s="224">
        <v>87.212590000000006</v>
      </c>
      <c r="H13" s="223">
        <v>0</v>
      </c>
      <c r="I13" s="223">
        <v>0</v>
      </c>
      <c r="J13" s="224">
        <v>0</v>
      </c>
      <c r="K13" s="223">
        <v>0</v>
      </c>
      <c r="L13" s="223">
        <v>0</v>
      </c>
      <c r="M13" s="224">
        <v>0</v>
      </c>
      <c r="N13" s="225">
        <f t="shared" si="1"/>
        <v>538.03835700000002</v>
      </c>
      <c r="O13" s="212"/>
      <c r="P13" s="212"/>
      <c r="Q13" s="212"/>
    </row>
    <row r="14" spans="1:17" ht="12.75" customHeight="1">
      <c r="A14" s="221" t="s">
        <v>1</v>
      </c>
      <c r="B14" s="222">
        <v>93.576139716138584</v>
      </c>
      <c r="C14" s="223">
        <v>80.376516167297197</v>
      </c>
      <c r="D14" s="224">
        <v>64.712804946128827</v>
      </c>
      <c r="E14" s="223">
        <v>60.745186926970199</v>
      </c>
      <c r="F14" s="223">
        <v>44.721038777242804</v>
      </c>
      <c r="G14" s="224">
        <v>31.934825762372355</v>
      </c>
      <c r="H14" s="223">
        <v>0</v>
      </c>
      <c r="I14" s="223">
        <v>0</v>
      </c>
      <c r="J14" s="224">
        <v>0</v>
      </c>
      <c r="K14" s="223">
        <v>0</v>
      </c>
      <c r="L14" s="223">
        <v>0</v>
      </c>
      <c r="M14" s="224">
        <v>0</v>
      </c>
      <c r="N14" s="225">
        <f t="shared" si="1"/>
        <v>376.06651229614999</v>
      </c>
      <c r="O14" s="212"/>
      <c r="P14" s="212"/>
      <c r="Q14" s="212"/>
    </row>
    <row r="15" spans="1:17" ht="12.75" customHeight="1">
      <c r="A15" s="221" t="s">
        <v>2</v>
      </c>
      <c r="B15" s="222">
        <v>105.87302900415476</v>
      </c>
      <c r="C15" s="223">
        <v>132.38244052202785</v>
      </c>
      <c r="D15" s="224">
        <v>295.73356828267032</v>
      </c>
      <c r="E15" s="223">
        <v>395.22058133337742</v>
      </c>
      <c r="F15" s="223">
        <v>441.2656371577466</v>
      </c>
      <c r="G15" s="224">
        <v>464.2063058274527</v>
      </c>
      <c r="H15" s="223">
        <v>0</v>
      </c>
      <c r="I15" s="223">
        <v>0</v>
      </c>
      <c r="J15" s="224">
        <v>0</v>
      </c>
      <c r="K15" s="223">
        <v>0</v>
      </c>
      <c r="L15" s="223">
        <v>0</v>
      </c>
      <c r="M15" s="224">
        <v>0</v>
      </c>
      <c r="N15" s="225">
        <f t="shared" si="1"/>
        <v>1834.6815621274297</v>
      </c>
      <c r="O15" s="212"/>
      <c r="P15" s="212"/>
      <c r="Q15" s="212"/>
    </row>
    <row r="16" spans="1:17" ht="18" customHeight="1">
      <c r="A16" s="492" t="s">
        <v>195</v>
      </c>
      <c r="B16" s="481">
        <f>SUM(B17:D17)</f>
        <v>1301.5205349999997</v>
      </c>
      <c r="C16" s="482"/>
      <c r="D16" s="483"/>
      <c r="E16" s="482">
        <f>SUM(E17:G17)</f>
        <v>1060.147046</v>
      </c>
      <c r="F16" s="482"/>
      <c r="G16" s="483"/>
      <c r="H16" s="482">
        <f>SUM(H17:J17)</f>
        <v>0</v>
      </c>
      <c r="I16" s="482"/>
      <c r="J16" s="483"/>
      <c r="K16" s="482">
        <f>SUM(K17:M17)</f>
        <v>0</v>
      </c>
      <c r="L16" s="482"/>
      <c r="M16" s="483"/>
      <c r="N16" s="493">
        <f>SUM(N18:N25)</f>
        <v>2361.6675810000006</v>
      </c>
      <c r="O16" s="212"/>
      <c r="P16" s="212"/>
      <c r="Q16" s="212"/>
    </row>
    <row r="17" spans="1:17" s="32" customFormat="1" ht="18" customHeight="1">
      <c r="A17" s="480"/>
      <c r="B17" s="220">
        <f t="shared" ref="B17:M17" si="2">SUM(B18:B25)</f>
        <v>472.68128199999995</v>
      </c>
      <c r="C17" s="216">
        <f t="shared" si="2"/>
        <v>409.16143599999992</v>
      </c>
      <c r="D17" s="219">
        <f t="shared" si="2"/>
        <v>419.67781699999983</v>
      </c>
      <c r="E17" s="216">
        <f t="shared" si="2"/>
        <v>353.66052400000001</v>
      </c>
      <c r="F17" s="216">
        <f t="shared" si="2"/>
        <v>352.9191130000001</v>
      </c>
      <c r="G17" s="219">
        <f t="shared" si="2"/>
        <v>353.56740899999994</v>
      </c>
      <c r="H17" s="216">
        <f t="shared" si="2"/>
        <v>0</v>
      </c>
      <c r="I17" s="216">
        <f t="shared" si="2"/>
        <v>0</v>
      </c>
      <c r="J17" s="219">
        <f t="shared" si="2"/>
        <v>0</v>
      </c>
      <c r="K17" s="216">
        <f t="shared" si="2"/>
        <v>0</v>
      </c>
      <c r="L17" s="216">
        <f t="shared" si="2"/>
        <v>0</v>
      </c>
      <c r="M17" s="219">
        <f t="shared" si="2"/>
        <v>0</v>
      </c>
      <c r="N17" s="491"/>
      <c r="O17" s="213"/>
      <c r="P17" s="213"/>
      <c r="Q17" s="213"/>
    </row>
    <row r="18" spans="1:17" ht="12.75" customHeight="1">
      <c r="A18" s="221" t="s">
        <v>0</v>
      </c>
      <c r="B18" s="222">
        <v>157.71889000000002</v>
      </c>
      <c r="C18" s="223">
        <v>131.73590999999999</v>
      </c>
      <c r="D18" s="224">
        <v>140.70353999999998</v>
      </c>
      <c r="E18" s="223">
        <v>128.07551999999998</v>
      </c>
      <c r="F18" s="223">
        <v>123.05637</v>
      </c>
      <c r="G18" s="224">
        <v>128.18239</v>
      </c>
      <c r="H18" s="223">
        <v>0</v>
      </c>
      <c r="I18" s="223">
        <v>0</v>
      </c>
      <c r="J18" s="224">
        <v>0</v>
      </c>
      <c r="K18" s="223">
        <v>0</v>
      </c>
      <c r="L18" s="223">
        <v>0</v>
      </c>
      <c r="M18" s="224">
        <v>0</v>
      </c>
      <c r="N18" s="225">
        <f t="shared" ref="N18:N25" si="3">SUM(B18:M18)</f>
        <v>809.47262000000001</v>
      </c>
      <c r="O18" s="212"/>
      <c r="P18" s="212"/>
      <c r="Q18" s="212"/>
    </row>
    <row r="19" spans="1:17" ht="12.75" customHeight="1">
      <c r="A19" s="221" t="s">
        <v>15</v>
      </c>
      <c r="B19" s="222">
        <v>286.25537500000002</v>
      </c>
      <c r="C19" s="223">
        <v>252.43859400000002</v>
      </c>
      <c r="D19" s="224">
        <v>251.59361199999995</v>
      </c>
      <c r="E19" s="223">
        <v>199.62685800000003</v>
      </c>
      <c r="F19" s="223">
        <v>204.41563300000007</v>
      </c>
      <c r="G19" s="224">
        <v>199.59469099999995</v>
      </c>
      <c r="H19" s="223">
        <v>0</v>
      </c>
      <c r="I19" s="223">
        <v>0</v>
      </c>
      <c r="J19" s="224">
        <v>0</v>
      </c>
      <c r="K19" s="223">
        <v>0</v>
      </c>
      <c r="L19" s="223">
        <v>0</v>
      </c>
      <c r="M19" s="224">
        <v>0</v>
      </c>
      <c r="N19" s="225">
        <f t="shared" si="3"/>
        <v>1393.9247630000002</v>
      </c>
      <c r="O19" s="212"/>
      <c r="P19" s="212"/>
      <c r="Q19" s="212"/>
    </row>
    <row r="20" spans="1:17" ht="12.75" customHeight="1">
      <c r="A20" s="221" t="s">
        <v>16</v>
      </c>
      <c r="B20" s="222">
        <v>3.4271319999999998</v>
      </c>
      <c r="C20" s="223">
        <v>1.217357</v>
      </c>
      <c r="D20" s="224">
        <v>2.1534560000000003</v>
      </c>
      <c r="E20" s="223">
        <v>2.2025100000000002</v>
      </c>
      <c r="F20" s="223">
        <v>1.87639</v>
      </c>
      <c r="G20" s="224">
        <v>2.7259699999999998</v>
      </c>
      <c r="H20" s="223">
        <v>0</v>
      </c>
      <c r="I20" s="223">
        <v>0</v>
      </c>
      <c r="J20" s="224">
        <v>0</v>
      </c>
      <c r="K20" s="223">
        <v>0</v>
      </c>
      <c r="L20" s="223">
        <v>0</v>
      </c>
      <c r="M20" s="224">
        <v>0</v>
      </c>
      <c r="N20" s="225">
        <f t="shared" si="3"/>
        <v>13.602815000000001</v>
      </c>
      <c r="O20" s="212"/>
      <c r="P20" s="212"/>
      <c r="Q20" s="212"/>
    </row>
    <row r="21" spans="1:17" ht="12.75" customHeight="1">
      <c r="A21" s="221" t="s">
        <v>17</v>
      </c>
      <c r="B21" s="222">
        <v>19.198195999999964</v>
      </c>
      <c r="C21" s="223">
        <v>18.289460999999985</v>
      </c>
      <c r="D21" s="224">
        <v>19.285671999999973</v>
      </c>
      <c r="E21" s="223">
        <v>18.339645999999973</v>
      </c>
      <c r="F21" s="223">
        <v>18.338955999999996</v>
      </c>
      <c r="G21" s="224">
        <v>17.726291000000014</v>
      </c>
      <c r="H21" s="223">
        <v>0</v>
      </c>
      <c r="I21" s="223">
        <v>0</v>
      </c>
      <c r="J21" s="224">
        <v>0</v>
      </c>
      <c r="K21" s="223">
        <v>0</v>
      </c>
      <c r="L21" s="223">
        <v>0</v>
      </c>
      <c r="M21" s="224">
        <v>0</v>
      </c>
      <c r="N21" s="225">
        <f t="shared" si="3"/>
        <v>111.17822199999991</v>
      </c>
      <c r="O21" s="212"/>
      <c r="P21" s="212"/>
      <c r="Q21" s="212"/>
    </row>
    <row r="22" spans="1:17" ht="12.75" customHeight="1">
      <c r="A22" s="221" t="s">
        <v>3</v>
      </c>
      <c r="B22" s="222">
        <v>2.5088899999999987</v>
      </c>
      <c r="C22" s="223">
        <v>1.9756229999999955</v>
      </c>
      <c r="D22" s="224">
        <v>1.803791999999997</v>
      </c>
      <c r="E22" s="223">
        <v>1.3254359999999983</v>
      </c>
      <c r="F22" s="223">
        <v>1.1108339999999961</v>
      </c>
      <c r="G22" s="224">
        <v>1.3322989999999972</v>
      </c>
      <c r="H22" s="223">
        <v>0</v>
      </c>
      <c r="I22" s="223">
        <v>0</v>
      </c>
      <c r="J22" s="224">
        <v>0</v>
      </c>
      <c r="K22" s="223">
        <v>0</v>
      </c>
      <c r="L22" s="223">
        <v>0</v>
      </c>
      <c r="M22" s="224">
        <v>0</v>
      </c>
      <c r="N22" s="225">
        <f t="shared" si="3"/>
        <v>10.056873999999983</v>
      </c>
      <c r="O22" s="212"/>
      <c r="P22" s="212"/>
      <c r="Q22" s="212"/>
    </row>
    <row r="23" spans="1:17" ht="12.75" customHeight="1">
      <c r="A23" s="221" t="s">
        <v>18</v>
      </c>
      <c r="B23" s="222">
        <v>1.1809099999999999</v>
      </c>
      <c r="C23" s="223">
        <v>1.1290900000000001</v>
      </c>
      <c r="D23" s="224">
        <v>1.36954</v>
      </c>
      <c r="E23" s="223">
        <v>1.1219300000000001</v>
      </c>
      <c r="F23" s="223">
        <v>1.1839900000000001</v>
      </c>
      <c r="G23" s="224">
        <v>1.14191</v>
      </c>
      <c r="H23" s="223">
        <v>0</v>
      </c>
      <c r="I23" s="223">
        <v>0</v>
      </c>
      <c r="J23" s="224">
        <v>0</v>
      </c>
      <c r="K23" s="223">
        <v>0</v>
      </c>
      <c r="L23" s="223">
        <v>0</v>
      </c>
      <c r="M23" s="224">
        <v>0</v>
      </c>
      <c r="N23" s="225">
        <f t="shared" si="3"/>
        <v>7.12737</v>
      </c>
      <c r="O23" s="212"/>
      <c r="P23" s="212"/>
      <c r="Q23" s="212"/>
    </row>
    <row r="24" spans="1:17" ht="12.75" customHeight="1">
      <c r="A24" s="221" t="s">
        <v>1</v>
      </c>
      <c r="B24" s="222">
        <v>1.1345549999999995</v>
      </c>
      <c r="C24" s="223">
        <v>0.93647400000000014</v>
      </c>
      <c r="D24" s="224">
        <v>0.73221599999999987</v>
      </c>
      <c r="E24" s="223">
        <v>0.71771099999999988</v>
      </c>
      <c r="F24" s="223">
        <v>0.45272200000000012</v>
      </c>
      <c r="G24" s="224">
        <v>0.3955780000000001</v>
      </c>
      <c r="H24" s="223">
        <v>0</v>
      </c>
      <c r="I24" s="223">
        <v>0</v>
      </c>
      <c r="J24" s="224">
        <v>0</v>
      </c>
      <c r="K24" s="223">
        <v>0</v>
      </c>
      <c r="L24" s="223">
        <v>0</v>
      </c>
      <c r="M24" s="224">
        <v>0</v>
      </c>
      <c r="N24" s="225">
        <f t="shared" si="3"/>
        <v>4.369256</v>
      </c>
      <c r="O24" s="212"/>
      <c r="P24" s="212"/>
      <c r="Q24" s="212"/>
    </row>
    <row r="25" spans="1:17" ht="12.75" customHeight="1">
      <c r="A25" s="221" t="s">
        <v>2</v>
      </c>
      <c r="B25" s="222">
        <v>1.257333999999996</v>
      </c>
      <c r="C25" s="223">
        <v>1.4389269999999941</v>
      </c>
      <c r="D25" s="224">
        <v>2.0359889999999909</v>
      </c>
      <c r="E25" s="223">
        <v>2.2509129999999948</v>
      </c>
      <c r="F25" s="223">
        <v>2.4842179999999918</v>
      </c>
      <c r="G25" s="224">
        <v>2.4682799999999925</v>
      </c>
      <c r="H25" s="223">
        <v>0</v>
      </c>
      <c r="I25" s="223">
        <v>0</v>
      </c>
      <c r="J25" s="224">
        <v>0</v>
      </c>
      <c r="K25" s="223">
        <v>0</v>
      </c>
      <c r="L25" s="223">
        <v>0</v>
      </c>
      <c r="M25" s="224">
        <v>0</v>
      </c>
      <c r="N25" s="225">
        <f t="shared" si="3"/>
        <v>11.935660999999961</v>
      </c>
      <c r="O25" s="212"/>
      <c r="P25" s="212"/>
      <c r="Q25" s="212"/>
    </row>
    <row r="26" spans="1:17" ht="12.75" customHeight="1">
      <c r="A26" s="492" t="s">
        <v>196</v>
      </c>
      <c r="B26" s="481">
        <f>SUM(B27:D27)</f>
        <v>295.66815500000013</v>
      </c>
      <c r="C26" s="482"/>
      <c r="D26" s="483"/>
      <c r="E26" s="481">
        <f>SUM(E27:G27)</f>
        <v>176.51869099999999</v>
      </c>
      <c r="F26" s="482"/>
      <c r="G26" s="483"/>
      <c r="H26" s="482">
        <f>SUM(H27:J27)</f>
        <v>0</v>
      </c>
      <c r="I26" s="482"/>
      <c r="J26" s="483"/>
      <c r="K26" s="482">
        <f>SUM(K27:M27)</f>
        <v>0</v>
      </c>
      <c r="L26" s="482"/>
      <c r="M26" s="483"/>
      <c r="N26" s="493">
        <f>SUM(N28:N31)</f>
        <v>472.186846</v>
      </c>
      <c r="O26" s="212"/>
      <c r="P26" s="212"/>
      <c r="Q26" s="212"/>
    </row>
    <row r="27" spans="1:17" s="32" customFormat="1" ht="13.5" customHeight="1">
      <c r="A27" s="480"/>
      <c r="B27" s="220">
        <f t="shared" ref="B27:M27" si="4">SUM(B28:B31)</f>
        <v>116.90210700000006</v>
      </c>
      <c r="C27" s="216">
        <f t="shared" si="4"/>
        <v>90.297222000000019</v>
      </c>
      <c r="D27" s="219">
        <f t="shared" si="4"/>
        <v>88.468826000000021</v>
      </c>
      <c r="E27" s="220">
        <f t="shared" si="4"/>
        <v>71.096115999999981</v>
      </c>
      <c r="F27" s="216">
        <f t="shared" si="4"/>
        <v>57.343816000000004</v>
      </c>
      <c r="G27" s="219">
        <f t="shared" si="4"/>
        <v>48.078758999999991</v>
      </c>
      <c r="H27" s="216">
        <f t="shared" si="4"/>
        <v>0</v>
      </c>
      <c r="I27" s="216">
        <f t="shared" si="4"/>
        <v>0</v>
      </c>
      <c r="J27" s="219">
        <f t="shared" si="4"/>
        <v>0</v>
      </c>
      <c r="K27" s="216">
        <f t="shared" si="4"/>
        <v>0</v>
      </c>
      <c r="L27" s="216">
        <f t="shared" si="4"/>
        <v>0</v>
      </c>
      <c r="M27" s="219">
        <f t="shared" si="4"/>
        <v>0</v>
      </c>
      <c r="N27" s="491"/>
      <c r="O27" s="213"/>
      <c r="P27" s="213"/>
      <c r="Q27" s="213"/>
    </row>
    <row r="28" spans="1:17" ht="12" customHeight="1">
      <c r="A28" s="221" t="s">
        <v>0</v>
      </c>
      <c r="B28" s="222">
        <v>0.89660000000000006</v>
      </c>
      <c r="C28" s="223">
        <v>0.51939999999999997</v>
      </c>
      <c r="D28" s="224">
        <v>0.61231999999999998</v>
      </c>
      <c r="E28" s="223">
        <v>0.42907999999999996</v>
      </c>
      <c r="F28" s="223">
        <v>0.2641</v>
      </c>
      <c r="G28" s="224">
        <v>0.15347999999999998</v>
      </c>
      <c r="H28" s="223">
        <v>0</v>
      </c>
      <c r="I28" s="223">
        <v>0</v>
      </c>
      <c r="J28" s="224">
        <v>0</v>
      </c>
      <c r="K28" s="223">
        <v>0</v>
      </c>
      <c r="L28" s="223">
        <v>0</v>
      </c>
      <c r="M28" s="224">
        <v>0</v>
      </c>
      <c r="N28" s="225">
        <f>SUM(B28:M28)</f>
        <v>2.8749799999999999</v>
      </c>
      <c r="O28" s="212"/>
      <c r="P28" s="212"/>
      <c r="Q28" s="212"/>
    </row>
    <row r="29" spans="1:17" ht="12.75" customHeight="1">
      <c r="A29" s="221" t="s">
        <v>15</v>
      </c>
      <c r="B29" s="222">
        <v>111.22008800000005</v>
      </c>
      <c r="C29" s="223">
        <v>85.559883000000013</v>
      </c>
      <c r="D29" s="224">
        <v>82.886911000000012</v>
      </c>
      <c r="E29" s="223">
        <v>67.406801999999985</v>
      </c>
      <c r="F29" s="223">
        <v>54.462702000000007</v>
      </c>
      <c r="G29" s="224">
        <v>45.598178999999995</v>
      </c>
      <c r="H29" s="223">
        <v>0</v>
      </c>
      <c r="I29" s="223">
        <v>0</v>
      </c>
      <c r="J29" s="224">
        <v>0</v>
      </c>
      <c r="K29" s="223">
        <v>0</v>
      </c>
      <c r="L29" s="223">
        <v>0</v>
      </c>
      <c r="M29" s="224">
        <v>0</v>
      </c>
      <c r="N29" s="225">
        <f>SUM(B29:M29)</f>
        <v>447.13456500000001</v>
      </c>
      <c r="O29" s="212"/>
      <c r="P29" s="212"/>
      <c r="Q29" s="212"/>
    </row>
    <row r="30" spans="1:17" ht="12.75" customHeight="1">
      <c r="A30" s="221" t="s">
        <v>16</v>
      </c>
      <c r="B30" s="222">
        <v>0.84252700000000003</v>
      </c>
      <c r="C30" s="223">
        <v>0.838669</v>
      </c>
      <c r="D30" s="224">
        <v>0.84436699999999998</v>
      </c>
      <c r="E30" s="223">
        <v>0</v>
      </c>
      <c r="F30" s="223">
        <v>0</v>
      </c>
      <c r="G30" s="224">
        <v>7.0980000000000001E-2</v>
      </c>
      <c r="H30" s="223">
        <v>0</v>
      </c>
      <c r="I30" s="223">
        <v>0</v>
      </c>
      <c r="J30" s="224">
        <v>0</v>
      </c>
      <c r="K30" s="223">
        <v>0</v>
      </c>
      <c r="L30" s="223">
        <v>0</v>
      </c>
      <c r="M30" s="224">
        <v>0</v>
      </c>
      <c r="N30" s="225">
        <f>SUM(B30:M30)</f>
        <v>2.596543</v>
      </c>
      <c r="O30" s="212"/>
      <c r="P30" s="212"/>
      <c r="Q30" s="212"/>
    </row>
    <row r="31" spans="1:17" ht="12" customHeight="1">
      <c r="A31" s="221" t="s">
        <v>17</v>
      </c>
      <c r="B31" s="222">
        <v>3.9428920000000018</v>
      </c>
      <c r="C31" s="223">
        <v>3.3792700000000009</v>
      </c>
      <c r="D31" s="224">
        <v>4.1252280000000008</v>
      </c>
      <c r="E31" s="223">
        <v>3.260234000000001</v>
      </c>
      <c r="F31" s="223">
        <v>2.6170139999999971</v>
      </c>
      <c r="G31" s="224">
        <v>2.2561199999999983</v>
      </c>
      <c r="H31" s="223">
        <v>0</v>
      </c>
      <c r="I31" s="223">
        <v>0</v>
      </c>
      <c r="J31" s="224">
        <v>0</v>
      </c>
      <c r="K31" s="223">
        <v>0</v>
      </c>
      <c r="L31" s="223">
        <v>0</v>
      </c>
      <c r="M31" s="224">
        <v>0</v>
      </c>
      <c r="N31" s="225">
        <f>SUM(B31:M31)</f>
        <v>19.580757999999999</v>
      </c>
      <c r="O31" s="212"/>
      <c r="P31" s="212"/>
      <c r="Q31" s="212"/>
    </row>
    <row r="32" spans="1:17" ht="12" customHeight="1">
      <c r="A32" s="492" t="s">
        <v>6</v>
      </c>
      <c r="B32" s="481">
        <f>SUM(B33:D33)</f>
        <v>18892.758426286902</v>
      </c>
      <c r="C32" s="482"/>
      <c r="D32" s="483"/>
      <c r="E32" s="481">
        <f>SUM(E33:G33)</f>
        <v>14838.162392507453</v>
      </c>
      <c r="F32" s="482"/>
      <c r="G32" s="483"/>
      <c r="H32" s="482">
        <f>SUM(H33:J33)</f>
        <v>0</v>
      </c>
      <c r="I32" s="482"/>
      <c r="J32" s="483"/>
      <c r="K32" s="482">
        <f>SUM(K33:M33)</f>
        <v>0</v>
      </c>
      <c r="L32" s="482"/>
      <c r="M32" s="483"/>
      <c r="N32" s="493">
        <f>SUM(N34:N41)</f>
        <v>33730.920818794359</v>
      </c>
      <c r="O32" s="212"/>
      <c r="P32" s="212"/>
      <c r="Q32" s="212"/>
    </row>
    <row r="33" spans="1:17" s="32" customFormat="1">
      <c r="A33" s="480"/>
      <c r="B33" s="220">
        <f t="shared" ref="B33:M33" si="5">SUM(B34:B41)</f>
        <v>6964.4172348945995</v>
      </c>
      <c r="C33" s="216">
        <f t="shared" si="5"/>
        <v>5840.8172444388474</v>
      </c>
      <c r="D33" s="219">
        <f t="shared" si="5"/>
        <v>6087.5239469534554</v>
      </c>
      <c r="E33" s="220">
        <f t="shared" si="5"/>
        <v>5061.8218116878124</v>
      </c>
      <c r="F33" s="216">
        <f t="shared" si="5"/>
        <v>4883.699028217954</v>
      </c>
      <c r="G33" s="219">
        <f t="shared" si="5"/>
        <v>4892.6415526016863</v>
      </c>
      <c r="H33" s="216">
        <f t="shared" si="5"/>
        <v>0</v>
      </c>
      <c r="I33" s="216">
        <f t="shared" si="5"/>
        <v>0</v>
      </c>
      <c r="J33" s="219">
        <f t="shared" si="5"/>
        <v>0</v>
      </c>
      <c r="K33" s="216">
        <f t="shared" si="5"/>
        <v>0</v>
      </c>
      <c r="L33" s="216">
        <f t="shared" si="5"/>
        <v>0</v>
      </c>
      <c r="M33" s="219">
        <f t="shared" si="5"/>
        <v>0</v>
      </c>
      <c r="N33" s="491"/>
      <c r="O33" s="213"/>
      <c r="P33" s="213"/>
      <c r="Q33" s="213"/>
    </row>
    <row r="34" spans="1:17" ht="12" customHeight="1">
      <c r="A34" s="221" t="s">
        <v>0</v>
      </c>
      <c r="B34" s="222">
        <f t="shared" ref="B34:M34" si="6">B8-B18</f>
        <v>2745.5878600000001</v>
      </c>
      <c r="C34" s="223">
        <f t="shared" si="6"/>
        <v>2324.8468000000003</v>
      </c>
      <c r="D34" s="224">
        <f t="shared" si="6"/>
        <v>2469.7082299999997</v>
      </c>
      <c r="E34" s="223">
        <f t="shared" si="6"/>
        <v>2154.0892600000002</v>
      </c>
      <c r="F34" s="223">
        <f t="shared" si="6"/>
        <v>2041.1202100000003</v>
      </c>
      <c r="G34" s="224">
        <f t="shared" si="6"/>
        <v>2057.1146100000001</v>
      </c>
      <c r="H34" s="223">
        <f t="shared" si="6"/>
        <v>0</v>
      </c>
      <c r="I34" s="223">
        <f t="shared" si="6"/>
        <v>0</v>
      </c>
      <c r="J34" s="224">
        <f t="shared" si="6"/>
        <v>0</v>
      </c>
      <c r="K34" s="223">
        <f t="shared" si="6"/>
        <v>0</v>
      </c>
      <c r="L34" s="223">
        <f t="shared" si="6"/>
        <v>0</v>
      </c>
      <c r="M34" s="224">
        <f t="shared" si="6"/>
        <v>0</v>
      </c>
      <c r="N34" s="225">
        <f>SUM(B34:M34)</f>
        <v>13792.466970000003</v>
      </c>
      <c r="O34" s="212"/>
      <c r="P34" s="212"/>
      <c r="Q34" s="212"/>
    </row>
    <row r="35" spans="1:17" ht="12" customHeight="1">
      <c r="A35" s="221" t="s">
        <v>15</v>
      </c>
      <c r="B35" s="222">
        <f t="shared" ref="B35:M35" si="7">B9-B19</f>
        <v>2899.9603410000009</v>
      </c>
      <c r="C35" s="223">
        <f t="shared" si="7"/>
        <v>2526.3130689999998</v>
      </c>
      <c r="D35" s="224">
        <f t="shared" si="7"/>
        <v>2463.9196690000008</v>
      </c>
      <c r="E35" s="223">
        <f t="shared" si="7"/>
        <v>1811.2332629999999</v>
      </c>
      <c r="F35" s="223">
        <f t="shared" si="7"/>
        <v>1767.3515939999995</v>
      </c>
      <c r="G35" s="224">
        <f t="shared" si="7"/>
        <v>1698.8020120000006</v>
      </c>
      <c r="H35" s="223">
        <f t="shared" si="7"/>
        <v>0</v>
      </c>
      <c r="I35" s="223">
        <f t="shared" si="7"/>
        <v>0</v>
      </c>
      <c r="J35" s="224">
        <f t="shared" si="7"/>
        <v>0</v>
      </c>
      <c r="K35" s="223">
        <f t="shared" si="7"/>
        <v>0</v>
      </c>
      <c r="L35" s="223">
        <f t="shared" si="7"/>
        <v>0</v>
      </c>
      <c r="M35" s="224">
        <f t="shared" si="7"/>
        <v>0</v>
      </c>
      <c r="N35" s="225">
        <f>SUM(B35:M35)</f>
        <v>13167.579948000001</v>
      </c>
      <c r="O35" s="212"/>
      <c r="P35" s="212"/>
      <c r="Q35" s="212"/>
    </row>
    <row r="36" spans="1:17" ht="12.75" customHeight="1">
      <c r="A36" s="221" t="s">
        <v>16</v>
      </c>
      <c r="B36" s="222">
        <f t="shared" ref="B36:M36" si="8">B10-B20</f>
        <v>256.15143300000005</v>
      </c>
      <c r="C36" s="223">
        <f t="shared" si="8"/>
        <v>100.97190299999998</v>
      </c>
      <c r="D36" s="224">
        <f t="shared" si="8"/>
        <v>142.04395799999998</v>
      </c>
      <c r="E36" s="223">
        <f t="shared" si="8"/>
        <v>111.72483200000001</v>
      </c>
      <c r="F36" s="223">
        <f t="shared" si="8"/>
        <v>99.388320000000007</v>
      </c>
      <c r="G36" s="224">
        <f t="shared" si="8"/>
        <v>139.056645</v>
      </c>
      <c r="H36" s="223">
        <f t="shared" si="8"/>
        <v>0</v>
      </c>
      <c r="I36" s="223">
        <f t="shared" si="8"/>
        <v>0</v>
      </c>
      <c r="J36" s="224">
        <f t="shared" si="8"/>
        <v>0</v>
      </c>
      <c r="K36" s="223">
        <f t="shared" si="8"/>
        <v>0</v>
      </c>
      <c r="L36" s="223">
        <f t="shared" si="8"/>
        <v>0</v>
      </c>
      <c r="M36" s="224">
        <f t="shared" si="8"/>
        <v>0</v>
      </c>
      <c r="N36" s="225">
        <f t="shared" ref="N36:N41" si="9">SUM(B36:M36)</f>
        <v>849.3370910000001</v>
      </c>
      <c r="O36" s="212"/>
      <c r="P36" s="212"/>
      <c r="Q36" s="212"/>
    </row>
    <row r="37" spans="1:17" ht="12.75" customHeight="1">
      <c r="A37" s="221" t="s">
        <v>17</v>
      </c>
      <c r="B37" s="222">
        <f t="shared" ref="B37:M37" si="10">B11-B21</f>
        <v>349.67884200000009</v>
      </c>
      <c r="C37" s="223">
        <f t="shared" si="10"/>
        <v>325.18100300000049</v>
      </c>
      <c r="D37" s="224">
        <f t="shared" si="10"/>
        <v>328.92243199999979</v>
      </c>
      <c r="E37" s="223">
        <f t="shared" si="10"/>
        <v>287.61751099999975</v>
      </c>
      <c r="F37" s="223">
        <f t="shared" si="10"/>
        <v>269.87257899999992</v>
      </c>
      <c r="G37" s="224">
        <f t="shared" si="10"/>
        <v>246.71820900000023</v>
      </c>
      <c r="H37" s="223">
        <f t="shared" si="10"/>
        <v>0</v>
      </c>
      <c r="I37" s="223">
        <f t="shared" si="10"/>
        <v>0</v>
      </c>
      <c r="J37" s="224">
        <f t="shared" si="10"/>
        <v>0</v>
      </c>
      <c r="K37" s="223">
        <f t="shared" si="10"/>
        <v>0</v>
      </c>
      <c r="L37" s="223">
        <f t="shared" si="10"/>
        <v>0</v>
      </c>
      <c r="M37" s="224">
        <f t="shared" si="10"/>
        <v>0</v>
      </c>
      <c r="N37" s="225">
        <f t="shared" si="9"/>
        <v>1807.9905760000001</v>
      </c>
      <c r="O37" s="212"/>
      <c r="P37" s="212"/>
      <c r="Q37" s="212"/>
    </row>
    <row r="38" spans="1:17" ht="12.75" customHeight="1">
      <c r="A38" s="221" t="s">
        <v>3</v>
      </c>
      <c r="B38" s="222">
        <f t="shared" ref="B38:M38" si="11">B12-B22</f>
        <v>429.36409917430404</v>
      </c>
      <c r="C38" s="223">
        <f t="shared" si="11"/>
        <v>268.94328474952221</v>
      </c>
      <c r="D38" s="224">
        <f t="shared" si="11"/>
        <v>224.16214972465522</v>
      </c>
      <c r="E38" s="223">
        <f t="shared" si="11"/>
        <v>159.93506142746497</v>
      </c>
      <c r="F38" s="223">
        <f t="shared" si="11"/>
        <v>134.18537128296475</v>
      </c>
      <c r="G38" s="224">
        <f t="shared" si="11"/>
        <v>171.60212301186061</v>
      </c>
      <c r="H38" s="223">
        <f t="shared" si="11"/>
        <v>0</v>
      </c>
      <c r="I38" s="223">
        <f t="shared" si="11"/>
        <v>0</v>
      </c>
      <c r="J38" s="224">
        <f t="shared" si="11"/>
        <v>0</v>
      </c>
      <c r="K38" s="223">
        <f t="shared" si="11"/>
        <v>0</v>
      </c>
      <c r="L38" s="223">
        <f t="shared" si="11"/>
        <v>0</v>
      </c>
      <c r="M38" s="224">
        <f t="shared" si="11"/>
        <v>0</v>
      </c>
      <c r="N38" s="225">
        <f t="shared" si="9"/>
        <v>1388.1920893707718</v>
      </c>
      <c r="O38" s="212"/>
      <c r="P38" s="212"/>
      <c r="Q38" s="212"/>
    </row>
    <row r="39" spans="1:17" ht="12.75" customHeight="1">
      <c r="A39" s="221" t="s">
        <v>18</v>
      </c>
      <c r="B39" s="222">
        <f t="shared" ref="B39:M39" si="12">B13-B23</f>
        <v>86.617379999999997</v>
      </c>
      <c r="C39" s="223">
        <f t="shared" si="12"/>
        <v>84.177628999999996</v>
      </c>
      <c r="D39" s="224">
        <f t="shared" si="12"/>
        <v>101.08934000000001</v>
      </c>
      <c r="E39" s="223">
        <f t="shared" si="12"/>
        <v>84.224739999999997</v>
      </c>
      <c r="F39" s="223">
        <f t="shared" si="12"/>
        <v>88.731217999999998</v>
      </c>
      <c r="G39" s="224">
        <f t="shared" si="12"/>
        <v>86.07068000000001</v>
      </c>
      <c r="H39" s="223">
        <f t="shared" si="12"/>
        <v>0</v>
      </c>
      <c r="I39" s="223">
        <f t="shared" si="12"/>
        <v>0</v>
      </c>
      <c r="J39" s="224">
        <f t="shared" si="12"/>
        <v>0</v>
      </c>
      <c r="K39" s="223">
        <f t="shared" si="12"/>
        <v>0</v>
      </c>
      <c r="L39" s="223">
        <f t="shared" si="12"/>
        <v>0</v>
      </c>
      <c r="M39" s="224">
        <f t="shared" si="12"/>
        <v>0</v>
      </c>
      <c r="N39" s="225">
        <f t="shared" si="9"/>
        <v>530.91098699999998</v>
      </c>
      <c r="O39" s="212"/>
      <c r="P39" s="212"/>
      <c r="Q39" s="212"/>
    </row>
    <row r="40" spans="1:17" ht="12.75" customHeight="1">
      <c r="A40" s="221" t="s">
        <v>1</v>
      </c>
      <c r="B40" s="222">
        <f t="shared" ref="B40:M40" si="13">B14-B24</f>
        <v>92.441584716138578</v>
      </c>
      <c r="C40" s="223">
        <f t="shared" si="13"/>
        <v>79.440042167297193</v>
      </c>
      <c r="D40" s="224">
        <f t="shared" si="13"/>
        <v>63.980588946128826</v>
      </c>
      <c r="E40" s="223">
        <f t="shared" si="13"/>
        <v>60.027475926970197</v>
      </c>
      <c r="F40" s="223">
        <f t="shared" si="13"/>
        <v>44.268316777242802</v>
      </c>
      <c r="G40" s="224">
        <f t="shared" si="13"/>
        <v>31.539247762372355</v>
      </c>
      <c r="H40" s="223">
        <f t="shared" si="13"/>
        <v>0</v>
      </c>
      <c r="I40" s="223">
        <f t="shared" si="13"/>
        <v>0</v>
      </c>
      <c r="J40" s="224">
        <f t="shared" si="13"/>
        <v>0</v>
      </c>
      <c r="K40" s="223">
        <f t="shared" si="13"/>
        <v>0</v>
      </c>
      <c r="L40" s="223">
        <f t="shared" si="13"/>
        <v>0</v>
      </c>
      <c r="M40" s="224">
        <f t="shared" si="13"/>
        <v>0</v>
      </c>
      <c r="N40" s="225">
        <f t="shared" si="9"/>
        <v>371.69725629615004</v>
      </c>
      <c r="O40" s="212"/>
      <c r="P40" s="212"/>
      <c r="Q40" s="212"/>
    </row>
    <row r="41" spans="1:17">
      <c r="A41" s="226" t="s">
        <v>2</v>
      </c>
      <c r="B41" s="227">
        <f t="shared" ref="B41:M41" si="14">B15-B25</f>
        <v>104.61569500415476</v>
      </c>
      <c r="C41" s="228">
        <f t="shared" si="14"/>
        <v>130.94351352202784</v>
      </c>
      <c r="D41" s="229">
        <f t="shared" si="14"/>
        <v>293.69757928267035</v>
      </c>
      <c r="E41" s="228">
        <f t="shared" si="14"/>
        <v>392.96966833337746</v>
      </c>
      <c r="F41" s="228">
        <f t="shared" si="14"/>
        <v>438.7814191577466</v>
      </c>
      <c r="G41" s="229">
        <f t="shared" si="14"/>
        <v>461.7380258274527</v>
      </c>
      <c r="H41" s="228">
        <f t="shared" si="14"/>
        <v>0</v>
      </c>
      <c r="I41" s="228">
        <f t="shared" si="14"/>
        <v>0</v>
      </c>
      <c r="J41" s="229">
        <f t="shared" si="14"/>
        <v>0</v>
      </c>
      <c r="K41" s="228">
        <f t="shared" si="14"/>
        <v>0</v>
      </c>
      <c r="L41" s="228">
        <f t="shared" si="14"/>
        <v>0</v>
      </c>
      <c r="M41" s="229">
        <f t="shared" si="14"/>
        <v>0</v>
      </c>
      <c r="N41" s="230">
        <f t="shared" si="9"/>
        <v>1822.7459011274298</v>
      </c>
      <c r="O41" s="212"/>
      <c r="P41" s="212"/>
      <c r="Q41" s="212"/>
    </row>
    <row r="42" spans="1:17" s="38" customFormat="1" ht="11.25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15"/>
      <c r="P42" s="215"/>
      <c r="Q42" s="215"/>
    </row>
    <row r="43" spans="1:17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32:A33"/>
    <mergeCell ref="B32:D32"/>
    <mergeCell ref="E32:G32"/>
    <mergeCell ref="H32:J32"/>
    <mergeCell ref="K32:M32"/>
    <mergeCell ref="N32:N33"/>
    <mergeCell ref="B26:D26"/>
    <mergeCell ref="E26:G26"/>
    <mergeCell ref="H26:J26"/>
    <mergeCell ref="K26:M26"/>
    <mergeCell ref="A26:A27"/>
    <mergeCell ref="N26:N27"/>
    <mergeCell ref="A16:A17"/>
    <mergeCell ref="B16:D16"/>
    <mergeCell ref="E16:G16"/>
    <mergeCell ref="H16:J16"/>
    <mergeCell ref="K16:M16"/>
    <mergeCell ref="N16:N17"/>
    <mergeCell ref="K6:M6"/>
    <mergeCell ref="N4:N5"/>
    <mergeCell ref="E6:G6"/>
    <mergeCell ref="H6:J6"/>
    <mergeCell ref="N6:N7"/>
    <mergeCell ref="H4:J4"/>
    <mergeCell ref="K4:M4"/>
    <mergeCell ref="A6:A7"/>
    <mergeCell ref="B6:D6"/>
    <mergeCell ref="A4:A5"/>
    <mergeCell ref="B4:D4"/>
    <mergeCell ref="E4:G4"/>
  </mergeCells>
  <phoneticPr fontId="9" type="noConversion"/>
  <conditionalFormatting sqref="B6:D41">
    <cfRule type="expression" dxfId="35" priority="4">
      <formula>SEARCH($B$4,$N$1)</formula>
    </cfRule>
  </conditionalFormatting>
  <conditionalFormatting sqref="B6:G41">
    <cfRule type="expression" dxfId="34" priority="3">
      <formula>SEARCH($E$4,$N$1)</formula>
    </cfRule>
  </conditionalFormatting>
  <conditionalFormatting sqref="B6:J41">
    <cfRule type="expression" dxfId="33" priority="2">
      <formula>SEARCH($H$4,$N$1)</formula>
    </cfRule>
  </conditionalFormatting>
  <conditionalFormatting sqref="B6:M41">
    <cfRule type="expression" dxfId="32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231" t="s">
        <v>375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09" t="str">
        <f>'3.1'!N1</f>
        <v>II. čtvrtletí 2024</v>
      </c>
    </row>
    <row r="2" spans="1:15" s="6" customFormat="1" ht="6" customHeight="1"/>
    <row r="3" spans="1:15" s="6" customFormat="1" ht="12">
      <c r="A3" s="494" t="str">
        <f>'3.1'!A4</f>
        <v>2024</v>
      </c>
      <c r="B3" s="488" t="s">
        <v>179</v>
      </c>
      <c r="C3" s="486"/>
      <c r="D3" s="487"/>
      <c r="E3" s="488" t="s">
        <v>181</v>
      </c>
      <c r="F3" s="486"/>
      <c r="G3" s="487"/>
      <c r="H3" s="488" t="s">
        <v>182</v>
      </c>
      <c r="I3" s="486"/>
      <c r="J3" s="487"/>
      <c r="K3" s="488" t="s">
        <v>183</v>
      </c>
      <c r="L3" s="486"/>
      <c r="M3" s="487"/>
      <c r="N3" s="486" t="s">
        <v>53</v>
      </c>
    </row>
    <row r="4" spans="1:15" s="6" customFormat="1" ht="12" customHeight="1">
      <c r="A4" s="495"/>
      <c r="B4" s="416" t="s">
        <v>60</v>
      </c>
      <c r="C4" s="417" t="s">
        <v>61</v>
      </c>
      <c r="D4" s="418" t="s">
        <v>62</v>
      </c>
      <c r="E4" s="416" t="s">
        <v>63</v>
      </c>
      <c r="F4" s="417" t="s">
        <v>64</v>
      </c>
      <c r="G4" s="418" t="s">
        <v>65</v>
      </c>
      <c r="H4" s="416" t="s">
        <v>66</v>
      </c>
      <c r="I4" s="417" t="s">
        <v>67</v>
      </c>
      <c r="J4" s="418" t="s">
        <v>68</v>
      </c>
      <c r="K4" s="416" t="s">
        <v>69</v>
      </c>
      <c r="L4" s="417" t="s">
        <v>70</v>
      </c>
      <c r="M4" s="418" t="s">
        <v>71</v>
      </c>
      <c r="N4" s="496"/>
    </row>
    <row r="5" spans="1:15" s="6" customFormat="1" ht="12" customHeight="1">
      <c r="A5" s="492" t="s">
        <v>282</v>
      </c>
      <c r="B5" s="497">
        <f>SUM(B6:D6)</f>
        <v>-1703.8877091080321</v>
      </c>
      <c r="C5" s="498"/>
      <c r="D5" s="499"/>
      <c r="E5" s="481">
        <f>SUM(E6:G6)</f>
        <v>-461.04561062989302</v>
      </c>
      <c r="F5" s="482"/>
      <c r="G5" s="483"/>
      <c r="H5" s="481">
        <f>SUM(H6:J6)</f>
        <v>0</v>
      </c>
      <c r="I5" s="482"/>
      <c r="J5" s="483"/>
      <c r="K5" s="481">
        <f>SUM(K6:M6)</f>
        <v>0</v>
      </c>
      <c r="L5" s="482"/>
      <c r="M5" s="483"/>
      <c r="N5" s="493">
        <f>SUM(B6:M6)</f>
        <v>-2164.9333197379251</v>
      </c>
    </row>
    <row r="6" spans="1:15" s="36" customFormat="1" ht="12" customHeight="1">
      <c r="A6" s="480"/>
      <c r="B6" s="220">
        <f t="shared" ref="B6:M6" si="0">B7+B8+B9+B10</f>
        <v>-647.18226055516448</v>
      </c>
      <c r="C6" s="216">
        <f t="shared" si="0"/>
        <v>-415.99147398323498</v>
      </c>
      <c r="D6" s="219">
        <f t="shared" si="0"/>
        <v>-640.71397456963257</v>
      </c>
      <c r="E6" s="220">
        <f t="shared" si="0"/>
        <v>-127.12027105316366</v>
      </c>
      <c r="F6" s="216">
        <f t="shared" si="0"/>
        <v>-86.157430703560721</v>
      </c>
      <c r="G6" s="219">
        <f t="shared" si="0"/>
        <v>-247.76790887316864</v>
      </c>
      <c r="H6" s="220">
        <f t="shared" si="0"/>
        <v>0</v>
      </c>
      <c r="I6" s="216">
        <f t="shared" si="0"/>
        <v>0</v>
      </c>
      <c r="J6" s="219">
        <f t="shared" si="0"/>
        <v>0</v>
      </c>
      <c r="K6" s="220">
        <f t="shared" si="0"/>
        <v>0</v>
      </c>
      <c r="L6" s="216">
        <f t="shared" si="0"/>
        <v>0</v>
      </c>
      <c r="M6" s="219">
        <f t="shared" si="0"/>
        <v>0</v>
      </c>
      <c r="N6" s="491"/>
    </row>
    <row r="7" spans="1:15" s="6" customFormat="1" ht="12" customHeight="1">
      <c r="A7" s="221" t="s">
        <v>49</v>
      </c>
      <c r="B7" s="238">
        <v>1484.0430873995429</v>
      </c>
      <c r="C7" s="233">
        <v>1296.6735933657944</v>
      </c>
      <c r="D7" s="224">
        <v>1136.9895797188865</v>
      </c>
      <c r="E7" s="238">
        <v>1216.8680247817549</v>
      </c>
      <c r="F7" s="233">
        <v>1331.3582008714336</v>
      </c>
      <c r="G7" s="224">
        <v>1167.0009056165745</v>
      </c>
      <c r="H7" s="238">
        <v>0</v>
      </c>
      <c r="I7" s="233">
        <v>0</v>
      </c>
      <c r="J7" s="224">
        <v>0</v>
      </c>
      <c r="K7" s="238">
        <v>0</v>
      </c>
      <c r="L7" s="233">
        <v>0</v>
      </c>
      <c r="M7" s="224">
        <v>0</v>
      </c>
      <c r="N7" s="234">
        <f>SUM(B7:M7)</f>
        <v>7632.9333917539871</v>
      </c>
    </row>
    <row r="8" spans="1:15" s="6" customFormat="1" ht="12" customHeight="1">
      <c r="A8" s="221" t="s">
        <v>50</v>
      </c>
      <c r="B8" s="238">
        <v>0.15015799999999999</v>
      </c>
      <c r="C8" s="233">
        <v>0.113081</v>
      </c>
      <c r="D8" s="224">
        <v>0.12320300000000001</v>
      </c>
      <c r="E8" s="238">
        <v>0.24018</v>
      </c>
      <c r="F8" s="233">
        <v>0.16215000000000002</v>
      </c>
      <c r="G8" s="224">
        <v>9.3410000000000007E-2</v>
      </c>
      <c r="H8" s="238">
        <v>0</v>
      </c>
      <c r="I8" s="233">
        <v>0</v>
      </c>
      <c r="J8" s="224">
        <v>0</v>
      </c>
      <c r="K8" s="238">
        <v>0</v>
      </c>
      <c r="L8" s="233">
        <v>0</v>
      </c>
      <c r="M8" s="224">
        <v>0</v>
      </c>
      <c r="N8" s="234">
        <f>SUM(B8:M8)</f>
        <v>0.88218200000000002</v>
      </c>
    </row>
    <row r="9" spans="1:15" s="6" customFormat="1" ht="12" customHeight="1">
      <c r="A9" s="221" t="s">
        <v>51</v>
      </c>
      <c r="B9" s="238">
        <v>-2123.8813349547072</v>
      </c>
      <c r="C9" s="233">
        <v>-1696.1918253490294</v>
      </c>
      <c r="D9" s="224">
        <v>-1755.5983132885192</v>
      </c>
      <c r="E9" s="238">
        <v>-1320.8653848349186</v>
      </c>
      <c r="F9" s="233">
        <v>-1393.6158805749944</v>
      </c>
      <c r="G9" s="224">
        <v>-1388.4117504897431</v>
      </c>
      <c r="H9" s="238">
        <v>0</v>
      </c>
      <c r="I9" s="233">
        <v>0</v>
      </c>
      <c r="J9" s="224">
        <v>0</v>
      </c>
      <c r="K9" s="238">
        <v>0</v>
      </c>
      <c r="L9" s="233">
        <v>0</v>
      </c>
      <c r="M9" s="224">
        <v>0</v>
      </c>
      <c r="N9" s="234">
        <f>SUM(B9:M9)</f>
        <v>-9678.5644894919133</v>
      </c>
    </row>
    <row r="10" spans="1:15" s="6" customFormat="1" ht="12" customHeight="1">
      <c r="A10" s="221" t="s">
        <v>52</v>
      </c>
      <c r="B10" s="238">
        <v>-7.4941710000000006</v>
      </c>
      <c r="C10" s="233">
        <v>-16.586323</v>
      </c>
      <c r="D10" s="224">
        <v>-22.228444</v>
      </c>
      <c r="E10" s="238">
        <v>-23.363091000000001</v>
      </c>
      <c r="F10" s="233">
        <v>-24.061901000000002</v>
      </c>
      <c r="G10" s="224">
        <v>-26.450474000000003</v>
      </c>
      <c r="H10" s="238">
        <v>0</v>
      </c>
      <c r="I10" s="233">
        <v>0</v>
      </c>
      <c r="J10" s="224">
        <v>0</v>
      </c>
      <c r="K10" s="238">
        <v>0</v>
      </c>
      <c r="L10" s="233">
        <v>0</v>
      </c>
      <c r="M10" s="224">
        <v>0</v>
      </c>
      <c r="N10" s="234">
        <f>SUM(B10:M10)</f>
        <v>-120.184404</v>
      </c>
      <c r="O10" s="37"/>
    </row>
    <row r="11" spans="1:15" s="6" customFormat="1" ht="12" customHeight="1">
      <c r="A11" s="492" t="s">
        <v>227</v>
      </c>
      <c r="B11" s="481">
        <f>SUM(B12:D12)</f>
        <v>845.54550530389417</v>
      </c>
      <c r="C11" s="482"/>
      <c r="D11" s="483"/>
      <c r="E11" s="481">
        <f>SUM(E12:G12)</f>
        <v>707.21214241814414</v>
      </c>
      <c r="F11" s="482"/>
      <c r="G11" s="483"/>
      <c r="H11" s="481">
        <f>SUM(H12:J12)</f>
        <v>0</v>
      </c>
      <c r="I11" s="482"/>
      <c r="J11" s="483"/>
      <c r="K11" s="481">
        <f>SUM(K12:M12)</f>
        <v>0</v>
      </c>
      <c r="L11" s="482"/>
      <c r="M11" s="483"/>
      <c r="N11" s="493">
        <f>N13+N14</f>
        <v>1552.7576477220382</v>
      </c>
      <c r="O11" s="37"/>
    </row>
    <row r="12" spans="1:15" s="36" customFormat="1" ht="12" customHeight="1">
      <c r="A12" s="480"/>
      <c r="B12" s="220">
        <f>SUM(B13:B14)</f>
        <v>313.05315515774544</v>
      </c>
      <c r="C12" s="216">
        <f t="shared" ref="C12:M12" si="1">SUM(C13:C14)</f>
        <v>267.24186498901372</v>
      </c>
      <c r="D12" s="219">
        <f t="shared" si="1"/>
        <v>265.25048515713502</v>
      </c>
      <c r="E12" s="220">
        <f t="shared" si="1"/>
        <v>236.37063792727659</v>
      </c>
      <c r="F12" s="216">
        <f t="shared" si="1"/>
        <v>235.03018899600221</v>
      </c>
      <c r="G12" s="219">
        <f t="shared" si="1"/>
        <v>235.81131549486537</v>
      </c>
      <c r="H12" s="220">
        <f t="shared" si="1"/>
        <v>0</v>
      </c>
      <c r="I12" s="216">
        <f t="shared" si="1"/>
        <v>0</v>
      </c>
      <c r="J12" s="219">
        <f t="shared" si="1"/>
        <v>0</v>
      </c>
      <c r="K12" s="220">
        <f t="shared" si="1"/>
        <v>0</v>
      </c>
      <c r="L12" s="216">
        <f t="shared" si="1"/>
        <v>0</v>
      </c>
      <c r="M12" s="219">
        <f t="shared" si="1"/>
        <v>0</v>
      </c>
      <c r="N12" s="491"/>
      <c r="O12" s="37"/>
    </row>
    <row r="13" spans="1:15" s="6" customFormat="1" ht="12" customHeight="1">
      <c r="A13" s="221" t="s">
        <v>58</v>
      </c>
      <c r="B13" s="238">
        <v>85.132442157745402</v>
      </c>
      <c r="C13" s="233">
        <v>74.787394989013706</v>
      </c>
      <c r="D13" s="240">
        <v>73.754082157135002</v>
      </c>
      <c r="E13" s="238">
        <v>62.036680927276599</v>
      </c>
      <c r="F13" s="233">
        <v>66.679666996002197</v>
      </c>
      <c r="G13" s="240">
        <v>70.460771494865398</v>
      </c>
      <c r="H13" s="238">
        <v>0</v>
      </c>
      <c r="I13" s="233">
        <v>0</v>
      </c>
      <c r="J13" s="240">
        <v>0</v>
      </c>
      <c r="K13" s="238">
        <v>0</v>
      </c>
      <c r="L13" s="233">
        <v>0</v>
      </c>
      <c r="M13" s="240">
        <v>0</v>
      </c>
      <c r="N13" s="234">
        <f>SUM(B13:M13)</f>
        <v>432.85103872203831</v>
      </c>
    </row>
    <row r="14" spans="1:15" s="6" customFormat="1" ht="12" customHeight="1">
      <c r="A14" s="221" t="s">
        <v>59</v>
      </c>
      <c r="B14" s="238">
        <v>227.92071300000001</v>
      </c>
      <c r="C14" s="233">
        <v>192.45447000000001</v>
      </c>
      <c r="D14" s="240">
        <v>191.49640299999999</v>
      </c>
      <c r="E14" s="238">
        <v>174.333957</v>
      </c>
      <c r="F14" s="233">
        <v>168.35052200000001</v>
      </c>
      <c r="G14" s="240">
        <v>165.35054399999999</v>
      </c>
      <c r="H14" s="238">
        <v>0</v>
      </c>
      <c r="I14" s="233">
        <v>0</v>
      </c>
      <c r="J14" s="240">
        <v>0</v>
      </c>
      <c r="K14" s="238">
        <v>0</v>
      </c>
      <c r="L14" s="233">
        <v>0</v>
      </c>
      <c r="M14" s="240">
        <v>0</v>
      </c>
      <c r="N14" s="234">
        <f>SUM(B14:M14)</f>
        <v>1119.9066089999999</v>
      </c>
    </row>
    <row r="15" spans="1:15" s="51" customFormat="1" ht="0.75" customHeight="1">
      <c r="A15" s="221"/>
      <c r="B15" s="238"/>
      <c r="C15" s="233"/>
      <c r="D15" s="240"/>
      <c r="E15" s="238"/>
      <c r="F15" s="233"/>
      <c r="G15" s="240"/>
      <c r="H15" s="238"/>
      <c r="I15" s="233"/>
      <c r="J15" s="240"/>
      <c r="K15" s="238"/>
      <c r="L15" s="233"/>
      <c r="M15" s="240"/>
      <c r="N15" s="234"/>
    </row>
    <row r="16" spans="1:15" s="6" customFormat="1" ht="12" customHeight="1">
      <c r="A16" s="492" t="s">
        <v>228</v>
      </c>
      <c r="B16" s="481">
        <f>SUM(B17:D17)</f>
        <v>15674.846646194243</v>
      </c>
      <c r="C16" s="482"/>
      <c r="D16" s="483"/>
      <c r="E16" s="481">
        <f>SUM(E17:G17)</f>
        <v>13194.918395968214</v>
      </c>
      <c r="F16" s="482"/>
      <c r="G16" s="483"/>
      <c r="H16" s="481">
        <f>SUM(H17:J17)</f>
        <v>0</v>
      </c>
      <c r="I16" s="482"/>
      <c r="J16" s="483"/>
      <c r="K16" s="481">
        <f>SUM(K17:M17)</f>
        <v>0</v>
      </c>
      <c r="L16" s="482"/>
      <c r="M16" s="483"/>
      <c r="N16" s="493">
        <f>SUM(B17:M17)</f>
        <v>28869.765042162457</v>
      </c>
    </row>
    <row r="17" spans="1:15" s="36" customFormat="1" ht="12" customHeight="1">
      <c r="A17" s="480"/>
      <c r="B17" s="220">
        <f>B28-B25</f>
        <v>5762.4998250942353</v>
      </c>
      <c r="C17" s="216">
        <f t="shared" ref="C17:M17" si="2">C28-C25</f>
        <v>4940.081065615298</v>
      </c>
      <c r="D17" s="219">
        <f t="shared" si="2"/>
        <v>4972.2657554847083</v>
      </c>
      <c r="E17" s="220">
        <f t="shared" si="2"/>
        <v>4533.0538512795702</v>
      </c>
      <c r="F17" s="216">
        <f t="shared" si="2"/>
        <v>4423.8829420869588</v>
      </c>
      <c r="G17" s="219">
        <f t="shared" si="2"/>
        <v>4237.9816026016852</v>
      </c>
      <c r="H17" s="220">
        <f t="shared" si="2"/>
        <v>0</v>
      </c>
      <c r="I17" s="216">
        <f t="shared" si="2"/>
        <v>0</v>
      </c>
      <c r="J17" s="219">
        <f t="shared" si="2"/>
        <v>0</v>
      </c>
      <c r="K17" s="220">
        <f t="shared" si="2"/>
        <v>0</v>
      </c>
      <c r="L17" s="216">
        <f t="shared" si="2"/>
        <v>0</v>
      </c>
      <c r="M17" s="219">
        <f t="shared" si="2"/>
        <v>0</v>
      </c>
      <c r="N17" s="491"/>
    </row>
    <row r="18" spans="1:15" s="6" customFormat="1" ht="12" customHeight="1">
      <c r="A18" s="221" t="s">
        <v>151</v>
      </c>
      <c r="B18" s="222">
        <v>632.37618899999984</v>
      </c>
      <c r="C18" s="223">
        <v>603.72268900000006</v>
      </c>
      <c r="D18" s="224">
        <v>616.524721</v>
      </c>
      <c r="E18" s="222">
        <v>594.62223499999993</v>
      </c>
      <c r="F18" s="223">
        <v>623.15220700000009</v>
      </c>
      <c r="G18" s="224">
        <v>686.05567699999995</v>
      </c>
      <c r="H18" s="222">
        <v>0</v>
      </c>
      <c r="I18" s="223">
        <v>0</v>
      </c>
      <c r="J18" s="224">
        <v>0</v>
      </c>
      <c r="K18" s="222">
        <v>0</v>
      </c>
      <c r="L18" s="223">
        <v>0</v>
      </c>
      <c r="M18" s="224">
        <v>0</v>
      </c>
      <c r="N18" s="225">
        <f t="shared" ref="N18:N26" si="3">SUM(B18:M18)</f>
        <v>3756.4537179999998</v>
      </c>
    </row>
    <row r="19" spans="1:15" s="6" customFormat="1" ht="12" customHeight="1">
      <c r="A19" s="221" t="s">
        <v>152</v>
      </c>
      <c r="B19" s="222">
        <v>2011.031538</v>
      </c>
      <c r="C19" s="223">
        <v>1844.55411</v>
      </c>
      <c r="D19" s="224">
        <v>1855.0394629999998</v>
      </c>
      <c r="E19" s="222">
        <v>1815.3114069999997</v>
      </c>
      <c r="F19" s="223">
        <v>1806.8136660000002</v>
      </c>
      <c r="G19" s="224">
        <v>1789.3632339999999</v>
      </c>
      <c r="H19" s="222">
        <v>0</v>
      </c>
      <c r="I19" s="223">
        <v>0</v>
      </c>
      <c r="J19" s="224">
        <v>0</v>
      </c>
      <c r="K19" s="222">
        <v>0</v>
      </c>
      <c r="L19" s="223">
        <v>0</v>
      </c>
      <c r="M19" s="224">
        <v>0</v>
      </c>
      <c r="N19" s="225">
        <f t="shared" si="3"/>
        <v>11122.113418000001</v>
      </c>
    </row>
    <row r="20" spans="1:15" s="6" customFormat="1" ht="12" customHeight="1">
      <c r="A20" s="221" t="s">
        <v>153</v>
      </c>
      <c r="B20" s="222">
        <v>833.75122833689193</v>
      </c>
      <c r="C20" s="223">
        <v>681.53543420265896</v>
      </c>
      <c r="D20" s="224">
        <v>668.401373329237</v>
      </c>
      <c r="E20" s="222">
        <v>578.11992836482966</v>
      </c>
      <c r="F20" s="223">
        <v>546.57943144844592</v>
      </c>
      <c r="G20" s="224">
        <v>520.92449569081907</v>
      </c>
      <c r="H20" s="222">
        <v>0</v>
      </c>
      <c r="I20" s="223">
        <v>0</v>
      </c>
      <c r="J20" s="224">
        <v>0</v>
      </c>
      <c r="K20" s="222">
        <v>0</v>
      </c>
      <c r="L20" s="223">
        <v>0</v>
      </c>
      <c r="M20" s="224">
        <v>0</v>
      </c>
      <c r="N20" s="225">
        <f t="shared" si="3"/>
        <v>3829.3118913728827</v>
      </c>
    </row>
    <row r="21" spans="1:15" s="6" customFormat="1" ht="12" customHeight="1">
      <c r="A21" s="221" t="s">
        <v>193</v>
      </c>
      <c r="B21" s="222">
        <v>1873.5822487877044</v>
      </c>
      <c r="C21" s="223">
        <v>1430.8178962361881</v>
      </c>
      <c r="D21" s="224">
        <v>1406.4574846242169</v>
      </c>
      <c r="E21" s="222">
        <v>1190.3367973229824</v>
      </c>
      <c r="F21" s="223">
        <v>1053.9271497695129</v>
      </c>
      <c r="G21" s="224">
        <v>970.63701091087046</v>
      </c>
      <c r="H21" s="222">
        <v>0</v>
      </c>
      <c r="I21" s="223">
        <v>0</v>
      </c>
      <c r="J21" s="224">
        <v>0</v>
      </c>
      <c r="K21" s="222">
        <v>0</v>
      </c>
      <c r="L21" s="223">
        <v>0</v>
      </c>
      <c r="M21" s="224">
        <v>0</v>
      </c>
      <c r="N21" s="225">
        <f t="shared" si="3"/>
        <v>7925.758587651475</v>
      </c>
    </row>
    <row r="22" spans="1:15" s="6" customFormat="1" ht="12" customHeight="1">
      <c r="A22" s="221" t="s">
        <v>155</v>
      </c>
      <c r="B22" s="222">
        <v>26.086381969634402</v>
      </c>
      <c r="C22" s="223">
        <v>15.4132461764562</v>
      </c>
      <c r="D22" s="224">
        <v>25.244262531249703</v>
      </c>
      <c r="E22" s="222">
        <v>20.8632965917574</v>
      </c>
      <c r="F22" s="223">
        <v>20.4723028690013</v>
      </c>
      <c r="G22" s="224">
        <v>23.887930000000001</v>
      </c>
      <c r="H22" s="222">
        <v>0</v>
      </c>
      <c r="I22" s="223">
        <v>0</v>
      </c>
      <c r="J22" s="224">
        <v>0</v>
      </c>
      <c r="K22" s="222">
        <v>0</v>
      </c>
      <c r="L22" s="223">
        <v>0</v>
      </c>
      <c r="M22" s="224">
        <v>0</v>
      </c>
      <c r="N22" s="225">
        <f t="shared" si="3"/>
        <v>131.96742013809902</v>
      </c>
    </row>
    <row r="23" spans="1:15" s="6" customFormat="1" ht="12" customHeight="1">
      <c r="A23" s="221" t="s">
        <v>159</v>
      </c>
      <c r="B23" s="222">
        <v>385.67223900000533</v>
      </c>
      <c r="C23" s="223">
        <v>364.03768999999488</v>
      </c>
      <c r="D23" s="224">
        <v>400.59845100000541</v>
      </c>
      <c r="E23" s="222">
        <v>333.80018700000039</v>
      </c>
      <c r="F23" s="223">
        <v>372.9381849999977</v>
      </c>
      <c r="G23" s="224">
        <v>247.11325499999555</v>
      </c>
      <c r="H23" s="222">
        <v>0</v>
      </c>
      <c r="I23" s="223">
        <v>0</v>
      </c>
      <c r="J23" s="224">
        <v>0</v>
      </c>
      <c r="K23" s="222">
        <v>0</v>
      </c>
      <c r="L23" s="223">
        <v>0</v>
      </c>
      <c r="M23" s="224">
        <v>0</v>
      </c>
      <c r="N23" s="225">
        <f t="shared" si="3"/>
        <v>2104.1600069999995</v>
      </c>
    </row>
    <row r="24" spans="1:15" s="6" customFormat="1" ht="12" customHeight="1">
      <c r="A24" s="221" t="s">
        <v>184</v>
      </c>
      <c r="B24" s="222">
        <f>'3.1'!B17</f>
        <v>472.68128199999995</v>
      </c>
      <c r="C24" s="223">
        <f>'3.1'!C17</f>
        <v>409.16143599999992</v>
      </c>
      <c r="D24" s="224">
        <f>'3.1'!D17</f>
        <v>419.67781699999983</v>
      </c>
      <c r="E24" s="222">
        <f>'3.1'!E17</f>
        <v>353.66052400000001</v>
      </c>
      <c r="F24" s="223">
        <f>'3.1'!F17</f>
        <v>352.9191130000001</v>
      </c>
      <c r="G24" s="224">
        <f>'3.1'!G17</f>
        <v>353.56740899999994</v>
      </c>
      <c r="H24" s="222">
        <f>'3.1'!H17</f>
        <v>0</v>
      </c>
      <c r="I24" s="223">
        <f>'3.1'!I17</f>
        <v>0</v>
      </c>
      <c r="J24" s="224">
        <f>'3.1'!J17</f>
        <v>0</v>
      </c>
      <c r="K24" s="222">
        <f>'3.1'!K17</f>
        <v>0</v>
      </c>
      <c r="L24" s="223">
        <f>'3.1'!L17</f>
        <v>0</v>
      </c>
      <c r="M24" s="224">
        <f>'3.1'!M17</f>
        <v>0</v>
      </c>
      <c r="N24" s="225">
        <f t="shared" si="3"/>
        <v>2361.6675809999997</v>
      </c>
    </row>
    <row r="25" spans="1:15" s="6" customFormat="1" ht="12" customHeight="1">
      <c r="A25" s="221" t="s">
        <v>185</v>
      </c>
      <c r="B25" s="222">
        <f>'3.1'!B27</f>
        <v>116.90210700000006</v>
      </c>
      <c r="C25" s="223">
        <f>'3.1'!C27</f>
        <v>90.297222000000019</v>
      </c>
      <c r="D25" s="224">
        <f>'3.1'!D27</f>
        <v>88.468826000000021</v>
      </c>
      <c r="E25" s="222">
        <f>'3.1'!E27</f>
        <v>71.096115999999981</v>
      </c>
      <c r="F25" s="223">
        <f>'3.1'!F27</f>
        <v>57.343816000000004</v>
      </c>
      <c r="G25" s="224">
        <f>'3.1'!G27</f>
        <v>48.078758999999991</v>
      </c>
      <c r="H25" s="222">
        <f>'3.1'!H27</f>
        <v>0</v>
      </c>
      <c r="I25" s="223">
        <f>'3.1'!I27</f>
        <v>0</v>
      </c>
      <c r="J25" s="224">
        <f>'3.1'!J27</f>
        <v>0</v>
      </c>
      <c r="K25" s="222">
        <f>'3.1'!K27</f>
        <v>0</v>
      </c>
      <c r="L25" s="223">
        <f>'3.1'!L27</f>
        <v>0</v>
      </c>
      <c r="M25" s="224">
        <f>'3.1'!M27</f>
        <v>0</v>
      </c>
      <c r="N25" s="225">
        <f t="shared" si="3"/>
        <v>472.18684600000012</v>
      </c>
    </row>
    <row r="26" spans="1:15" s="6" customFormat="1" ht="12" customHeight="1">
      <c r="A26" s="221" t="s">
        <v>156</v>
      </c>
      <c r="B26" s="222">
        <v>113.543828005289</v>
      </c>
      <c r="C26" s="223">
        <v>112.33535998461801</v>
      </c>
      <c r="D26" s="224">
        <v>134.31466990877101</v>
      </c>
      <c r="E26" s="222">
        <v>108.745598085685</v>
      </c>
      <c r="F26" s="223">
        <v>116.67492307606099</v>
      </c>
      <c r="G26" s="224">
        <v>114.51300491484801</v>
      </c>
      <c r="H26" s="222">
        <v>0</v>
      </c>
      <c r="I26" s="223">
        <v>0</v>
      </c>
      <c r="J26" s="224">
        <v>0</v>
      </c>
      <c r="K26" s="222">
        <v>0</v>
      </c>
      <c r="L26" s="223">
        <v>0</v>
      </c>
      <c r="M26" s="224">
        <v>0</v>
      </c>
      <c r="N26" s="225">
        <f t="shared" si="3"/>
        <v>700.12738397527198</v>
      </c>
    </row>
    <row r="27" spans="1:15" s="6" customFormat="1" ht="12" customHeight="1">
      <c r="A27" s="221" t="s">
        <v>157</v>
      </c>
      <c r="B27" s="222">
        <f t="shared" ref="B27:M27" si="4">B28+B12+B24+B26</f>
        <v>6778.6801972572684</v>
      </c>
      <c r="C27" s="223">
        <f t="shared" si="4"/>
        <v>5819.1169485889295</v>
      </c>
      <c r="D27" s="224">
        <f t="shared" si="4"/>
        <v>5879.9775535506142</v>
      </c>
      <c r="E27" s="222">
        <f t="shared" si="4"/>
        <v>5302.9267272925308</v>
      </c>
      <c r="F27" s="223">
        <f t="shared" si="4"/>
        <v>5185.8509831590209</v>
      </c>
      <c r="G27" s="224">
        <f t="shared" si="4"/>
        <v>4989.9520910113988</v>
      </c>
      <c r="H27" s="222">
        <f t="shared" si="4"/>
        <v>0</v>
      </c>
      <c r="I27" s="223">
        <f t="shared" si="4"/>
        <v>0</v>
      </c>
      <c r="J27" s="224">
        <f t="shared" si="4"/>
        <v>0</v>
      </c>
      <c r="K27" s="222">
        <f t="shared" si="4"/>
        <v>0</v>
      </c>
      <c r="L27" s="223">
        <f t="shared" si="4"/>
        <v>0</v>
      </c>
      <c r="M27" s="224">
        <f t="shared" si="4"/>
        <v>0</v>
      </c>
      <c r="N27" s="225">
        <f>SUM(B27:M27)</f>
        <v>33956.504500859759</v>
      </c>
    </row>
    <row r="28" spans="1:15" s="6" customFormat="1" ht="12" customHeight="1">
      <c r="A28" s="221" t="s">
        <v>158</v>
      </c>
      <c r="B28" s="222">
        <f>B18+B19+B20+B21+B22+B23+B25</f>
        <v>5879.4019320942352</v>
      </c>
      <c r="C28" s="223">
        <f t="shared" ref="C28:M28" si="5">C18+C19+C20+C21+C22+C23+C25</f>
        <v>5030.3782876152982</v>
      </c>
      <c r="D28" s="224">
        <f t="shared" si="5"/>
        <v>5060.7345814847085</v>
      </c>
      <c r="E28" s="222">
        <f t="shared" si="5"/>
        <v>4604.1499672795699</v>
      </c>
      <c r="F28" s="223">
        <f t="shared" si="5"/>
        <v>4481.2267580869584</v>
      </c>
      <c r="G28" s="224">
        <f t="shared" si="5"/>
        <v>4286.0603616016851</v>
      </c>
      <c r="H28" s="222">
        <f t="shared" si="5"/>
        <v>0</v>
      </c>
      <c r="I28" s="223">
        <f t="shared" si="5"/>
        <v>0</v>
      </c>
      <c r="J28" s="224">
        <f t="shared" si="5"/>
        <v>0</v>
      </c>
      <c r="K28" s="222">
        <f>K18+K19+K20+K21+K22+K23+K25</f>
        <v>0</v>
      </c>
      <c r="L28" s="223">
        <f t="shared" si="5"/>
        <v>0</v>
      </c>
      <c r="M28" s="224">
        <f t="shared" si="5"/>
        <v>0</v>
      </c>
      <c r="N28" s="225">
        <f>SUM(B28:M28)</f>
        <v>29341.951888162457</v>
      </c>
    </row>
    <row r="29" spans="1:15" s="115" customFormat="1" ht="12">
      <c r="A29" s="235" t="s">
        <v>253</v>
      </c>
      <c r="B29" s="239">
        <f>'3.1'!B7+'3.2'!B6-'3.2'!B27</f>
        <v>11.236059082165411</v>
      </c>
      <c r="C29" s="236">
        <f>'3.1'!C7+'3.2'!C6-'3.2'!C27</f>
        <v>14.87025786668346</v>
      </c>
      <c r="D29" s="241">
        <f>'3.1'!D7+'3.2'!D6-'3.2'!D27</f>
        <v>-13.489764166792156</v>
      </c>
      <c r="E29" s="239">
        <f>'3.1'!E7+'3.2'!E6-'3.2'!E27</f>
        <v>-14.564662657882764</v>
      </c>
      <c r="F29" s="236">
        <f>'3.1'!F7+'3.2'!F6-'3.2'!F27</f>
        <v>-35.390272644627657</v>
      </c>
      <c r="G29" s="241">
        <f>'3.1'!G7+'3.2'!G6-'3.2'!G27</f>
        <v>8.488961717120219</v>
      </c>
      <c r="H29" s="239">
        <f>'3.1'!H7+'3.2'!H6-'3.2'!H27</f>
        <v>0</v>
      </c>
      <c r="I29" s="236">
        <f>'3.1'!I7+'3.2'!I6-'3.2'!I27</f>
        <v>0</v>
      </c>
      <c r="J29" s="241">
        <f>'3.1'!J7+'3.2'!J6-'3.2'!J27</f>
        <v>0</v>
      </c>
      <c r="K29" s="239">
        <f>'3.1'!K7+'3.2'!K6-'3.2'!K27</f>
        <v>0</v>
      </c>
      <c r="L29" s="236">
        <f>'3.1'!L7+'3.2'!L6-'3.2'!L27</f>
        <v>0</v>
      </c>
      <c r="M29" s="241">
        <f>'3.1'!M7+'3.2'!M6-'3.2'!M27</f>
        <v>0</v>
      </c>
      <c r="N29" s="237">
        <f>SUM(B29:M29)</f>
        <v>-28.849420803333487</v>
      </c>
    </row>
    <row r="30" spans="1:15" s="4" customFormat="1" ht="11.25">
      <c r="A30" s="232" t="s">
        <v>281</v>
      </c>
      <c r="N30" s="8"/>
    </row>
    <row r="31" spans="1:15" s="6" customFormat="1">
      <c r="A31" s="34" t="s">
        <v>209</v>
      </c>
      <c r="B31" s="35">
        <f>-'3.2'!B24</f>
        <v>-472.68128199999995</v>
      </c>
      <c r="C31" s="35">
        <f>-'3.2'!C24</f>
        <v>-409.16143599999992</v>
      </c>
      <c r="D31" s="35">
        <f>-'3.2'!D24</f>
        <v>-419.67781699999983</v>
      </c>
      <c r="E31" s="35">
        <f>-'3.2'!E24</f>
        <v>-353.66052400000001</v>
      </c>
      <c r="F31" s="35">
        <f>-'3.2'!F24</f>
        <v>-352.9191130000001</v>
      </c>
      <c r="G31" s="35">
        <f>-'3.2'!G24</f>
        <v>-353.56740899999994</v>
      </c>
      <c r="H31" s="35">
        <f>-'3.2'!H24</f>
        <v>0</v>
      </c>
      <c r="I31" s="35">
        <f>-'3.2'!I24</f>
        <v>0</v>
      </c>
      <c r="J31" s="35">
        <f>-'3.2'!J24</f>
        <v>0</v>
      </c>
      <c r="K31" s="35">
        <f>-'3.2'!K24</f>
        <v>0</v>
      </c>
      <c r="L31" s="35">
        <f>-'3.2'!L24</f>
        <v>0</v>
      </c>
      <c r="M31" s="35">
        <f>-'3.2'!M24</f>
        <v>0</v>
      </c>
      <c r="N31" s="35">
        <f>-'3.1'!N17</f>
        <v>0</v>
      </c>
    </row>
    <row r="32" spans="1:15" s="6" customFormat="1">
      <c r="A32" s="34" t="s">
        <v>49</v>
      </c>
      <c r="B32" s="35">
        <f t="shared" ref="B32:N32" si="6">-B7</f>
        <v>-1484.0430873995429</v>
      </c>
      <c r="C32" s="35">
        <f t="shared" si="6"/>
        <v>-1296.6735933657944</v>
      </c>
      <c r="D32" s="35">
        <f t="shared" si="6"/>
        <v>-1136.9895797188865</v>
      </c>
      <c r="E32" s="35">
        <f t="shared" si="6"/>
        <v>-1216.8680247817549</v>
      </c>
      <c r="F32" s="35">
        <f t="shared" si="6"/>
        <v>-1331.3582008714336</v>
      </c>
      <c r="G32" s="35">
        <f t="shared" si="6"/>
        <v>-1167.0009056165745</v>
      </c>
      <c r="H32" s="35">
        <f t="shared" si="6"/>
        <v>0</v>
      </c>
      <c r="I32" s="35">
        <f t="shared" si="6"/>
        <v>0</v>
      </c>
      <c r="J32" s="35">
        <f t="shared" si="6"/>
        <v>0</v>
      </c>
      <c r="K32" s="35">
        <f t="shared" si="6"/>
        <v>0</v>
      </c>
      <c r="L32" s="35">
        <f t="shared" si="6"/>
        <v>0</v>
      </c>
      <c r="M32" s="35">
        <f t="shared" si="6"/>
        <v>0</v>
      </c>
      <c r="N32" s="35">
        <f t="shared" si="6"/>
        <v>-7632.9333917539871</v>
      </c>
      <c r="O32" s="37"/>
    </row>
    <row r="33" spans="1:17" s="6" customFormat="1">
      <c r="A33" s="34" t="s">
        <v>50</v>
      </c>
      <c r="B33" s="35">
        <f t="shared" ref="B33:N33" si="7">-B8</f>
        <v>-0.15015799999999999</v>
      </c>
      <c r="C33" s="35">
        <f t="shared" si="7"/>
        <v>-0.113081</v>
      </c>
      <c r="D33" s="35">
        <f t="shared" si="7"/>
        <v>-0.12320300000000001</v>
      </c>
      <c r="E33" s="35">
        <f t="shared" si="7"/>
        <v>-0.24018</v>
      </c>
      <c r="F33" s="35">
        <f t="shared" si="7"/>
        <v>-0.16215000000000002</v>
      </c>
      <c r="G33" s="35">
        <f t="shared" si="7"/>
        <v>-9.3410000000000007E-2</v>
      </c>
      <c r="H33" s="35">
        <f t="shared" si="7"/>
        <v>0</v>
      </c>
      <c r="I33" s="35">
        <f t="shared" si="7"/>
        <v>0</v>
      </c>
      <c r="J33" s="35">
        <f t="shared" si="7"/>
        <v>0</v>
      </c>
      <c r="K33" s="35">
        <f t="shared" si="7"/>
        <v>0</v>
      </c>
      <c r="L33" s="35">
        <f t="shared" si="7"/>
        <v>0</v>
      </c>
      <c r="M33" s="35">
        <f t="shared" si="7"/>
        <v>0</v>
      </c>
      <c r="N33" s="35">
        <f t="shared" si="7"/>
        <v>-0.88218200000000002</v>
      </c>
      <c r="O33" s="37"/>
    </row>
    <row r="34" spans="1:17" s="6" customFormat="1">
      <c r="A34" s="34" t="s">
        <v>51</v>
      </c>
      <c r="B34" s="35">
        <f t="shared" ref="B34:N34" si="8">-B9</f>
        <v>2123.8813349547072</v>
      </c>
      <c r="C34" s="35">
        <f t="shared" si="8"/>
        <v>1696.1918253490294</v>
      </c>
      <c r="D34" s="35">
        <f t="shared" si="8"/>
        <v>1755.5983132885192</v>
      </c>
      <c r="E34" s="35">
        <f t="shared" si="8"/>
        <v>1320.8653848349186</v>
      </c>
      <c r="F34" s="35">
        <f t="shared" si="8"/>
        <v>1393.6158805749944</v>
      </c>
      <c r="G34" s="35">
        <f t="shared" si="8"/>
        <v>1388.4117504897431</v>
      </c>
      <c r="H34" s="35">
        <f t="shared" si="8"/>
        <v>0</v>
      </c>
      <c r="I34" s="35">
        <f t="shared" si="8"/>
        <v>0</v>
      </c>
      <c r="J34" s="35">
        <f t="shared" si="8"/>
        <v>0</v>
      </c>
      <c r="K34" s="35">
        <f t="shared" si="8"/>
        <v>0</v>
      </c>
      <c r="L34" s="35">
        <f t="shared" si="8"/>
        <v>0</v>
      </c>
      <c r="M34" s="35">
        <f t="shared" si="8"/>
        <v>0</v>
      </c>
      <c r="N34" s="35">
        <f t="shared" si="8"/>
        <v>9678.5644894919133</v>
      </c>
      <c r="Q34" s="7"/>
    </row>
    <row r="35" spans="1:17" s="6" customFormat="1">
      <c r="A35" s="34" t="s">
        <v>52</v>
      </c>
      <c r="B35" s="35">
        <f t="shared" ref="B35:N35" si="9">-B10</f>
        <v>7.4941710000000006</v>
      </c>
      <c r="C35" s="35">
        <f t="shared" si="9"/>
        <v>16.586323</v>
      </c>
      <c r="D35" s="35">
        <f t="shared" si="9"/>
        <v>22.228444</v>
      </c>
      <c r="E35" s="35">
        <f t="shared" si="9"/>
        <v>23.363091000000001</v>
      </c>
      <c r="F35" s="35">
        <f t="shared" si="9"/>
        <v>24.061901000000002</v>
      </c>
      <c r="G35" s="35">
        <f t="shared" si="9"/>
        <v>26.450474000000003</v>
      </c>
      <c r="H35" s="35">
        <f t="shared" si="9"/>
        <v>0</v>
      </c>
      <c r="I35" s="35">
        <f t="shared" si="9"/>
        <v>0</v>
      </c>
      <c r="J35" s="35">
        <f t="shared" si="9"/>
        <v>0</v>
      </c>
      <c r="K35" s="35">
        <f t="shared" si="9"/>
        <v>0</v>
      </c>
      <c r="L35" s="35">
        <f t="shared" si="9"/>
        <v>0</v>
      </c>
      <c r="M35" s="35">
        <f t="shared" si="9"/>
        <v>0</v>
      </c>
      <c r="N35" s="35">
        <f t="shared" si="9"/>
        <v>120.184404</v>
      </c>
    </row>
    <row r="36" spans="1:17" s="6" customFormat="1">
      <c r="A36" s="34" t="s">
        <v>227</v>
      </c>
      <c r="B36" s="35">
        <f t="shared" ref="B36:M36" si="10">-B12</f>
        <v>-313.05315515774544</v>
      </c>
      <c r="C36" s="35">
        <f t="shared" si="10"/>
        <v>-267.24186498901372</v>
      </c>
      <c r="D36" s="35">
        <f t="shared" si="10"/>
        <v>-265.25048515713502</v>
      </c>
      <c r="E36" s="35">
        <f t="shared" si="10"/>
        <v>-236.37063792727659</v>
      </c>
      <c r="F36" s="35">
        <f t="shared" si="10"/>
        <v>-235.03018899600221</v>
      </c>
      <c r="G36" s="35">
        <f t="shared" si="10"/>
        <v>-235.81131549486537</v>
      </c>
      <c r="H36" s="35">
        <f t="shared" si="10"/>
        <v>0</v>
      </c>
      <c r="I36" s="35">
        <f t="shared" si="10"/>
        <v>0</v>
      </c>
      <c r="J36" s="35">
        <f t="shared" si="10"/>
        <v>0</v>
      </c>
      <c r="K36" s="35">
        <f t="shared" si="10"/>
        <v>0</v>
      </c>
      <c r="L36" s="35">
        <f t="shared" si="10"/>
        <v>0</v>
      </c>
      <c r="M36" s="35">
        <f t="shared" si="10"/>
        <v>0</v>
      </c>
      <c r="N36" s="35">
        <f>-N11</f>
        <v>-1552.7576477220382</v>
      </c>
    </row>
    <row r="37" spans="1:17" s="6" customFormat="1">
      <c r="A37" s="34" t="s">
        <v>58</v>
      </c>
      <c r="B37" s="35">
        <f t="shared" ref="B37:M37" si="11">-B13</f>
        <v>-85.132442157745402</v>
      </c>
      <c r="C37" s="35">
        <f t="shared" si="11"/>
        <v>-74.787394989013706</v>
      </c>
      <c r="D37" s="35">
        <f t="shared" si="11"/>
        <v>-73.754082157135002</v>
      </c>
      <c r="E37" s="35">
        <f t="shared" si="11"/>
        <v>-62.036680927276599</v>
      </c>
      <c r="F37" s="35">
        <f t="shared" si="11"/>
        <v>-66.679666996002197</v>
      </c>
      <c r="G37" s="35">
        <f t="shared" si="11"/>
        <v>-70.460771494865398</v>
      </c>
      <c r="H37" s="35">
        <f t="shared" si="11"/>
        <v>0</v>
      </c>
      <c r="I37" s="35">
        <f t="shared" si="11"/>
        <v>0</v>
      </c>
      <c r="J37" s="35">
        <f t="shared" si="11"/>
        <v>0</v>
      </c>
      <c r="K37" s="35">
        <f t="shared" si="11"/>
        <v>0</v>
      </c>
      <c r="L37" s="35">
        <f t="shared" si="11"/>
        <v>0</v>
      </c>
      <c r="M37" s="35">
        <f t="shared" si="11"/>
        <v>0</v>
      </c>
      <c r="N37" s="35">
        <f>-N13</f>
        <v>-432.85103872203831</v>
      </c>
    </row>
    <row r="38" spans="1:17" s="6" customFormat="1">
      <c r="A38" s="34" t="s">
        <v>59</v>
      </c>
      <c r="B38" s="35">
        <f t="shared" ref="B38:M38" si="12">-B14</f>
        <v>-227.92071300000001</v>
      </c>
      <c r="C38" s="35">
        <f t="shared" si="12"/>
        <v>-192.45447000000001</v>
      </c>
      <c r="D38" s="35">
        <f t="shared" si="12"/>
        <v>-191.49640299999999</v>
      </c>
      <c r="E38" s="35">
        <f t="shared" si="12"/>
        <v>-174.333957</v>
      </c>
      <c r="F38" s="35">
        <f t="shared" si="12"/>
        <v>-168.35052200000001</v>
      </c>
      <c r="G38" s="35">
        <f t="shared" si="12"/>
        <v>-165.35054399999999</v>
      </c>
      <c r="H38" s="35">
        <f t="shared" si="12"/>
        <v>0</v>
      </c>
      <c r="I38" s="35">
        <f t="shared" si="12"/>
        <v>0</v>
      </c>
      <c r="J38" s="35">
        <f t="shared" si="12"/>
        <v>0</v>
      </c>
      <c r="K38" s="35">
        <f t="shared" si="12"/>
        <v>0</v>
      </c>
      <c r="L38" s="35">
        <f t="shared" si="12"/>
        <v>0</v>
      </c>
      <c r="M38" s="35">
        <f t="shared" si="12"/>
        <v>0</v>
      </c>
      <c r="N38" s="35">
        <f>-N14</f>
        <v>-1119.9066089999999</v>
      </c>
    </row>
    <row r="39" spans="1:17" s="6" customFormat="1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>
      <c r="A40" s="34" t="s">
        <v>165</v>
      </c>
      <c r="B40" s="35">
        <f t="shared" ref="B40:M40" si="13">-B17</f>
        <v>-5762.4998250942353</v>
      </c>
      <c r="C40" s="35">
        <f t="shared" si="13"/>
        <v>-4940.081065615298</v>
      </c>
      <c r="D40" s="35">
        <f t="shared" si="13"/>
        <v>-4972.2657554847083</v>
      </c>
      <c r="E40" s="35">
        <f t="shared" si="13"/>
        <v>-4533.0538512795702</v>
      </c>
      <c r="F40" s="35">
        <f t="shared" si="13"/>
        <v>-4423.8829420869588</v>
      </c>
      <c r="G40" s="35">
        <f t="shared" si="13"/>
        <v>-4237.9816026016852</v>
      </c>
      <c r="H40" s="35">
        <f t="shared" si="13"/>
        <v>0</v>
      </c>
      <c r="I40" s="35">
        <f t="shared" si="13"/>
        <v>0</v>
      </c>
      <c r="J40" s="35">
        <f t="shared" si="13"/>
        <v>0</v>
      </c>
      <c r="K40" s="35">
        <f t="shared" si="13"/>
        <v>0</v>
      </c>
      <c r="L40" s="35">
        <f t="shared" si="13"/>
        <v>0</v>
      </c>
      <c r="M40" s="35">
        <f t="shared" si="13"/>
        <v>0</v>
      </c>
      <c r="N40" s="35">
        <f>-N16</f>
        <v>-28869.765042162457</v>
      </c>
    </row>
    <row r="41" spans="1:17" s="6" customFormat="1">
      <c r="A41" s="34" t="s">
        <v>151</v>
      </c>
      <c r="B41" s="35">
        <f t="shared" ref="B41:N41" si="14">-B18</f>
        <v>-632.37618899999984</v>
      </c>
      <c r="C41" s="35">
        <f t="shared" si="14"/>
        <v>-603.72268900000006</v>
      </c>
      <c r="D41" s="35">
        <f t="shared" si="14"/>
        <v>-616.524721</v>
      </c>
      <c r="E41" s="35">
        <f t="shared" si="14"/>
        <v>-594.62223499999993</v>
      </c>
      <c r="F41" s="35">
        <f t="shared" si="14"/>
        <v>-623.15220700000009</v>
      </c>
      <c r="G41" s="35">
        <f t="shared" si="14"/>
        <v>-686.05567699999995</v>
      </c>
      <c r="H41" s="35">
        <f t="shared" si="14"/>
        <v>0</v>
      </c>
      <c r="I41" s="35">
        <f t="shared" si="14"/>
        <v>0</v>
      </c>
      <c r="J41" s="35">
        <f t="shared" si="14"/>
        <v>0</v>
      </c>
      <c r="K41" s="35">
        <f t="shared" si="14"/>
        <v>0</v>
      </c>
      <c r="L41" s="35">
        <f t="shared" si="14"/>
        <v>0</v>
      </c>
      <c r="M41" s="35">
        <f t="shared" si="14"/>
        <v>0</v>
      </c>
      <c r="N41" s="35">
        <f t="shared" si="14"/>
        <v>-3756.4537179999998</v>
      </c>
    </row>
    <row r="42" spans="1:17" s="6" customFormat="1">
      <c r="A42" s="34" t="s">
        <v>152</v>
      </c>
      <c r="B42" s="35">
        <f t="shared" ref="B42:N42" si="15">-B19</f>
        <v>-2011.031538</v>
      </c>
      <c r="C42" s="35">
        <f t="shared" si="15"/>
        <v>-1844.55411</v>
      </c>
      <c r="D42" s="35">
        <f t="shared" si="15"/>
        <v>-1855.0394629999998</v>
      </c>
      <c r="E42" s="35">
        <f t="shared" si="15"/>
        <v>-1815.3114069999997</v>
      </c>
      <c r="F42" s="35">
        <f t="shared" si="15"/>
        <v>-1806.8136660000002</v>
      </c>
      <c r="G42" s="35">
        <f t="shared" si="15"/>
        <v>-1789.3632339999999</v>
      </c>
      <c r="H42" s="35">
        <f t="shared" si="15"/>
        <v>0</v>
      </c>
      <c r="I42" s="35">
        <f t="shared" si="15"/>
        <v>0</v>
      </c>
      <c r="J42" s="35">
        <f t="shared" si="15"/>
        <v>0</v>
      </c>
      <c r="K42" s="35">
        <f t="shared" si="15"/>
        <v>0</v>
      </c>
      <c r="L42" s="35">
        <f t="shared" si="15"/>
        <v>0</v>
      </c>
      <c r="M42" s="35">
        <f t="shared" si="15"/>
        <v>0</v>
      </c>
      <c r="N42" s="35">
        <f t="shared" si="15"/>
        <v>-11122.113418000001</v>
      </c>
    </row>
    <row r="43" spans="1:17" s="6" customFormat="1">
      <c r="A43" s="34" t="s">
        <v>153</v>
      </c>
      <c r="B43" s="35">
        <f t="shared" ref="B43:N43" si="16">-B20</f>
        <v>-833.75122833689193</v>
      </c>
      <c r="C43" s="35">
        <f t="shared" si="16"/>
        <v>-681.53543420265896</v>
      </c>
      <c r="D43" s="35">
        <f t="shared" si="16"/>
        <v>-668.401373329237</v>
      </c>
      <c r="E43" s="35">
        <f t="shared" si="16"/>
        <v>-578.11992836482966</v>
      </c>
      <c r="F43" s="35">
        <f t="shared" si="16"/>
        <v>-546.57943144844592</v>
      </c>
      <c r="G43" s="35">
        <f t="shared" si="16"/>
        <v>-520.92449569081907</v>
      </c>
      <c r="H43" s="35">
        <f t="shared" si="16"/>
        <v>0</v>
      </c>
      <c r="I43" s="35">
        <f t="shared" si="16"/>
        <v>0</v>
      </c>
      <c r="J43" s="35">
        <f t="shared" si="16"/>
        <v>0</v>
      </c>
      <c r="K43" s="35">
        <f t="shared" si="16"/>
        <v>0</v>
      </c>
      <c r="L43" s="35">
        <f t="shared" si="16"/>
        <v>0</v>
      </c>
      <c r="M43" s="35">
        <f t="shared" si="16"/>
        <v>0</v>
      </c>
      <c r="N43" s="35">
        <f t="shared" si="16"/>
        <v>-3829.3118913728827</v>
      </c>
    </row>
    <row r="44" spans="1:17" s="6" customFormat="1">
      <c r="A44" s="34" t="s">
        <v>154</v>
      </c>
      <c r="B44" s="35">
        <f t="shared" ref="B44:N44" si="17">-B21</f>
        <v>-1873.5822487877044</v>
      </c>
      <c r="C44" s="35">
        <f t="shared" si="17"/>
        <v>-1430.8178962361881</v>
      </c>
      <c r="D44" s="35">
        <f t="shared" si="17"/>
        <v>-1406.4574846242169</v>
      </c>
      <c r="E44" s="35">
        <f t="shared" si="17"/>
        <v>-1190.3367973229824</v>
      </c>
      <c r="F44" s="35">
        <f t="shared" si="17"/>
        <v>-1053.9271497695129</v>
      </c>
      <c r="G44" s="35">
        <f t="shared" si="17"/>
        <v>-970.63701091087046</v>
      </c>
      <c r="H44" s="35">
        <f t="shared" si="17"/>
        <v>0</v>
      </c>
      <c r="I44" s="35">
        <f t="shared" si="17"/>
        <v>0</v>
      </c>
      <c r="J44" s="35">
        <f t="shared" si="17"/>
        <v>0</v>
      </c>
      <c r="K44" s="35">
        <f t="shared" si="17"/>
        <v>0</v>
      </c>
      <c r="L44" s="35">
        <f t="shared" si="17"/>
        <v>0</v>
      </c>
      <c r="M44" s="35">
        <f t="shared" si="17"/>
        <v>0</v>
      </c>
      <c r="N44" s="35">
        <f t="shared" si="17"/>
        <v>-7925.758587651475</v>
      </c>
    </row>
    <row r="45" spans="1:17" s="6" customFormat="1">
      <c r="A45" s="34" t="s">
        <v>155</v>
      </c>
      <c r="B45" s="35">
        <f t="shared" ref="B45:N45" si="18">-B22</f>
        <v>-26.086381969634402</v>
      </c>
      <c r="C45" s="35">
        <f t="shared" si="18"/>
        <v>-15.4132461764562</v>
      </c>
      <c r="D45" s="35">
        <f t="shared" si="18"/>
        <v>-25.244262531249703</v>
      </c>
      <c r="E45" s="35">
        <f t="shared" si="18"/>
        <v>-20.8632965917574</v>
      </c>
      <c r="F45" s="35">
        <f t="shared" si="18"/>
        <v>-20.4723028690013</v>
      </c>
      <c r="G45" s="35">
        <f t="shared" si="18"/>
        <v>-23.887930000000001</v>
      </c>
      <c r="H45" s="35">
        <f t="shared" si="18"/>
        <v>0</v>
      </c>
      <c r="I45" s="35">
        <f t="shared" si="18"/>
        <v>0</v>
      </c>
      <c r="J45" s="35">
        <f t="shared" si="18"/>
        <v>0</v>
      </c>
      <c r="K45" s="35">
        <f t="shared" si="18"/>
        <v>0</v>
      </c>
      <c r="L45" s="35">
        <f t="shared" si="18"/>
        <v>0</v>
      </c>
      <c r="M45" s="35">
        <f t="shared" si="18"/>
        <v>0</v>
      </c>
      <c r="N45" s="35">
        <f t="shared" si="18"/>
        <v>-131.96742013809902</v>
      </c>
    </row>
    <row r="46" spans="1:17" s="6" customFormat="1">
      <c r="A46" s="34" t="s">
        <v>159</v>
      </c>
      <c r="B46" s="35">
        <f t="shared" ref="B46:N46" si="19">-B23</f>
        <v>-385.67223900000533</v>
      </c>
      <c r="C46" s="35">
        <f t="shared" si="19"/>
        <v>-364.03768999999488</v>
      </c>
      <c r="D46" s="35">
        <f t="shared" si="19"/>
        <v>-400.59845100000541</v>
      </c>
      <c r="E46" s="35">
        <f t="shared" si="19"/>
        <v>-333.80018700000039</v>
      </c>
      <c r="F46" s="35">
        <f t="shared" si="19"/>
        <v>-372.9381849999977</v>
      </c>
      <c r="G46" s="35">
        <f t="shared" si="19"/>
        <v>-247.11325499999555</v>
      </c>
      <c r="H46" s="35">
        <f t="shared" si="19"/>
        <v>0</v>
      </c>
      <c r="I46" s="35">
        <f t="shared" si="19"/>
        <v>0</v>
      </c>
      <c r="J46" s="35">
        <f t="shared" si="19"/>
        <v>0</v>
      </c>
      <c r="K46" s="35">
        <f t="shared" si="19"/>
        <v>0</v>
      </c>
      <c r="L46" s="35">
        <f t="shared" si="19"/>
        <v>0</v>
      </c>
      <c r="M46" s="35">
        <f t="shared" si="19"/>
        <v>0</v>
      </c>
      <c r="N46" s="35">
        <f t="shared" si="19"/>
        <v>-2104.1600069999995</v>
      </c>
    </row>
    <row r="47" spans="1:17" s="6" customFormat="1">
      <c r="A47" s="34" t="s">
        <v>156</v>
      </c>
      <c r="B47" s="35">
        <f t="shared" ref="B47:N47" si="20">-B26</f>
        <v>-113.543828005289</v>
      </c>
      <c r="C47" s="35">
        <f t="shared" si="20"/>
        <v>-112.33535998461801</v>
      </c>
      <c r="D47" s="35">
        <f t="shared" si="20"/>
        <v>-134.31466990877101</v>
      </c>
      <c r="E47" s="35">
        <f t="shared" si="20"/>
        <v>-108.745598085685</v>
      </c>
      <c r="F47" s="35">
        <f t="shared" si="20"/>
        <v>-116.67492307606099</v>
      </c>
      <c r="G47" s="35">
        <f t="shared" si="20"/>
        <v>-114.51300491484801</v>
      </c>
      <c r="H47" s="35">
        <f t="shared" si="20"/>
        <v>0</v>
      </c>
      <c r="I47" s="35">
        <f t="shared" si="20"/>
        <v>0</v>
      </c>
      <c r="J47" s="35">
        <f t="shared" si="20"/>
        <v>0</v>
      </c>
      <c r="K47" s="35">
        <f t="shared" si="20"/>
        <v>0</v>
      </c>
      <c r="L47" s="35">
        <f t="shared" si="20"/>
        <v>0</v>
      </c>
      <c r="M47" s="35">
        <f t="shared" si="20"/>
        <v>0</v>
      </c>
      <c r="N47" s="35">
        <f t="shared" si="20"/>
        <v>-700.12738397527198</v>
      </c>
    </row>
    <row r="48" spans="1:17" s="6" customFormat="1">
      <c r="A48" s="34" t="s">
        <v>157</v>
      </c>
      <c r="B48" s="35">
        <f t="shared" ref="B48:N48" si="21">-B27</f>
        <v>-6778.6801972572684</v>
      </c>
      <c r="C48" s="35">
        <f t="shared" si="21"/>
        <v>-5819.1169485889295</v>
      </c>
      <c r="D48" s="35">
        <f t="shared" si="21"/>
        <v>-5879.9775535506142</v>
      </c>
      <c r="E48" s="35">
        <f t="shared" si="21"/>
        <v>-5302.9267272925308</v>
      </c>
      <c r="F48" s="35">
        <f t="shared" si="21"/>
        <v>-5185.8509831590209</v>
      </c>
      <c r="G48" s="35">
        <f t="shared" si="21"/>
        <v>-4989.9520910113988</v>
      </c>
      <c r="H48" s="35">
        <f t="shared" si="21"/>
        <v>0</v>
      </c>
      <c r="I48" s="35">
        <f t="shared" si="21"/>
        <v>0</v>
      </c>
      <c r="J48" s="35">
        <f t="shared" si="21"/>
        <v>0</v>
      </c>
      <c r="K48" s="35">
        <f t="shared" si="21"/>
        <v>0</v>
      </c>
      <c r="L48" s="35">
        <f t="shared" si="21"/>
        <v>0</v>
      </c>
      <c r="M48" s="35">
        <f t="shared" si="21"/>
        <v>0</v>
      </c>
      <c r="N48" s="35">
        <f t="shared" si="21"/>
        <v>-33956.504500859759</v>
      </c>
    </row>
    <row r="49" spans="1:14" s="6" customFormat="1">
      <c r="A49" s="34" t="s">
        <v>158</v>
      </c>
      <c r="B49" s="35">
        <f t="shared" ref="B49:N49" si="22">-B28</f>
        <v>-5879.4019320942352</v>
      </c>
      <c r="C49" s="35">
        <f t="shared" si="22"/>
        <v>-5030.3782876152982</v>
      </c>
      <c r="D49" s="35">
        <f t="shared" si="22"/>
        <v>-5060.7345814847085</v>
      </c>
      <c r="E49" s="35">
        <f t="shared" si="22"/>
        <v>-4604.1499672795699</v>
      </c>
      <c r="F49" s="35">
        <f t="shared" si="22"/>
        <v>-4481.2267580869584</v>
      </c>
      <c r="G49" s="35">
        <f t="shared" si="22"/>
        <v>-4286.0603616016851</v>
      </c>
      <c r="H49" s="35">
        <f t="shared" si="22"/>
        <v>0</v>
      </c>
      <c r="I49" s="35">
        <f t="shared" si="22"/>
        <v>0</v>
      </c>
      <c r="J49" s="35">
        <f t="shared" si="22"/>
        <v>0</v>
      </c>
      <c r="K49" s="35">
        <f t="shared" si="22"/>
        <v>0</v>
      </c>
      <c r="L49" s="35">
        <f t="shared" si="22"/>
        <v>0</v>
      </c>
      <c r="M49" s="35">
        <f t="shared" si="22"/>
        <v>0</v>
      </c>
      <c r="N49" s="35">
        <f t="shared" si="22"/>
        <v>-29341.951888162457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>
      <c r="B52" s="50"/>
    </row>
    <row r="53" spans="1:14">
      <c r="B53" s="50"/>
    </row>
    <row r="54" spans="1:14">
      <c r="B54" s="50"/>
    </row>
  </sheetData>
  <mergeCells count="24"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  <mergeCell ref="N5:N6"/>
    <mergeCell ref="K5:M5"/>
    <mergeCell ref="H5:J5"/>
    <mergeCell ref="N16:N17"/>
    <mergeCell ref="B16:D16"/>
    <mergeCell ref="E16:G16"/>
    <mergeCell ref="H16:J16"/>
    <mergeCell ref="K16:M16"/>
  </mergeCells>
  <conditionalFormatting sqref="B5:D29">
    <cfRule type="expression" dxfId="31" priority="4">
      <formula>SEARCH($B$3,$N$1)</formula>
    </cfRule>
  </conditionalFormatting>
  <conditionalFormatting sqref="B5:G29">
    <cfRule type="expression" dxfId="30" priority="3">
      <formula>SEARCH($E$3,$N$1)</formula>
    </cfRule>
  </conditionalFormatting>
  <conditionalFormatting sqref="B5:J29">
    <cfRule type="expression" dxfId="29" priority="2">
      <formula>SEARCH($H$3,$N$1)</formula>
    </cfRule>
  </conditionalFormatting>
  <conditionalFormatting sqref="B5:M29">
    <cfRule type="expression" dxfId="2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>
      <c r="A1" s="211" t="s">
        <v>376</v>
      </c>
      <c r="P1" s="209" t="str">
        <f>'3.1'!N1</f>
        <v>II. čtvrtletí 2024</v>
      </c>
    </row>
    <row r="2" spans="1:17" ht="18">
      <c r="A2" s="244" t="s">
        <v>377</v>
      </c>
    </row>
    <row r="3" spans="1:17" ht="6" customHeight="1"/>
    <row r="4" spans="1:17" ht="12" customHeight="1">
      <c r="A4" s="511" t="str">
        <f>'3.1'!A4</f>
        <v>2024</v>
      </c>
      <c r="B4" s="503" t="s">
        <v>19</v>
      </c>
      <c r="C4" s="503"/>
      <c r="D4" s="504"/>
      <c r="E4" s="502" t="s">
        <v>192</v>
      </c>
      <c r="F4" s="503"/>
      <c r="G4" s="504"/>
      <c r="H4" s="502" t="s">
        <v>194</v>
      </c>
      <c r="I4" s="503"/>
      <c r="J4" s="504"/>
      <c r="K4" s="502" t="s">
        <v>6</v>
      </c>
      <c r="L4" s="503"/>
      <c r="M4" s="504"/>
      <c r="N4" s="503" t="s">
        <v>205</v>
      </c>
      <c r="O4" s="503"/>
      <c r="P4" s="503"/>
      <c r="Q4" s="22"/>
    </row>
    <row r="5" spans="1:17" ht="14.1" customHeight="1">
      <c r="A5" s="512"/>
      <c r="B5" s="500" t="s">
        <v>226</v>
      </c>
      <c r="C5" s="500"/>
      <c r="D5" s="501"/>
      <c r="E5" s="500" t="s">
        <v>226</v>
      </c>
      <c r="F5" s="500"/>
      <c r="G5" s="501"/>
      <c r="H5" s="500" t="s">
        <v>226</v>
      </c>
      <c r="I5" s="500"/>
      <c r="J5" s="501"/>
      <c r="K5" s="500" t="s">
        <v>226</v>
      </c>
      <c r="L5" s="500"/>
      <c r="M5" s="501"/>
      <c r="N5" s="500" t="s">
        <v>168</v>
      </c>
      <c r="O5" s="500"/>
      <c r="P5" s="500"/>
      <c r="Q5" s="22"/>
    </row>
    <row r="6" spans="1:17">
      <c r="A6" s="513"/>
      <c r="B6" s="421" t="s">
        <v>63</v>
      </c>
      <c r="C6" s="217" t="s">
        <v>64</v>
      </c>
      <c r="D6" s="249" t="s">
        <v>65</v>
      </c>
      <c r="E6" s="245" t="s">
        <v>63</v>
      </c>
      <c r="F6" s="217" t="s">
        <v>64</v>
      </c>
      <c r="G6" s="249" t="s">
        <v>65</v>
      </c>
      <c r="H6" s="245" t="s">
        <v>63</v>
      </c>
      <c r="I6" s="217" t="s">
        <v>64</v>
      </c>
      <c r="J6" s="249" t="s">
        <v>65</v>
      </c>
      <c r="K6" s="245" t="s">
        <v>63</v>
      </c>
      <c r="L6" s="217" t="s">
        <v>64</v>
      </c>
      <c r="M6" s="249" t="s">
        <v>65</v>
      </c>
      <c r="N6" s="438" t="s">
        <v>63</v>
      </c>
      <c r="O6" s="438" t="s">
        <v>64</v>
      </c>
      <c r="P6" s="438" t="s">
        <v>65</v>
      </c>
      <c r="Q6" s="22"/>
    </row>
    <row r="7" spans="1:17" ht="12.75" customHeight="1">
      <c r="A7" s="506" t="s">
        <v>0</v>
      </c>
      <c r="B7" s="508">
        <f>SUM(B8:D8)</f>
        <v>6631.6383600000008</v>
      </c>
      <c r="C7" s="505"/>
      <c r="D7" s="509"/>
      <c r="E7" s="508">
        <f>SUM(E8:G8)</f>
        <v>379.31428</v>
      </c>
      <c r="F7" s="505"/>
      <c r="G7" s="509"/>
      <c r="H7" s="508">
        <f>SUM(H8:J8)</f>
        <v>0.82805999999999991</v>
      </c>
      <c r="I7" s="505"/>
      <c r="J7" s="509"/>
      <c r="K7" s="508">
        <f>SUM(K8:M8)</f>
        <v>6252.3240800000003</v>
      </c>
      <c r="L7" s="505"/>
      <c r="M7" s="509"/>
      <c r="N7" s="505">
        <f>P8</f>
        <v>4290</v>
      </c>
      <c r="O7" s="505"/>
      <c r="P7" s="505"/>
      <c r="Q7" s="22"/>
    </row>
    <row r="8" spans="1:17" s="110" customFormat="1" ht="15" customHeight="1">
      <c r="A8" s="510"/>
      <c r="B8" s="246">
        <v>2282.1647800000001</v>
      </c>
      <c r="C8" s="243">
        <v>2164.1765800000003</v>
      </c>
      <c r="D8" s="250">
        <v>2185.297</v>
      </c>
      <c r="E8" s="246">
        <v>128.07551999999998</v>
      </c>
      <c r="F8" s="243">
        <v>123.05637</v>
      </c>
      <c r="G8" s="250">
        <v>128.18239</v>
      </c>
      <c r="H8" s="246">
        <v>0.42907999999999996</v>
      </c>
      <c r="I8" s="243">
        <v>0.2641</v>
      </c>
      <c r="J8" s="250">
        <v>0.13488</v>
      </c>
      <c r="K8" s="246">
        <v>2154.0892600000002</v>
      </c>
      <c r="L8" s="243">
        <v>2041.1202100000003</v>
      </c>
      <c r="M8" s="250">
        <v>2057.1146100000001</v>
      </c>
      <c r="N8" s="439">
        <v>4290</v>
      </c>
      <c r="O8" s="439">
        <v>4290</v>
      </c>
      <c r="P8" s="439">
        <v>4290</v>
      </c>
      <c r="Q8" s="98"/>
    </row>
    <row r="9" spans="1:17" s="110" customFormat="1" ht="15" customHeight="1">
      <c r="A9" s="506" t="s">
        <v>15</v>
      </c>
      <c r="B9" s="508">
        <f>SUM(B10:D10)</f>
        <v>5881.0240510000003</v>
      </c>
      <c r="C9" s="505"/>
      <c r="D9" s="509"/>
      <c r="E9" s="508">
        <f>SUM(E10:G10)</f>
        <v>603.63718199999994</v>
      </c>
      <c r="F9" s="505"/>
      <c r="G9" s="509"/>
      <c r="H9" s="508">
        <f>SUM(H10:J10)</f>
        <v>167.46768299999997</v>
      </c>
      <c r="I9" s="505"/>
      <c r="J9" s="509"/>
      <c r="K9" s="508">
        <f>SUM(K10:M10)</f>
        <v>5277.3868690000008</v>
      </c>
      <c r="L9" s="505"/>
      <c r="M9" s="509"/>
      <c r="N9" s="505">
        <f>P10</f>
        <v>9439.6136000000024</v>
      </c>
      <c r="O9" s="505"/>
      <c r="P9" s="505"/>
      <c r="Q9" s="98"/>
    </row>
    <row r="10" spans="1:17" s="110" customFormat="1" ht="15" customHeight="1">
      <c r="A10" s="507"/>
      <c r="B10" s="246">
        <f t="shared" ref="B10:M10" si="0">SUM(B11:B22)</f>
        <v>2010.8601210000004</v>
      </c>
      <c r="C10" s="243">
        <f t="shared" si="0"/>
        <v>1971.767227</v>
      </c>
      <c r="D10" s="250">
        <f t="shared" si="0"/>
        <v>1898.3967030000001</v>
      </c>
      <c r="E10" s="246">
        <f t="shared" si="0"/>
        <v>199.62685800000003</v>
      </c>
      <c r="F10" s="243">
        <f t="shared" si="0"/>
        <v>204.41563300000004</v>
      </c>
      <c r="G10" s="250">
        <f t="shared" si="0"/>
        <v>199.59469099999995</v>
      </c>
      <c r="H10" s="246">
        <f t="shared" si="0"/>
        <v>67.406801999999985</v>
      </c>
      <c r="I10" s="243">
        <f t="shared" si="0"/>
        <v>54.462702</v>
      </c>
      <c r="J10" s="250">
        <f t="shared" si="0"/>
        <v>45.598179000000002</v>
      </c>
      <c r="K10" s="246">
        <f t="shared" si="0"/>
        <v>1811.2332630000003</v>
      </c>
      <c r="L10" s="243">
        <f t="shared" si="0"/>
        <v>1767.3515940000002</v>
      </c>
      <c r="M10" s="250">
        <f t="shared" si="0"/>
        <v>1698.8020120000003</v>
      </c>
      <c r="N10" s="439">
        <v>9439.6136000000024</v>
      </c>
      <c r="O10" s="439">
        <v>9439.6136000000024</v>
      </c>
      <c r="P10" s="439">
        <v>9439.6136000000024</v>
      </c>
      <c r="Q10" s="98"/>
    </row>
    <row r="11" spans="1:17" ht="12" customHeight="1">
      <c r="A11" s="214" t="s">
        <v>150</v>
      </c>
      <c r="B11" s="247">
        <v>223.56603500000008</v>
      </c>
      <c r="C11" s="23">
        <v>234.58087799999998</v>
      </c>
      <c r="D11" s="251">
        <v>204.82431799999995</v>
      </c>
      <c r="E11" s="247">
        <v>18.888508000000005</v>
      </c>
      <c r="F11" s="23">
        <v>20.519468000000003</v>
      </c>
      <c r="G11" s="251">
        <v>17.871106999999995</v>
      </c>
      <c r="H11" s="247">
        <v>11.805832999999998</v>
      </c>
      <c r="I11" s="23">
        <v>10.755832999999999</v>
      </c>
      <c r="J11" s="251">
        <v>10.204053</v>
      </c>
      <c r="K11" s="247">
        <v>204.67752700000008</v>
      </c>
      <c r="L11" s="23">
        <v>214.06140999999997</v>
      </c>
      <c r="M11" s="251">
        <v>186.95321099999995</v>
      </c>
      <c r="N11" s="23"/>
      <c r="O11" s="23"/>
      <c r="P11" s="23"/>
      <c r="Q11" s="22"/>
    </row>
    <row r="12" spans="1:17" ht="12" customHeight="1">
      <c r="A12" s="214" t="s">
        <v>149</v>
      </c>
      <c r="B12" s="247">
        <v>0.79419000000000006</v>
      </c>
      <c r="C12" s="23">
        <v>0.84516999999999998</v>
      </c>
      <c r="D12" s="251">
        <v>0.88496000000000008</v>
      </c>
      <c r="E12" s="247">
        <v>3.1559999999999998E-2</v>
      </c>
      <c r="F12" s="23">
        <v>3.644E-2</v>
      </c>
      <c r="G12" s="251">
        <v>3.7939999999999995E-2</v>
      </c>
      <c r="H12" s="247">
        <v>7.5340000000000004E-2</v>
      </c>
      <c r="I12" s="23">
        <v>8.2580000000000001E-2</v>
      </c>
      <c r="J12" s="251">
        <v>8.7389999999999995E-2</v>
      </c>
      <c r="K12" s="247">
        <v>0.76263000000000003</v>
      </c>
      <c r="L12" s="23">
        <v>0.80872999999999995</v>
      </c>
      <c r="M12" s="251">
        <v>0.84702000000000011</v>
      </c>
      <c r="N12" s="23"/>
      <c r="O12" s="23"/>
      <c r="P12" s="23"/>
      <c r="Q12" s="22"/>
    </row>
    <row r="13" spans="1:17" ht="12" customHeight="1">
      <c r="A13" s="214" t="s">
        <v>148</v>
      </c>
      <c r="B13" s="247">
        <v>71.716752</v>
      </c>
      <c r="C13" s="23">
        <v>45.244107999999997</v>
      </c>
      <c r="D13" s="251">
        <v>49.863303000000002</v>
      </c>
      <c r="E13" s="247">
        <v>8.8761760000000027</v>
      </c>
      <c r="F13" s="23">
        <v>7.265763999999999</v>
      </c>
      <c r="G13" s="251">
        <v>8.4907439999999994</v>
      </c>
      <c r="H13" s="247">
        <v>7.5578870000000009</v>
      </c>
      <c r="I13" s="23">
        <v>4.4579420000000001</v>
      </c>
      <c r="J13" s="251">
        <v>4.0643550000000008</v>
      </c>
      <c r="K13" s="247">
        <v>62.840575999999999</v>
      </c>
      <c r="L13" s="23">
        <v>37.978344</v>
      </c>
      <c r="M13" s="251">
        <v>41.372559000000003</v>
      </c>
      <c r="N13" s="23"/>
      <c r="O13" s="23"/>
      <c r="P13" s="23"/>
      <c r="Q13" s="22"/>
    </row>
    <row r="14" spans="1:17" ht="12" customHeight="1">
      <c r="A14" s="214" t="s">
        <v>147</v>
      </c>
      <c r="B14" s="247">
        <v>1631.8706200000001</v>
      </c>
      <c r="C14" s="23">
        <v>1584.8087740000001</v>
      </c>
      <c r="D14" s="251">
        <v>1542.5069750000002</v>
      </c>
      <c r="E14" s="247">
        <v>161.87118599999999</v>
      </c>
      <c r="F14" s="23">
        <v>165.15246600000006</v>
      </c>
      <c r="G14" s="251">
        <v>161.80228799999998</v>
      </c>
      <c r="H14" s="247">
        <v>38.170031000000002</v>
      </c>
      <c r="I14" s="23">
        <v>29.189855999999995</v>
      </c>
      <c r="J14" s="251">
        <v>22.3035</v>
      </c>
      <c r="K14" s="247">
        <v>1469.9994340000001</v>
      </c>
      <c r="L14" s="23">
        <v>1419.6563080000001</v>
      </c>
      <c r="M14" s="251">
        <v>1380.7046870000004</v>
      </c>
      <c r="N14" s="23"/>
      <c r="O14" s="23"/>
      <c r="P14" s="23"/>
      <c r="Q14" s="22"/>
    </row>
    <row r="15" spans="1:17" ht="12" customHeight="1">
      <c r="A15" s="214" t="s">
        <v>146</v>
      </c>
      <c r="B15" s="247">
        <v>0</v>
      </c>
      <c r="C15" s="23">
        <v>0</v>
      </c>
      <c r="D15" s="251">
        <v>0</v>
      </c>
      <c r="E15" s="247">
        <v>0</v>
      </c>
      <c r="F15" s="23">
        <v>0</v>
      </c>
      <c r="G15" s="251">
        <v>0</v>
      </c>
      <c r="H15" s="247">
        <v>0</v>
      </c>
      <c r="I15" s="23">
        <v>0</v>
      </c>
      <c r="J15" s="251">
        <v>0</v>
      </c>
      <c r="K15" s="247">
        <v>0</v>
      </c>
      <c r="L15" s="23">
        <v>0</v>
      </c>
      <c r="M15" s="251">
        <v>0</v>
      </c>
      <c r="N15" s="23"/>
      <c r="O15" s="23"/>
      <c r="P15" s="23"/>
      <c r="Q15" s="22"/>
    </row>
    <row r="16" spans="1:17" ht="12" customHeight="1">
      <c r="A16" s="214" t="s">
        <v>145</v>
      </c>
      <c r="B16" s="247">
        <v>5.0116079999999998</v>
      </c>
      <c r="C16" s="23">
        <v>5.8878180000000002</v>
      </c>
      <c r="D16" s="251">
        <v>4.7453100000000008</v>
      </c>
      <c r="E16" s="247">
        <v>0.68220900000000007</v>
      </c>
      <c r="F16" s="23">
        <v>0.81644600000000012</v>
      </c>
      <c r="G16" s="251">
        <v>0.63234100000000004</v>
      </c>
      <c r="H16" s="247">
        <v>0.39962400000000003</v>
      </c>
      <c r="I16" s="23">
        <v>0.41452800000000006</v>
      </c>
      <c r="J16" s="251">
        <v>0.26642100000000002</v>
      </c>
      <c r="K16" s="247">
        <v>4.3293989999999996</v>
      </c>
      <c r="L16" s="23">
        <v>5.0713720000000002</v>
      </c>
      <c r="M16" s="251">
        <v>4.1129690000000005</v>
      </c>
      <c r="N16" s="23"/>
      <c r="O16" s="23"/>
      <c r="P16" s="23"/>
      <c r="Q16" s="22"/>
    </row>
    <row r="17" spans="1:17" ht="12" customHeight="1">
      <c r="A17" s="214" t="s">
        <v>144</v>
      </c>
      <c r="B17" s="247">
        <v>0.90307199999999999</v>
      </c>
      <c r="C17" s="23">
        <v>0.22906800000000002</v>
      </c>
      <c r="D17" s="251">
        <v>0.35684699999999997</v>
      </c>
      <c r="E17" s="247">
        <v>5.6093999999999998E-2</v>
      </c>
      <c r="F17" s="23">
        <v>3.2319000000000001E-2</v>
      </c>
      <c r="G17" s="251">
        <v>5.8335999999999999E-2</v>
      </c>
      <c r="H17" s="247">
        <v>0.11542699999999999</v>
      </c>
      <c r="I17" s="23">
        <v>1.9940000000000001E-3</v>
      </c>
      <c r="J17" s="251">
        <v>3.9160000000000002E-3</v>
      </c>
      <c r="K17" s="247">
        <v>0.84697800000000001</v>
      </c>
      <c r="L17" s="23">
        <v>0.19674900000000001</v>
      </c>
      <c r="M17" s="251">
        <v>0.29851099999999997</v>
      </c>
      <c r="N17" s="23"/>
      <c r="O17" s="23"/>
      <c r="P17" s="23"/>
      <c r="Q17" s="22"/>
    </row>
    <row r="18" spans="1:17" ht="12" customHeight="1">
      <c r="A18" s="214" t="s">
        <v>143</v>
      </c>
      <c r="B18" s="247">
        <v>25.852641999999999</v>
      </c>
      <c r="C18" s="23">
        <v>26.054281000000003</v>
      </c>
      <c r="D18" s="251">
        <v>29.693823000000005</v>
      </c>
      <c r="E18" s="247">
        <v>2.7386049999999997</v>
      </c>
      <c r="F18" s="23">
        <v>3.0608819999999999</v>
      </c>
      <c r="G18" s="251">
        <v>3.4689840000000003</v>
      </c>
      <c r="H18" s="247">
        <v>3.7254900000000002</v>
      </c>
      <c r="I18" s="23">
        <v>3.7371120000000002</v>
      </c>
      <c r="J18" s="251">
        <v>3.7305039999999998</v>
      </c>
      <c r="K18" s="247">
        <v>23.114037</v>
      </c>
      <c r="L18" s="23">
        <v>22.993399000000004</v>
      </c>
      <c r="M18" s="251">
        <v>26.224839000000006</v>
      </c>
      <c r="N18" s="23"/>
      <c r="O18" s="23"/>
      <c r="P18" s="23"/>
      <c r="Q18" s="22"/>
    </row>
    <row r="19" spans="1:17" ht="12" customHeight="1">
      <c r="A19" s="214" t="s">
        <v>142</v>
      </c>
      <c r="B19" s="247">
        <v>29.4359</v>
      </c>
      <c r="C19" s="23">
        <v>38.839116000000004</v>
      </c>
      <c r="D19" s="251">
        <v>36.821426000000002</v>
      </c>
      <c r="E19" s="247">
        <v>4.7200889999999998</v>
      </c>
      <c r="F19" s="23">
        <v>5.6428259999999995</v>
      </c>
      <c r="G19" s="251">
        <v>5.8063220000000006</v>
      </c>
      <c r="H19" s="247">
        <v>2.6072440000000001</v>
      </c>
      <c r="I19" s="23">
        <v>2.8325990000000001</v>
      </c>
      <c r="J19" s="251">
        <v>2.6569439999999998</v>
      </c>
      <c r="K19" s="247">
        <v>24.715811000000002</v>
      </c>
      <c r="L19" s="23">
        <v>33.196290000000005</v>
      </c>
      <c r="M19" s="251">
        <v>31.015104000000001</v>
      </c>
      <c r="N19" s="23"/>
      <c r="O19" s="23"/>
      <c r="P19" s="23"/>
      <c r="Q19" s="22"/>
    </row>
    <row r="20" spans="1:17" ht="12" customHeight="1">
      <c r="A20" s="214" t="s">
        <v>14</v>
      </c>
      <c r="B20" s="247">
        <v>0</v>
      </c>
      <c r="C20" s="23">
        <v>0</v>
      </c>
      <c r="D20" s="251">
        <v>0</v>
      </c>
      <c r="E20" s="247">
        <v>0</v>
      </c>
      <c r="F20" s="23">
        <v>0</v>
      </c>
      <c r="G20" s="251">
        <v>0</v>
      </c>
      <c r="H20" s="247">
        <v>0</v>
      </c>
      <c r="I20" s="23">
        <v>0</v>
      </c>
      <c r="J20" s="251">
        <v>0</v>
      </c>
      <c r="K20" s="247">
        <v>0</v>
      </c>
      <c r="L20" s="23">
        <v>0</v>
      </c>
      <c r="M20" s="251">
        <v>0</v>
      </c>
      <c r="N20" s="23"/>
      <c r="O20" s="23"/>
      <c r="P20" s="23"/>
      <c r="Q20" s="22"/>
    </row>
    <row r="21" spans="1:17" ht="12" customHeight="1">
      <c r="A21" s="214" t="s">
        <v>141</v>
      </c>
      <c r="B21" s="247">
        <v>0.65346799999999994</v>
      </c>
      <c r="C21" s="23">
        <v>1.1673249999999999</v>
      </c>
      <c r="D21" s="251">
        <v>0.237341</v>
      </c>
      <c r="E21" s="247">
        <v>9.2768000000000003E-2</v>
      </c>
      <c r="F21" s="23">
        <v>0.14890099999999998</v>
      </c>
      <c r="G21" s="251">
        <v>4.6764000000000007E-2</v>
      </c>
      <c r="H21" s="247">
        <v>2.9535999999999996E-2</v>
      </c>
      <c r="I21" s="23">
        <v>2.6839999999999999E-2</v>
      </c>
      <c r="J21" s="251">
        <v>9.7750000000000007E-3</v>
      </c>
      <c r="K21" s="247">
        <v>0.56069999999999998</v>
      </c>
      <c r="L21" s="23">
        <v>1.018424</v>
      </c>
      <c r="M21" s="251">
        <v>0.190577</v>
      </c>
      <c r="N21" s="23"/>
      <c r="O21" s="23"/>
      <c r="P21" s="23"/>
      <c r="Q21" s="22"/>
    </row>
    <row r="22" spans="1:17" ht="12" customHeight="1">
      <c r="A22" s="218" t="s">
        <v>140</v>
      </c>
      <c r="B22" s="248">
        <v>21.055834000000001</v>
      </c>
      <c r="C22" s="242">
        <v>34.110689000000001</v>
      </c>
      <c r="D22" s="252">
        <v>28.462399999999999</v>
      </c>
      <c r="E22" s="248">
        <v>1.6696630000000001</v>
      </c>
      <c r="F22" s="242">
        <v>1.7401209999999998</v>
      </c>
      <c r="G22" s="252">
        <v>1.3798650000000001</v>
      </c>
      <c r="H22" s="248">
        <v>2.9203899999999994</v>
      </c>
      <c r="I22" s="242">
        <v>2.9634179999999999</v>
      </c>
      <c r="J22" s="252">
        <v>2.2713210000000004</v>
      </c>
      <c r="K22" s="248">
        <v>19.386171000000001</v>
      </c>
      <c r="L22" s="242">
        <v>32.370567999999999</v>
      </c>
      <c r="M22" s="252">
        <v>27.082535</v>
      </c>
      <c r="N22" s="242"/>
      <c r="O22" s="242"/>
      <c r="P22" s="242"/>
      <c r="Q22" s="22"/>
    </row>
    <row r="23" spans="1:17" s="109" customFormat="1" ht="11.25">
      <c r="P23" s="14"/>
    </row>
  </sheetData>
  <mergeCells count="23"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  <mergeCell ref="B5:D5"/>
    <mergeCell ref="E4:G4"/>
    <mergeCell ref="H4:J4"/>
    <mergeCell ref="K4:M4"/>
    <mergeCell ref="K5:M5"/>
    <mergeCell ref="H5:J5"/>
    <mergeCell ref="E5:G5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>
      <c r="A1" s="244" t="s">
        <v>381</v>
      </c>
      <c r="P1" s="209" t="str">
        <f>'3.1'!N1</f>
        <v>II. čtvrtletí 2024</v>
      </c>
    </row>
    <row r="2" spans="1:17" ht="6" customHeight="1"/>
    <row r="3" spans="1:17" ht="12" customHeight="1">
      <c r="A3" s="515" t="str">
        <f>'3.1'!A4</f>
        <v>2024</v>
      </c>
      <c r="B3" s="517" t="s">
        <v>19</v>
      </c>
      <c r="C3" s="518"/>
      <c r="D3" s="519"/>
      <c r="E3" s="517" t="s">
        <v>192</v>
      </c>
      <c r="F3" s="518"/>
      <c r="G3" s="519"/>
      <c r="H3" s="517" t="s">
        <v>194</v>
      </c>
      <c r="I3" s="518"/>
      <c r="J3" s="519"/>
      <c r="K3" s="517" t="s">
        <v>6</v>
      </c>
      <c r="L3" s="518"/>
      <c r="M3" s="519"/>
      <c r="N3" s="514" t="s">
        <v>205</v>
      </c>
      <c r="O3" s="514"/>
      <c r="P3" s="514"/>
      <c r="Q3" s="22"/>
    </row>
    <row r="4" spans="1:17" ht="14.1" customHeight="1">
      <c r="A4" s="516"/>
      <c r="B4" s="520" t="s">
        <v>226</v>
      </c>
      <c r="C4" s="521"/>
      <c r="D4" s="522"/>
      <c r="E4" s="520" t="s">
        <v>226</v>
      </c>
      <c r="F4" s="521"/>
      <c r="G4" s="522"/>
      <c r="H4" s="520" t="s">
        <v>226</v>
      </c>
      <c r="I4" s="521"/>
      <c r="J4" s="522"/>
      <c r="K4" s="520" t="s">
        <v>226</v>
      </c>
      <c r="L4" s="521"/>
      <c r="M4" s="522"/>
      <c r="N4" s="523" t="s">
        <v>168</v>
      </c>
      <c r="O4" s="523"/>
      <c r="P4" s="523"/>
      <c r="Q4" s="22"/>
    </row>
    <row r="5" spans="1:17">
      <c r="A5" s="516"/>
      <c r="B5" s="374" t="s">
        <v>63</v>
      </c>
      <c r="C5" s="373" t="s">
        <v>64</v>
      </c>
      <c r="D5" s="378" t="s">
        <v>65</v>
      </c>
      <c r="E5" s="374" t="s">
        <v>63</v>
      </c>
      <c r="F5" s="373" t="s">
        <v>64</v>
      </c>
      <c r="G5" s="378" t="s">
        <v>65</v>
      </c>
      <c r="H5" s="374" t="s">
        <v>63</v>
      </c>
      <c r="I5" s="373" t="s">
        <v>64</v>
      </c>
      <c r="J5" s="378" t="s">
        <v>65</v>
      </c>
      <c r="K5" s="374" t="s">
        <v>63</v>
      </c>
      <c r="L5" s="373" t="s">
        <v>64</v>
      </c>
      <c r="M5" s="378" t="s">
        <v>65</v>
      </c>
      <c r="N5" s="419" t="s">
        <v>63</v>
      </c>
      <c r="O5" s="419" t="s">
        <v>64</v>
      </c>
      <c r="P5" s="419" t="s">
        <v>65</v>
      </c>
      <c r="Q5" s="22"/>
    </row>
    <row r="6" spans="1:17" ht="12" customHeight="1">
      <c r="A6" s="525" t="s">
        <v>16</v>
      </c>
      <c r="B6" s="527">
        <f>SUM(B7:D7)</f>
        <v>356.97466700000001</v>
      </c>
      <c r="C6" s="524"/>
      <c r="D6" s="528"/>
      <c r="E6" s="527">
        <f>SUM(E7:G7)</f>
        <v>6.8048700000000002</v>
      </c>
      <c r="F6" s="524"/>
      <c r="G6" s="528"/>
      <c r="H6" s="527">
        <f>SUM(H7:J7)</f>
        <v>7.0980000000000001E-2</v>
      </c>
      <c r="I6" s="524"/>
      <c r="J6" s="528"/>
      <c r="K6" s="527">
        <f>SUM(K7:M7)</f>
        <v>350.16979700000002</v>
      </c>
      <c r="L6" s="524"/>
      <c r="M6" s="528"/>
      <c r="N6" s="524">
        <f>P7</f>
        <v>1363.4</v>
      </c>
      <c r="O6" s="524"/>
      <c r="P6" s="524"/>
      <c r="Q6" s="22"/>
    </row>
    <row r="7" spans="1:17" s="111" customFormat="1" ht="15" customHeight="1">
      <c r="A7" s="526"/>
      <c r="B7" s="263">
        <f t="shared" ref="B7:M7" si="0">SUM(B8:B19)</f>
        <v>113.92734200000001</v>
      </c>
      <c r="C7" s="264">
        <f t="shared" si="0"/>
        <v>101.26471000000001</v>
      </c>
      <c r="D7" s="265">
        <f t="shared" si="0"/>
        <v>141.78261499999999</v>
      </c>
      <c r="E7" s="263">
        <f t="shared" si="0"/>
        <v>2.2025100000000002</v>
      </c>
      <c r="F7" s="264">
        <f t="shared" si="0"/>
        <v>1.87639</v>
      </c>
      <c r="G7" s="265">
        <f t="shared" si="0"/>
        <v>2.7259700000000002</v>
      </c>
      <c r="H7" s="263">
        <f t="shared" si="0"/>
        <v>0</v>
      </c>
      <c r="I7" s="264">
        <f t="shared" si="0"/>
        <v>0</v>
      </c>
      <c r="J7" s="265">
        <f t="shared" si="0"/>
        <v>7.0980000000000001E-2</v>
      </c>
      <c r="K7" s="263">
        <f t="shared" si="0"/>
        <v>111.72483200000001</v>
      </c>
      <c r="L7" s="264">
        <f t="shared" si="0"/>
        <v>99.388320000000007</v>
      </c>
      <c r="M7" s="265">
        <f t="shared" si="0"/>
        <v>139.056645</v>
      </c>
      <c r="N7" s="420">
        <v>1363.4</v>
      </c>
      <c r="O7" s="420">
        <v>1363.4</v>
      </c>
      <c r="P7" s="420">
        <v>1363.4</v>
      </c>
      <c r="Q7" s="18"/>
    </row>
    <row r="8" spans="1:17" ht="12" customHeight="1">
      <c r="A8" s="253" t="s">
        <v>150</v>
      </c>
      <c r="B8" s="260">
        <v>0</v>
      </c>
      <c r="C8" s="7">
        <v>0</v>
      </c>
      <c r="D8" s="257">
        <v>0</v>
      </c>
      <c r="E8" s="260">
        <v>0</v>
      </c>
      <c r="F8" s="7">
        <v>0</v>
      </c>
      <c r="G8" s="257">
        <v>0</v>
      </c>
      <c r="H8" s="260">
        <v>0</v>
      </c>
      <c r="I8" s="7">
        <v>0</v>
      </c>
      <c r="J8" s="257">
        <v>0</v>
      </c>
      <c r="K8" s="260">
        <v>0</v>
      </c>
      <c r="L8" s="7">
        <v>0</v>
      </c>
      <c r="M8" s="257">
        <v>0</v>
      </c>
      <c r="N8" s="7"/>
      <c r="O8" s="7"/>
      <c r="P8" s="7"/>
      <c r="Q8" s="22"/>
    </row>
    <row r="9" spans="1:17" ht="12" customHeight="1">
      <c r="A9" s="253" t="s">
        <v>149</v>
      </c>
      <c r="B9" s="260">
        <v>0</v>
      </c>
      <c r="C9" s="7">
        <v>0</v>
      </c>
      <c r="D9" s="257">
        <v>0</v>
      </c>
      <c r="E9" s="260">
        <v>0</v>
      </c>
      <c r="F9" s="7">
        <v>0</v>
      </c>
      <c r="G9" s="257">
        <v>0</v>
      </c>
      <c r="H9" s="260">
        <v>0</v>
      </c>
      <c r="I9" s="7">
        <v>0</v>
      </c>
      <c r="J9" s="257">
        <v>0</v>
      </c>
      <c r="K9" s="260">
        <v>0</v>
      </c>
      <c r="L9" s="7">
        <v>0</v>
      </c>
      <c r="M9" s="257">
        <v>0</v>
      </c>
      <c r="N9" s="7"/>
      <c r="O9" s="7"/>
      <c r="P9" s="7"/>
      <c r="Q9" s="22"/>
    </row>
    <row r="10" spans="1:17" ht="12" customHeight="1">
      <c r="A10" s="253" t="s">
        <v>148</v>
      </c>
      <c r="B10" s="260">
        <v>0</v>
      </c>
      <c r="C10" s="7">
        <v>0</v>
      </c>
      <c r="D10" s="257">
        <v>0</v>
      </c>
      <c r="E10" s="260">
        <v>0</v>
      </c>
      <c r="F10" s="7">
        <v>0</v>
      </c>
      <c r="G10" s="257">
        <v>0</v>
      </c>
      <c r="H10" s="260">
        <v>0</v>
      </c>
      <c r="I10" s="7">
        <v>0</v>
      </c>
      <c r="J10" s="257">
        <v>0</v>
      </c>
      <c r="K10" s="260">
        <v>0</v>
      </c>
      <c r="L10" s="7">
        <v>0</v>
      </c>
      <c r="M10" s="257">
        <v>0</v>
      </c>
      <c r="N10" s="7"/>
      <c r="O10" s="7"/>
      <c r="P10" s="7"/>
      <c r="Q10" s="22"/>
    </row>
    <row r="11" spans="1:17" ht="12" customHeight="1">
      <c r="A11" s="253" t="s">
        <v>147</v>
      </c>
      <c r="B11" s="260">
        <v>0</v>
      </c>
      <c r="C11" s="7">
        <v>0</v>
      </c>
      <c r="D11" s="257">
        <v>0</v>
      </c>
      <c r="E11" s="260">
        <v>0</v>
      </c>
      <c r="F11" s="7">
        <v>0</v>
      </c>
      <c r="G11" s="257">
        <v>0</v>
      </c>
      <c r="H11" s="260">
        <v>0</v>
      </c>
      <c r="I11" s="7">
        <v>0</v>
      </c>
      <c r="J11" s="257">
        <v>0</v>
      </c>
      <c r="K11" s="260">
        <v>0</v>
      </c>
      <c r="L11" s="7">
        <v>0</v>
      </c>
      <c r="M11" s="257">
        <v>0</v>
      </c>
      <c r="N11" s="7"/>
      <c r="O11" s="7"/>
      <c r="P11" s="7"/>
      <c r="Q11" s="22"/>
    </row>
    <row r="12" spans="1:17" ht="12" customHeight="1">
      <c r="A12" s="253" t="s">
        <v>146</v>
      </c>
      <c r="B12" s="260">
        <v>0</v>
      </c>
      <c r="C12" s="7">
        <v>0</v>
      </c>
      <c r="D12" s="257">
        <v>0</v>
      </c>
      <c r="E12" s="260">
        <v>0</v>
      </c>
      <c r="F12" s="7">
        <v>0</v>
      </c>
      <c r="G12" s="257">
        <v>0</v>
      </c>
      <c r="H12" s="260">
        <v>0</v>
      </c>
      <c r="I12" s="7">
        <v>0</v>
      </c>
      <c r="J12" s="257">
        <v>0</v>
      </c>
      <c r="K12" s="260">
        <v>0</v>
      </c>
      <c r="L12" s="7">
        <v>0</v>
      </c>
      <c r="M12" s="257">
        <v>0</v>
      </c>
      <c r="N12" s="7"/>
      <c r="O12" s="7"/>
      <c r="P12" s="7"/>
      <c r="Q12" s="22"/>
    </row>
    <row r="13" spans="1:17" ht="12" customHeight="1">
      <c r="A13" s="253" t="s">
        <v>145</v>
      </c>
      <c r="B13" s="260">
        <v>0</v>
      </c>
      <c r="C13" s="7">
        <v>0</v>
      </c>
      <c r="D13" s="257">
        <v>0</v>
      </c>
      <c r="E13" s="260">
        <v>0</v>
      </c>
      <c r="F13" s="7">
        <v>0</v>
      </c>
      <c r="G13" s="257">
        <v>0</v>
      </c>
      <c r="H13" s="260">
        <v>0</v>
      </c>
      <c r="I13" s="7">
        <v>0</v>
      </c>
      <c r="J13" s="257">
        <v>0</v>
      </c>
      <c r="K13" s="260">
        <v>0</v>
      </c>
      <c r="L13" s="7">
        <v>0</v>
      </c>
      <c r="M13" s="257">
        <v>0</v>
      </c>
      <c r="N13" s="7"/>
      <c r="O13" s="7"/>
      <c r="P13" s="7"/>
      <c r="Q13" s="22"/>
    </row>
    <row r="14" spans="1:17" ht="12" customHeight="1">
      <c r="A14" s="253" t="s">
        <v>144</v>
      </c>
      <c r="B14" s="260">
        <v>0</v>
      </c>
      <c r="C14" s="7">
        <v>0</v>
      </c>
      <c r="D14" s="257">
        <v>0</v>
      </c>
      <c r="E14" s="260">
        <v>0</v>
      </c>
      <c r="F14" s="7">
        <v>0</v>
      </c>
      <c r="G14" s="257">
        <v>0</v>
      </c>
      <c r="H14" s="260">
        <v>0</v>
      </c>
      <c r="I14" s="7">
        <v>0</v>
      </c>
      <c r="J14" s="257">
        <v>0</v>
      </c>
      <c r="K14" s="260">
        <v>0</v>
      </c>
      <c r="L14" s="7">
        <v>0</v>
      </c>
      <c r="M14" s="257">
        <v>0</v>
      </c>
      <c r="N14" s="7"/>
      <c r="O14" s="7"/>
      <c r="P14" s="7"/>
      <c r="Q14" s="22"/>
    </row>
    <row r="15" spans="1:17" ht="12" customHeight="1">
      <c r="A15" s="253" t="s">
        <v>143</v>
      </c>
      <c r="B15" s="260">
        <v>0</v>
      </c>
      <c r="C15" s="7">
        <v>0</v>
      </c>
      <c r="D15" s="257">
        <v>0</v>
      </c>
      <c r="E15" s="260">
        <v>0</v>
      </c>
      <c r="F15" s="7">
        <v>0</v>
      </c>
      <c r="G15" s="257">
        <v>0</v>
      </c>
      <c r="H15" s="260">
        <v>0</v>
      </c>
      <c r="I15" s="7">
        <v>0</v>
      </c>
      <c r="J15" s="257">
        <v>0</v>
      </c>
      <c r="K15" s="260">
        <v>0</v>
      </c>
      <c r="L15" s="7">
        <v>0</v>
      </c>
      <c r="M15" s="257">
        <v>0</v>
      </c>
      <c r="N15" s="7"/>
      <c r="O15" s="7"/>
      <c r="P15" s="7"/>
      <c r="Q15" s="22"/>
    </row>
    <row r="16" spans="1:17" ht="12" customHeight="1">
      <c r="A16" s="253" t="s">
        <v>142</v>
      </c>
      <c r="B16" s="260">
        <v>0</v>
      </c>
      <c r="C16" s="7">
        <v>0</v>
      </c>
      <c r="D16" s="257">
        <v>0</v>
      </c>
      <c r="E16" s="260">
        <v>0</v>
      </c>
      <c r="F16" s="7">
        <v>0</v>
      </c>
      <c r="G16" s="257">
        <v>0</v>
      </c>
      <c r="H16" s="260">
        <v>0</v>
      </c>
      <c r="I16" s="7">
        <v>0</v>
      </c>
      <c r="J16" s="257">
        <v>0</v>
      </c>
      <c r="K16" s="260">
        <v>0</v>
      </c>
      <c r="L16" s="7">
        <v>0</v>
      </c>
      <c r="M16" s="257">
        <v>0</v>
      </c>
      <c r="N16" s="7"/>
      <c r="O16" s="7"/>
      <c r="P16" s="7"/>
      <c r="Q16" s="22"/>
    </row>
    <row r="17" spans="1:17" ht="12" customHeight="1">
      <c r="A17" s="253" t="s">
        <v>14</v>
      </c>
      <c r="B17" s="260">
        <v>0.16193000000000002</v>
      </c>
      <c r="C17" s="7">
        <v>0</v>
      </c>
      <c r="D17" s="257">
        <v>0</v>
      </c>
      <c r="E17" s="260">
        <v>1.093E-2</v>
      </c>
      <c r="F17" s="7">
        <v>0</v>
      </c>
      <c r="G17" s="257">
        <v>0</v>
      </c>
      <c r="H17" s="260">
        <v>0</v>
      </c>
      <c r="I17" s="7">
        <v>0</v>
      </c>
      <c r="J17" s="257">
        <v>0</v>
      </c>
      <c r="K17" s="260">
        <v>0.15100000000000002</v>
      </c>
      <c r="L17" s="7">
        <v>0</v>
      </c>
      <c r="M17" s="257">
        <v>0</v>
      </c>
      <c r="N17" s="7"/>
      <c r="O17" s="7"/>
      <c r="P17" s="7"/>
      <c r="Q17" s="22"/>
    </row>
    <row r="18" spans="1:17" ht="12" customHeight="1">
      <c r="A18" s="253" t="s">
        <v>141</v>
      </c>
      <c r="B18" s="260">
        <v>0</v>
      </c>
      <c r="C18" s="7">
        <v>0</v>
      </c>
      <c r="D18" s="257">
        <v>0</v>
      </c>
      <c r="E18" s="260">
        <v>0</v>
      </c>
      <c r="F18" s="7">
        <v>0</v>
      </c>
      <c r="G18" s="257">
        <v>0</v>
      </c>
      <c r="H18" s="260">
        <v>0</v>
      </c>
      <c r="I18" s="7">
        <v>0</v>
      </c>
      <c r="J18" s="257">
        <v>0</v>
      </c>
      <c r="K18" s="260">
        <v>0</v>
      </c>
      <c r="L18" s="7">
        <v>0</v>
      </c>
      <c r="M18" s="257">
        <v>0</v>
      </c>
      <c r="N18" s="7"/>
      <c r="O18" s="7"/>
      <c r="P18" s="7"/>
      <c r="Q18" s="22"/>
    </row>
    <row r="19" spans="1:17" ht="12" customHeight="1">
      <c r="A19" s="254" t="s">
        <v>140</v>
      </c>
      <c r="B19" s="261">
        <v>113.76541200000001</v>
      </c>
      <c r="C19" s="256">
        <v>101.26471000000001</v>
      </c>
      <c r="D19" s="258">
        <v>141.78261499999999</v>
      </c>
      <c r="E19" s="261">
        <v>2.1915800000000001</v>
      </c>
      <c r="F19" s="256">
        <v>1.87639</v>
      </c>
      <c r="G19" s="258">
        <v>2.7259700000000002</v>
      </c>
      <c r="H19" s="261">
        <v>0</v>
      </c>
      <c r="I19" s="256">
        <v>0</v>
      </c>
      <c r="J19" s="258">
        <v>7.0980000000000001E-2</v>
      </c>
      <c r="K19" s="261">
        <v>111.57383200000001</v>
      </c>
      <c r="L19" s="256">
        <v>99.388320000000007</v>
      </c>
      <c r="M19" s="258">
        <v>139.056645</v>
      </c>
      <c r="N19" s="256"/>
      <c r="O19" s="256"/>
      <c r="P19" s="256"/>
      <c r="Q19" s="22"/>
    </row>
    <row r="20" spans="1:17" ht="12" customHeight="1">
      <c r="A20" s="525" t="s">
        <v>17</v>
      </c>
      <c r="B20" s="527">
        <f>SUM(B21:D21)</f>
        <v>858.61319200000003</v>
      </c>
      <c r="C20" s="524"/>
      <c r="D20" s="528"/>
      <c r="E20" s="527">
        <f>SUM(E21:G21)</f>
        <v>54.404893000000001</v>
      </c>
      <c r="F20" s="524"/>
      <c r="G20" s="528"/>
      <c r="H20" s="527">
        <f>SUM(H21:J21)</f>
        <v>8.1333680000000026</v>
      </c>
      <c r="I20" s="524"/>
      <c r="J20" s="528"/>
      <c r="K20" s="527">
        <f>SUM(K21:M21)</f>
        <v>804.20829900000012</v>
      </c>
      <c r="L20" s="524"/>
      <c r="M20" s="528"/>
      <c r="N20" s="524">
        <f>P21</f>
        <v>1106.4953250000008</v>
      </c>
      <c r="O20" s="524"/>
      <c r="P20" s="524"/>
      <c r="Q20" s="22"/>
    </row>
    <row r="21" spans="1:17" s="111" customFormat="1" ht="15" customHeight="1">
      <c r="A21" s="526"/>
      <c r="B21" s="263">
        <f>SUM(B22:B33)</f>
        <v>305.95715700000005</v>
      </c>
      <c r="C21" s="264">
        <f t="shared" ref="C21:M21" si="1">SUM(C22:C33)</f>
        <v>288.21153499999997</v>
      </c>
      <c r="D21" s="265">
        <f t="shared" si="1"/>
        <v>264.44450000000006</v>
      </c>
      <c r="E21" s="263">
        <f t="shared" si="1"/>
        <v>18.339646000000009</v>
      </c>
      <c r="F21" s="264">
        <f t="shared" si="1"/>
        <v>18.338955999999992</v>
      </c>
      <c r="G21" s="265">
        <f t="shared" si="1"/>
        <v>17.726291000000007</v>
      </c>
      <c r="H21" s="263">
        <f t="shared" si="1"/>
        <v>3.2602340000000023</v>
      </c>
      <c r="I21" s="264">
        <f t="shared" si="1"/>
        <v>2.6170140000000006</v>
      </c>
      <c r="J21" s="265">
        <f t="shared" si="1"/>
        <v>2.2561199999999997</v>
      </c>
      <c r="K21" s="263">
        <f t="shared" si="1"/>
        <v>287.61751100000004</v>
      </c>
      <c r="L21" s="264">
        <f t="shared" si="1"/>
        <v>269.87257899999997</v>
      </c>
      <c r="M21" s="265">
        <f t="shared" si="1"/>
        <v>246.71820900000012</v>
      </c>
      <c r="N21" s="420">
        <v>1099.5203250000009</v>
      </c>
      <c r="O21" s="420">
        <v>1104.4253250000008</v>
      </c>
      <c r="P21" s="420">
        <v>1106.4953250000008</v>
      </c>
      <c r="Q21" s="18"/>
    </row>
    <row r="22" spans="1:17" ht="12" customHeight="1">
      <c r="A22" s="253" t="s">
        <v>150</v>
      </c>
      <c r="B22" s="260">
        <v>0.140345</v>
      </c>
      <c r="C22" s="7">
        <v>0.19131200000000001</v>
      </c>
      <c r="D22" s="257">
        <v>0.19476299999999999</v>
      </c>
      <c r="E22" s="260">
        <v>8.661000000000002E-3</v>
      </c>
      <c r="F22" s="7">
        <v>1.8350000000000002E-2</v>
      </c>
      <c r="G22" s="257">
        <v>2.6531000000000002E-2</v>
      </c>
      <c r="H22" s="260">
        <v>0</v>
      </c>
      <c r="I22" s="7">
        <v>0</v>
      </c>
      <c r="J22" s="257">
        <v>0</v>
      </c>
      <c r="K22" s="260">
        <v>0.131684</v>
      </c>
      <c r="L22" s="7">
        <v>0.172962</v>
      </c>
      <c r="M22" s="257">
        <v>0.16823199999999999</v>
      </c>
      <c r="N22" s="7"/>
      <c r="O22" s="7"/>
      <c r="P22" s="7"/>
      <c r="Q22" s="22"/>
    </row>
    <row r="23" spans="1:17" ht="12" customHeight="1">
      <c r="A23" s="253" t="s">
        <v>149</v>
      </c>
      <c r="B23" s="260">
        <v>209.22171700000004</v>
      </c>
      <c r="C23" s="7">
        <v>215.55358999999993</v>
      </c>
      <c r="D23" s="257">
        <v>201.58865700000015</v>
      </c>
      <c r="E23" s="260">
        <v>15.294470000000006</v>
      </c>
      <c r="F23" s="7">
        <v>16.111576999999993</v>
      </c>
      <c r="G23" s="257">
        <v>15.728430000000008</v>
      </c>
      <c r="H23" s="260">
        <v>1.6957950000000008</v>
      </c>
      <c r="I23" s="7">
        <v>1.7943920000000007</v>
      </c>
      <c r="J23" s="257">
        <v>1.5918639999999999</v>
      </c>
      <c r="K23" s="260">
        <v>193.92724700000002</v>
      </c>
      <c r="L23" s="7">
        <v>199.44201299999995</v>
      </c>
      <c r="M23" s="257">
        <v>185.86022700000015</v>
      </c>
      <c r="N23" s="7"/>
      <c r="O23" s="7"/>
      <c r="P23" s="7"/>
      <c r="Q23" s="22"/>
    </row>
    <row r="24" spans="1:17" ht="12" customHeight="1">
      <c r="A24" s="253" t="s">
        <v>148</v>
      </c>
      <c r="B24" s="260">
        <v>0</v>
      </c>
      <c r="C24" s="7">
        <v>0</v>
      </c>
      <c r="D24" s="257">
        <v>0</v>
      </c>
      <c r="E24" s="260">
        <v>0</v>
      </c>
      <c r="F24" s="7">
        <v>0</v>
      </c>
      <c r="G24" s="257">
        <v>0</v>
      </c>
      <c r="H24" s="260">
        <v>0</v>
      </c>
      <c r="I24" s="7">
        <v>0</v>
      </c>
      <c r="J24" s="257">
        <v>0</v>
      </c>
      <c r="K24" s="260">
        <v>0</v>
      </c>
      <c r="L24" s="7">
        <v>0</v>
      </c>
      <c r="M24" s="257">
        <v>0</v>
      </c>
      <c r="N24" s="7"/>
      <c r="O24" s="7"/>
      <c r="P24" s="7"/>
      <c r="Q24" s="22"/>
    </row>
    <row r="25" spans="1:17" ht="12" customHeight="1">
      <c r="A25" s="253" t="s">
        <v>147</v>
      </c>
      <c r="B25" s="260">
        <v>0</v>
      </c>
      <c r="C25" s="7">
        <v>0</v>
      </c>
      <c r="D25" s="257">
        <v>0</v>
      </c>
      <c r="E25" s="260">
        <v>0</v>
      </c>
      <c r="F25" s="7">
        <v>0</v>
      </c>
      <c r="G25" s="257">
        <v>0</v>
      </c>
      <c r="H25" s="260">
        <v>0</v>
      </c>
      <c r="I25" s="7">
        <v>0</v>
      </c>
      <c r="J25" s="257">
        <v>0</v>
      </c>
      <c r="K25" s="260">
        <v>0</v>
      </c>
      <c r="L25" s="7">
        <v>0</v>
      </c>
      <c r="M25" s="257">
        <v>0</v>
      </c>
      <c r="N25" s="7"/>
      <c r="O25" s="7"/>
      <c r="P25" s="7"/>
      <c r="Q25" s="22"/>
    </row>
    <row r="26" spans="1:17" ht="12" customHeight="1">
      <c r="A26" s="253" t="s">
        <v>146</v>
      </c>
      <c r="B26" s="260">
        <v>0</v>
      </c>
      <c r="C26" s="7">
        <v>0</v>
      </c>
      <c r="D26" s="257">
        <v>0</v>
      </c>
      <c r="E26" s="260">
        <v>0</v>
      </c>
      <c r="F26" s="7">
        <v>0</v>
      </c>
      <c r="G26" s="257">
        <v>0</v>
      </c>
      <c r="H26" s="260">
        <v>0</v>
      </c>
      <c r="I26" s="7">
        <v>0</v>
      </c>
      <c r="J26" s="257">
        <v>0</v>
      </c>
      <c r="K26" s="260">
        <v>0</v>
      </c>
      <c r="L26" s="7">
        <v>0</v>
      </c>
      <c r="M26" s="257">
        <v>0</v>
      </c>
      <c r="N26" s="7"/>
      <c r="O26" s="7"/>
      <c r="P26" s="7"/>
      <c r="Q26" s="22"/>
    </row>
    <row r="27" spans="1:17" ht="12" customHeight="1">
      <c r="A27" s="253" t="s">
        <v>145</v>
      </c>
      <c r="B27" s="260">
        <v>0</v>
      </c>
      <c r="C27" s="7">
        <v>0</v>
      </c>
      <c r="D27" s="257">
        <v>0</v>
      </c>
      <c r="E27" s="260">
        <v>0</v>
      </c>
      <c r="F27" s="7">
        <v>0</v>
      </c>
      <c r="G27" s="257">
        <v>0</v>
      </c>
      <c r="H27" s="260">
        <v>0</v>
      </c>
      <c r="I27" s="7">
        <v>0</v>
      </c>
      <c r="J27" s="257">
        <v>0</v>
      </c>
      <c r="K27" s="260">
        <v>0</v>
      </c>
      <c r="L27" s="7">
        <v>0</v>
      </c>
      <c r="M27" s="257">
        <v>0</v>
      </c>
      <c r="N27" s="7"/>
      <c r="O27" s="7"/>
      <c r="P27" s="7"/>
      <c r="Q27" s="22"/>
    </row>
    <row r="28" spans="1:17" ht="12" customHeight="1">
      <c r="A28" s="253" t="s">
        <v>144</v>
      </c>
      <c r="B28" s="260">
        <v>0.17098500000000003</v>
      </c>
      <c r="C28" s="7">
        <v>0.21041899999999997</v>
      </c>
      <c r="D28" s="257">
        <v>0.12554399999999999</v>
      </c>
      <c r="E28" s="260">
        <v>5.7129999999999993E-3</v>
      </c>
      <c r="F28" s="7">
        <v>6.2280000000000009E-3</v>
      </c>
      <c r="G28" s="257">
        <v>4.1399999999999996E-3</v>
      </c>
      <c r="H28" s="260">
        <v>0</v>
      </c>
      <c r="I28" s="7">
        <v>0</v>
      </c>
      <c r="J28" s="257">
        <v>0</v>
      </c>
      <c r="K28" s="260">
        <v>0.16527200000000003</v>
      </c>
      <c r="L28" s="7">
        <v>0.20419099999999996</v>
      </c>
      <c r="M28" s="257">
        <v>0.12140399999999998</v>
      </c>
      <c r="N28" s="7"/>
      <c r="O28" s="7"/>
      <c r="P28" s="7"/>
      <c r="Q28" s="22"/>
    </row>
    <row r="29" spans="1:17" ht="12" customHeight="1">
      <c r="A29" s="253" t="s">
        <v>143</v>
      </c>
      <c r="B29" s="260">
        <v>0</v>
      </c>
      <c r="C29" s="7">
        <v>0</v>
      </c>
      <c r="D29" s="257">
        <v>0</v>
      </c>
      <c r="E29" s="260">
        <v>0</v>
      </c>
      <c r="F29" s="7">
        <v>0</v>
      </c>
      <c r="G29" s="257">
        <v>0</v>
      </c>
      <c r="H29" s="260">
        <v>0</v>
      </c>
      <c r="I29" s="7">
        <v>0</v>
      </c>
      <c r="J29" s="257">
        <v>0</v>
      </c>
      <c r="K29" s="260">
        <v>0</v>
      </c>
      <c r="L29" s="7">
        <v>0</v>
      </c>
      <c r="M29" s="257">
        <v>0</v>
      </c>
      <c r="N29" s="7"/>
      <c r="O29" s="7"/>
      <c r="P29" s="7"/>
      <c r="Q29" s="22"/>
    </row>
    <row r="30" spans="1:17" ht="12" customHeight="1">
      <c r="A30" s="253" t="s">
        <v>142</v>
      </c>
      <c r="B30" s="260">
        <v>20.529252</v>
      </c>
      <c r="C30" s="7">
        <v>19.945807999999996</v>
      </c>
      <c r="D30" s="257">
        <v>19.028709000000003</v>
      </c>
      <c r="E30" s="260">
        <v>0.77952699999999986</v>
      </c>
      <c r="F30" s="7">
        <v>0.83033900000000005</v>
      </c>
      <c r="G30" s="257">
        <v>0.78469599999999995</v>
      </c>
      <c r="H30" s="260">
        <v>5.6150000000000002E-3</v>
      </c>
      <c r="I30" s="7">
        <v>2.5870000000000003E-3</v>
      </c>
      <c r="J30" s="257">
        <v>6.3500000000000004E-4</v>
      </c>
      <c r="K30" s="260">
        <v>19.749724999999998</v>
      </c>
      <c r="L30" s="7">
        <v>19.115468999999997</v>
      </c>
      <c r="M30" s="257">
        <v>18.244013000000002</v>
      </c>
      <c r="N30" s="7"/>
      <c r="O30" s="7"/>
      <c r="P30" s="7"/>
      <c r="Q30" s="22"/>
    </row>
    <row r="31" spans="1:17" ht="12" customHeight="1">
      <c r="A31" s="253" t="s">
        <v>14</v>
      </c>
      <c r="B31" s="260">
        <v>3.3999999999999998E-3</v>
      </c>
      <c r="C31" s="7">
        <v>3.7000000000000002E-3</v>
      </c>
      <c r="D31" s="257">
        <v>3.2000000000000002E-3</v>
      </c>
      <c r="E31" s="260">
        <v>0</v>
      </c>
      <c r="F31" s="7">
        <v>0</v>
      </c>
      <c r="G31" s="257">
        <v>0</v>
      </c>
      <c r="H31" s="260">
        <v>0</v>
      </c>
      <c r="I31" s="7">
        <v>0</v>
      </c>
      <c r="J31" s="257">
        <v>0</v>
      </c>
      <c r="K31" s="260">
        <v>3.3999999999999998E-3</v>
      </c>
      <c r="L31" s="7">
        <v>3.7000000000000002E-3</v>
      </c>
      <c r="M31" s="257">
        <v>3.2000000000000002E-3</v>
      </c>
      <c r="N31" s="7"/>
      <c r="O31" s="7"/>
      <c r="P31" s="7"/>
      <c r="Q31" s="22"/>
    </row>
    <row r="32" spans="1:17" ht="12" customHeight="1">
      <c r="A32" s="253" t="s">
        <v>141</v>
      </c>
      <c r="B32" s="260">
        <v>0.64808600000000016</v>
      </c>
      <c r="C32" s="7">
        <v>0.59397400000000011</v>
      </c>
      <c r="D32" s="257">
        <v>0.55275499999999989</v>
      </c>
      <c r="E32" s="260">
        <v>0.11908900000000001</v>
      </c>
      <c r="F32" s="7">
        <v>9.6568999999999974E-2</v>
      </c>
      <c r="G32" s="257">
        <v>6.1804000000000005E-2</v>
      </c>
      <c r="H32" s="260">
        <v>5.9839999999999997E-3</v>
      </c>
      <c r="I32" s="7">
        <v>6.4129999999999994E-3</v>
      </c>
      <c r="J32" s="257">
        <v>6.200999999999999E-3</v>
      </c>
      <c r="K32" s="260">
        <v>0.52899700000000016</v>
      </c>
      <c r="L32" s="7">
        <v>0.49740500000000015</v>
      </c>
      <c r="M32" s="257">
        <v>0.49095099999999986</v>
      </c>
      <c r="N32" s="7"/>
      <c r="O32" s="7"/>
      <c r="P32" s="7"/>
      <c r="Q32" s="22"/>
    </row>
    <row r="33" spans="1:17" ht="12" customHeight="1">
      <c r="A33" s="254" t="s">
        <v>140</v>
      </c>
      <c r="B33" s="262">
        <v>75.243372000000022</v>
      </c>
      <c r="C33" s="255">
        <v>51.712732000000003</v>
      </c>
      <c r="D33" s="259">
        <v>42.950871999999976</v>
      </c>
      <c r="E33" s="262">
        <v>2.1321860000000035</v>
      </c>
      <c r="F33" s="255">
        <v>1.2758929999999995</v>
      </c>
      <c r="G33" s="259">
        <v>1.1206899999999993</v>
      </c>
      <c r="H33" s="262">
        <v>1.5528400000000016</v>
      </c>
      <c r="I33" s="255">
        <v>0.81362200000000007</v>
      </c>
      <c r="J33" s="259">
        <v>0.65741999999999989</v>
      </c>
      <c r="K33" s="262">
        <v>73.111186000000018</v>
      </c>
      <c r="L33" s="255">
        <v>50.436839000000006</v>
      </c>
      <c r="M33" s="259">
        <v>41.830181999999979</v>
      </c>
      <c r="N33" s="256"/>
      <c r="O33" s="256"/>
      <c r="P33" s="256"/>
      <c r="Q33" s="22"/>
    </row>
    <row r="34" spans="1:17" s="109" customFormat="1" ht="11.25">
      <c r="P34" s="14"/>
      <c r="Q34" s="15"/>
    </row>
  </sheetData>
  <mergeCells count="23"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22</vt:i4>
      </vt:variant>
    </vt:vector>
  </HeadingPairs>
  <TitlesOfParts>
    <vt:vector size="61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'7.10'!Oblast_tisku</vt:lpstr>
      <vt:lpstr>'7.11'!Oblast_tisku</vt:lpstr>
      <vt:lpstr>'7.12'!Oblast_tisku</vt:lpstr>
      <vt:lpstr>'7.13'!Oblast_tisku</vt:lpstr>
      <vt:lpstr>'7.14'!Oblast_tisku</vt:lpstr>
      <vt:lpstr>'7.2'!Oblast_tisku</vt:lpstr>
      <vt:lpstr>'7.3'!Oblast_tisku</vt:lpstr>
      <vt:lpstr>'7.4'!Oblast_tisku</vt:lpstr>
      <vt:lpstr>'7.5'!Oblast_tisku</vt:lpstr>
      <vt:lpstr>'7.6'!Oblast_tisku</vt:lpstr>
      <vt:lpstr>'7.7'!Oblast_tisku</vt:lpstr>
      <vt:lpstr>'7.8'!Oblast_tisku</vt:lpstr>
      <vt:lpstr>'7.9'!Oblast_tisku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2024-08-09T08:04:08Z</cp:lastPrinted>
  <dcterms:created xsi:type="dcterms:W3CDTF">2006-03-02T11:20:40Z</dcterms:created>
  <dcterms:modified xsi:type="dcterms:W3CDTF">2024-08-09T11:34:17Z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