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PLYN\Plyn statistika\Plyn - Mesic\2024\"/>
    </mc:Choice>
  </mc:AlternateContent>
  <xr:revisionPtr revIDLastSave="0" documentId="13_ncr:1_{1733FF15-3B61-4A5C-8802-480EEA5C9C13}" xr6:coauthVersionLast="36" xr6:coauthVersionMax="36" xr10:uidLastSave="{00000000-0000-0000-0000-000000000000}"/>
  <bookViews>
    <workbookView xWindow="-15" yWindow="-15" windowWidth="11520" windowHeight="8535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'1'!$A$1:$B$29</definedName>
    <definedName name="_xlnm.Print_Area" localSheetId="4">'2'!$A$1:$I$57</definedName>
    <definedName name="_xlnm.Print_Area" localSheetId="5">'3.1 '!$A$1:$F$48</definedName>
    <definedName name="_xlnm.Print_Area" localSheetId="6">'3.2  '!$A$1:$K$46</definedName>
    <definedName name="_xlnm.Print_Area" localSheetId="7">'3.3 '!$A$1:$K$42</definedName>
    <definedName name="_xlnm.Print_Area" localSheetId="8">'3.4 '!$A$1:$K$46</definedName>
    <definedName name="_xlnm.Print_Area" localSheetId="9">'3.5 '!$A$1:$K$46</definedName>
    <definedName name="_xlnm.Print_Area" localSheetId="10">'3.6 '!$A$1:$K$46</definedName>
    <definedName name="_xlnm.Print_Area" localSheetId="11">'4.1'!$A$1:$K$45</definedName>
    <definedName name="_xlnm.Print_Area" localSheetId="12">'4.2'!$A$1:$K$52</definedName>
    <definedName name="_xlnm.Print_Area" localSheetId="13">'4.3'!$A$1:$P$34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'5.2'!$A$1:$K$44</definedName>
    <definedName name="_xlnm.Print_Area" localSheetId="18">'6.1'!$A$1:$K$45</definedName>
    <definedName name="_xlnm.Print_Area" localSheetId="19">'6.2'!$A$1:$P$28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'8.1'!$A$1:$K$45</definedName>
    <definedName name="_xlnm.Print_Area" localSheetId="24">'8.2'!$A$1:$K$45</definedName>
    <definedName name="_xlnm.Print_Area" localSheetId="25">'9'!$A$1:$M$41</definedName>
    <definedName name="_xlnm.Print_Area" localSheetId="26">Obálka!$A$1:$H$58</definedName>
    <definedName name="_xlnm.Print_Area" localSheetId="1">Obsah!$A$1:$C$49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C41" i="48" l="1"/>
  <c r="D38" i="48"/>
  <c r="C40" i="48"/>
  <c r="E35" i="52" l="1"/>
  <c r="D35" i="52"/>
  <c r="D30" i="52"/>
  <c r="F30" i="52" l="1"/>
  <c r="K7" i="42" l="1"/>
  <c r="G47" i="43" l="1"/>
  <c r="G43" i="43"/>
  <c r="C55" i="32" l="1"/>
  <c r="C53" i="32"/>
  <c r="C51" i="32"/>
  <c r="J8" i="41" l="1"/>
  <c r="K8" i="41" s="1"/>
  <c r="N8" i="45"/>
  <c r="K7" i="40" l="1"/>
  <c r="K7" i="39"/>
  <c r="K8" i="37"/>
  <c r="K7" i="37"/>
  <c r="J8" i="53" l="1"/>
  <c r="K8" i="53"/>
  <c r="J9" i="53"/>
  <c r="K9" i="53"/>
  <c r="J10" i="53"/>
  <c r="K10" i="53"/>
  <c r="J11" i="53"/>
  <c r="K11" i="53"/>
  <c r="J12" i="53"/>
  <c r="K12" i="53"/>
  <c r="K7" i="53"/>
  <c r="J7" i="53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F18" i="21"/>
  <c r="E18" i="21"/>
  <c r="G18" i="21" s="1"/>
  <c r="C18" i="21"/>
  <c r="D18" i="21" s="1"/>
  <c r="B18" i="21"/>
  <c r="E45" i="21" s="1"/>
  <c r="E30" i="21"/>
  <c r="C30" i="21"/>
  <c r="B30" i="21"/>
  <c r="D30" i="21" s="1"/>
  <c r="J30" i="21"/>
  <c r="I30" i="21"/>
  <c r="H30" i="21"/>
  <c r="F30" i="21"/>
  <c r="D21" i="49"/>
  <c r="D22" i="49"/>
  <c r="D23" i="49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C38" i="48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7" i="47"/>
  <c r="F13" i="47"/>
  <c r="J13" i="47" s="1"/>
  <c r="D13" i="47"/>
  <c r="C13" i="47"/>
  <c r="B13" i="47"/>
  <c r="E13" i="47"/>
  <c r="G13" i="47"/>
  <c r="H13" i="47"/>
  <c r="I13" i="47"/>
  <c r="K13" i="47"/>
  <c r="E55" i="32" l="1"/>
  <c r="E51" i="32"/>
  <c r="E53" i="32"/>
  <c r="F45" i="21"/>
  <c r="J13" i="53"/>
  <c r="G30" i="21"/>
  <c r="E18" i="42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1" i="42"/>
  <c r="K12" i="42"/>
  <c r="K13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F21" i="46"/>
  <c r="E21" i="46"/>
  <c r="N8" i="46"/>
  <c r="N9" i="46"/>
  <c r="N10" i="46"/>
  <c r="N11" i="46"/>
  <c r="N12" i="46"/>
  <c r="F21" i="44"/>
  <c r="E21" i="44"/>
  <c r="N8" i="44"/>
  <c r="N9" i="44"/>
  <c r="N10" i="44"/>
  <c r="N11" i="44"/>
  <c r="N12" i="44"/>
  <c r="E21" i="45"/>
  <c r="F21" i="45"/>
  <c r="P7" i="45"/>
  <c r="O7" i="45"/>
  <c r="C30" i="43"/>
  <c r="C29" i="43"/>
  <c r="C28" i="43"/>
  <c r="C27" i="43"/>
  <c r="C26" i="43"/>
  <c r="C25" i="43"/>
  <c r="B25" i="43"/>
  <c r="J7" i="43"/>
  <c r="K19" i="43"/>
  <c r="J8" i="43"/>
  <c r="J7" i="41"/>
  <c r="K7" i="41" s="1"/>
  <c r="C40" i="40"/>
  <c r="C41" i="40"/>
  <c r="C42" i="40"/>
  <c r="C37" i="40"/>
  <c r="K8" i="40"/>
  <c r="K9" i="40"/>
  <c r="K10" i="40"/>
  <c r="K11" i="40"/>
  <c r="K12" i="40"/>
  <c r="C40" i="39"/>
  <c r="C41" i="39"/>
  <c r="C42" i="39"/>
  <c r="C37" i="39"/>
  <c r="K8" i="39"/>
  <c r="K9" i="39"/>
  <c r="K10" i="39"/>
  <c r="K11" i="39"/>
  <c r="K12" i="39"/>
  <c r="D37" i="37"/>
  <c r="D38" i="37"/>
  <c r="C40" i="37"/>
  <c r="C41" i="37"/>
  <c r="C42" i="37"/>
  <c r="C37" i="37"/>
  <c r="K9" i="37"/>
  <c r="K10" i="37"/>
  <c r="K11" i="37"/>
  <c r="K12" i="37"/>
  <c r="K8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C38" i="52"/>
  <c r="B31" i="52"/>
  <c r="B29" i="52"/>
  <c r="F22" i="52"/>
  <c r="B23" i="52"/>
  <c r="B21" i="52"/>
  <c r="F12" i="52"/>
  <c r="E12" i="52"/>
  <c r="D17" i="52" s="1"/>
  <c r="E8" i="52"/>
  <c r="B8" i="52"/>
  <c r="D18" i="52" l="1"/>
  <c r="O37" i="5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D42" i="21" l="1"/>
  <c r="D43" i="21"/>
  <c r="D44" i="21"/>
  <c r="D45" i="21"/>
  <c r="D40" i="21"/>
  <c r="F40" i="21"/>
  <c r="E40" i="21"/>
  <c r="O8" i="49" l="1"/>
  <c r="O9" i="49"/>
  <c r="O10" i="49"/>
  <c r="O11" i="49"/>
  <c r="O12" i="49"/>
  <c r="P12" i="49" s="1"/>
  <c r="O7" i="49"/>
  <c r="P11" i="49"/>
  <c r="P10" i="49"/>
  <c r="B23" i="49"/>
  <c r="B22" i="49"/>
  <c r="B21" i="49"/>
  <c r="B20" i="49"/>
  <c r="B19" i="49"/>
  <c r="B18" i="49"/>
  <c r="P9" i="49" l="1"/>
  <c r="D20" i="49"/>
  <c r="P8" i="49"/>
  <c r="D19" i="49"/>
  <c r="C39" i="48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O12" i="45" s="1"/>
  <c r="W39" i="45"/>
  <c r="O11" i="45" s="1"/>
  <c r="V39" i="45"/>
  <c r="O10" i="45" s="1"/>
  <c r="U39" i="45"/>
  <c r="O9" i="45" s="1"/>
  <c r="T39" i="45"/>
  <c r="O8" i="45" s="1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J12" i="41" s="1"/>
  <c r="W38" i="45"/>
  <c r="J11" i="41" s="1"/>
  <c r="V38" i="45"/>
  <c r="J10" i="41" s="1"/>
  <c r="U38" i="45"/>
  <c r="J9" i="41" s="1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O8" i="44" l="1"/>
  <c r="J9" i="43"/>
  <c r="J13" i="41"/>
  <c r="K13" i="41" s="1"/>
  <c r="O8" i="46"/>
  <c r="K12" i="41"/>
  <c r="O12" i="46"/>
  <c r="J17" i="43"/>
  <c r="O12" i="44"/>
  <c r="E24" i="45"/>
  <c r="F24" i="45"/>
  <c r="P10" i="45"/>
  <c r="F23" i="45"/>
  <c r="P9" i="45"/>
  <c r="E23" i="45"/>
  <c r="O9" i="46"/>
  <c r="K9" i="41"/>
  <c r="J11" i="43"/>
  <c r="O9" i="44"/>
  <c r="E25" i="45"/>
  <c r="F25" i="45"/>
  <c r="P11" i="45"/>
  <c r="K11" i="41"/>
  <c r="O11" i="46"/>
  <c r="J15" i="43"/>
  <c r="O11" i="44"/>
  <c r="O10" i="46"/>
  <c r="O10" i="44"/>
  <c r="K10" i="41"/>
  <c r="J13" i="43"/>
  <c r="P12" i="45"/>
  <c r="F26" i="45"/>
  <c r="E26" i="45"/>
  <c r="P8" i="45"/>
  <c r="F22" i="45"/>
  <c r="E22" i="45"/>
  <c r="P7" i="46"/>
  <c r="P10" i="44" l="1"/>
  <c r="E24" i="44"/>
  <c r="F24" i="44"/>
  <c r="F23" i="46"/>
  <c r="P9" i="46"/>
  <c r="E23" i="46"/>
  <c r="K18" i="43"/>
  <c r="B30" i="43"/>
  <c r="J18" i="43"/>
  <c r="F23" i="44"/>
  <c r="E23" i="44"/>
  <c r="P9" i="44"/>
  <c r="P12" i="46"/>
  <c r="E26" i="46"/>
  <c r="F26" i="46"/>
  <c r="B28" i="43"/>
  <c r="K14" i="43"/>
  <c r="J14" i="43"/>
  <c r="E25" i="44"/>
  <c r="P11" i="44"/>
  <c r="F25" i="44"/>
  <c r="K12" i="43"/>
  <c r="B27" i="43"/>
  <c r="J12" i="43"/>
  <c r="J10" i="43"/>
  <c r="J19" i="43"/>
  <c r="B26" i="43"/>
  <c r="K10" i="43"/>
  <c r="F25" i="46"/>
  <c r="E25" i="46"/>
  <c r="P11" i="46"/>
  <c r="P10" i="46"/>
  <c r="E24" i="46"/>
  <c r="F24" i="46"/>
  <c r="K16" i="43"/>
  <c r="B29" i="43"/>
  <c r="J16" i="43"/>
  <c r="P12" i="44"/>
  <c r="F26" i="44"/>
  <c r="E26" i="44"/>
  <c r="F22" i="46"/>
  <c r="E22" i="46"/>
  <c r="P8" i="46"/>
  <c r="E22" i="44"/>
  <c r="P8" i="44"/>
  <c r="F22" i="44"/>
  <c r="G42" i="43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J20" i="43" l="1"/>
  <c r="K20" i="43"/>
  <c r="D29" i="43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4" i="43"/>
  <c r="G48" i="43" l="1"/>
  <c r="D48" i="43"/>
  <c r="F47" i="43"/>
  <c r="D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F22" i="40"/>
  <c r="E22" i="40"/>
  <c r="D22" i="40"/>
  <c r="C22" i="40"/>
  <c r="B22" i="40"/>
  <c r="B42" i="40" s="1"/>
  <c r="G21" i="40"/>
  <c r="F21" i="40"/>
  <c r="E21" i="40"/>
  <c r="D21" i="40"/>
  <c r="C21" i="40"/>
  <c r="B21" i="40"/>
  <c r="B41" i="40" s="1"/>
  <c r="G20" i="40"/>
  <c r="F20" i="40"/>
  <c r="E20" i="40"/>
  <c r="D20" i="40"/>
  <c r="C20" i="40"/>
  <c r="B20" i="40"/>
  <c r="G19" i="40"/>
  <c r="C39" i="40" s="1"/>
  <c r="F19" i="40"/>
  <c r="E19" i="40"/>
  <c r="D19" i="40"/>
  <c r="C19" i="40"/>
  <c r="B19" i="40"/>
  <c r="G18" i="40"/>
  <c r="C38" i="40" s="1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F22" i="39"/>
  <c r="E22" i="39"/>
  <c r="D22" i="39"/>
  <c r="C22" i="39"/>
  <c r="B22" i="39"/>
  <c r="B42" i="39" s="1"/>
  <c r="G21" i="39"/>
  <c r="F21" i="39"/>
  <c r="E21" i="39"/>
  <c r="D21" i="39"/>
  <c r="C21" i="39"/>
  <c r="B21" i="39"/>
  <c r="B41" i="39" s="1"/>
  <c r="G20" i="39"/>
  <c r="F20" i="39"/>
  <c r="E20" i="39"/>
  <c r="D20" i="39"/>
  <c r="C20" i="39"/>
  <c r="B20" i="39"/>
  <c r="B40" i="39" s="1"/>
  <c r="G19" i="39"/>
  <c r="C39" i="39" s="1"/>
  <c r="F19" i="39"/>
  <c r="E19" i="39"/>
  <c r="D19" i="39"/>
  <c r="C19" i="39"/>
  <c r="B19" i="39"/>
  <c r="G18" i="39"/>
  <c r="C38" i="39" s="1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C38" i="37" s="1"/>
  <c r="G19" i="37"/>
  <c r="C39" i="37" s="1"/>
  <c r="G20" i="37"/>
  <c r="G21" i="37"/>
  <c r="G22" i="37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<sst xmlns="http://schemas.openxmlformats.org/spreadsheetml/2006/main" count="810" uniqueCount="310">
  <si>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</si>
  <si>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</si>
  <si>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</si>
  <si>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</si>
  <si>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</si>
  <si>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</si>
  <si>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</si>
  <si>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</si>
  <si>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</si>
  <si>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</si>
  <si>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</si>
  <si>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</si>
  <si>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</si>
  <si>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</si>
  <si>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</si>
  <si>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</si>
  <si>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</si>
  <si>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</si>
  <si>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</si>
  <si>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</si>
  <si>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</si>
  <si>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</si>
  <si>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</si>
  <si>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</si>
  <si>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</si>
  <si>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</si>
  <si>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</si>
  <si>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</si>
  <si>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</si>
  <si>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</si>
  <si>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</si>
  <si>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</si>
  <si>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</si>
  <si>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</si>
  <si>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</si>
  <si>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</si>
  <si>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</si>
  <si>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</si>
  <si>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</si>
  <si>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</si>
  <si>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</si>
  <si>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</si>
  <si>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</si>
  <si>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</si>
  <si>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</si>
  <si>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</si>
  <si>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</si>
  <si>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</si>
  <si>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</si>
  <si>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</si>
  <si>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</si>
  <si>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</si>
  <si>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</si>
  <si>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</si>
  <si>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</si>
  <si>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</si>
  <si>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</si>
  <si>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</si>
  <si>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</si>
  <si>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</si>
  <si>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</si>
  <si>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</si>
  <si>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</si>
  <si>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</si>
  <si>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</si>
  <si>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</si>
  <si>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</si>
  <si>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</si>
  <si>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</si>
  <si>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</si>
  <si>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</si>
  <si>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</si>
  <si>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</si>
  <si>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</si>
  <si>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</si>
  <si>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</si>
  <si>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</si>
  <si>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</si>
  <si>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</si>
  <si>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</si>
  <si>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</si>
  <si>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</si>
  <si>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</si>
  <si>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</si>
  <si>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</si>
  <si>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</si>
  <si>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</si>
  <si>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</si>
  <si>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</si>
  <si>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</si>
  <si>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</si>
  <si>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</si>
  <si>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</si>
  <si>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</si>
  <si>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</si>
  <si>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</si>
  <si>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</si>
  <si>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</si>
  <si>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</si>
  <si>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</si>
  <si>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</si>
  <si>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</si>
  <si>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</si>
  <si>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</si>
  <si>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</si>
  <si>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</si>
  <si>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</si>
  <si>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</si>
  <si>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</si>
  <si>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</si>
  <si>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</si>
  <si>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</si>
  <si>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</si>
  <si>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</si>
  <si>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</si>
  <si>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</si>
  <si>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</si>
  <si>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</si>
  <si>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</si>
  <si>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</si>
  <si>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</si>
  <si>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</si>
  <si>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</si>
  <si>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</si>
  <si>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</si>
  <si>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</si>
  <si>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</si>
  <si>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</si>
  <si>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</si>
  <si>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</si>
  <si>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</si>
  <si>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</si>
  <si>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</si>
  <si>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</si>
  <si>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</si>
  <si>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</si>
  <si>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</si>
  <si>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</si>
  <si>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</si>
  <si>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</si>
  <si>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</si>
  <si>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</si>
  <si>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</si>
  <si>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</si>
  <si>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</si>
  <si>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</si>
  <si>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</si>
  <si>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</si>
  <si>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</si>
  <si>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</si>
  <si>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</si>
  <si>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</si>
  <si>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</si>
  <si>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</si>
  <si>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</si>
  <si>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</si>
  <si>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</si>
  <si>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</si>
  <si>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</si>
  <si>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</si>
  <si>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</si>
  <si>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</si>
  <si>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</si>
  <si>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</si>
  <si>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</si>
  <si>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</si>
  <si>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</si>
  <si>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</si>
  <si>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</si>
  <si>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</si>
  <si>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</si>
  <si>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</si>
  <si>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</si>
  <si>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</si>
  <si>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</si>
  <si>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</si>
  <si>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</si>
  <si>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</si>
  <si>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</si>
  <si>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</si>
  <si>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</si>
  <si>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</si>
  <si>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</si>
  <si>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</si>
  <si>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</si>
  <si>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</si>
  <si>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</si>
  <si>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</si>
  <si>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</si>
  <si>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</si>
  <si>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</si>
  <si>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</si>
  <si>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</si>
  <si>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</si>
  <si>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</si>
  <si>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</si>
  <si>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</si>
  <si>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</si>
  <si>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</si>
  <si>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</si>
  <si>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</si>
  <si>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</si>
  <si>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</si>
  <si>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</si>
  <si>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</si>
  <si>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</si>
  <si>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</si>
  <si>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</si>
  <si>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</si>
  <si>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</si>
  <si>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</si>
  <si>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</si>
  <si>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</si>
  <si>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</si>
  <si>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</si>
  <si>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</si>
  <si>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</si>
  <si>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</si>
  <si>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</si>
  <si>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</si>
  <si>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</si>
  <si>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</si>
  <si>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</si>
  <si>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</si>
  <si>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</si>
  <si>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</si>
  <si>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</si>
  <si>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</si>
  <si>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</si>
  <si>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</si>
  <si>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</si>
  <si>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</si>
  <si>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</si>
  <si>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</si>
  <si>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</si>
  <si>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</si>
  <si>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</si>
  <si>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</si>
  <si>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</si>
  <si>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</si>
  <si>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</si>
  <si>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</si>
  <si>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</si>
  <si>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</si>
  <si>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</si>
  <si>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</si>
  <si>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</si>
  <si>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</si>
  <si>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</si>
  <si>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</si>
  <si>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</si>
  <si>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</si>
  <si>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</si>
  <si>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</si>
  <si>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</si>
  <si>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</si>
  <si>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</si>
  <si>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</si>
  <si>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</si>
  <si>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</si>
  <si>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</si>
  <si>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</si>
  <si>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</si>
  <si>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</si>
  <si>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</si>
  <si>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</si>
  <si>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</si>
  <si>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</si>
  <si>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</si>
  <si>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</si>
  <si>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</si>
  <si>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</si>
  <si>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</si>
  <si>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</si>
  <si>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</si>
  <si>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</si>
  <si>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</si>
  <si>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</si>
  <si>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</si>
  <si>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</si>
  <si>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</si>
  <si>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</si>
  <si>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</si>
  <si>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</si>
  <si>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</si>
  <si>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</si>
  <si>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</si>
  <si>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</si>
  <si>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</si>
  <si>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</si>
  <si>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</si>
  <si>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</si>
  <si>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</si>
  <si>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</si>
  <si>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</si>
  <si>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</si>
  <si>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</si>
  <si>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</si>
  <si>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</si>
  <si>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</si>
  <si>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</si>
  <si>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</si>
  <si>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</si>
  <si>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</si>
  <si>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</si>
  <si>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</si>
  <si>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</si>
  <si>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</si>
  <si>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přerušit dodávku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 OTE, 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</si>
  <si>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PROSINEC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</si>
</sst>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4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sz val="8"/>
      <color theme="0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rgb="FFF0948F"/>
      <name val="Arial"/>
      <family val="2"/>
      <charset val="238"/>
      <scheme val="minor"/>
    </font>
    <font>
      <sz val="7"/>
      <color rgb="FFF0948F"/>
      <name val="Arial"/>
      <family val="2"/>
      <charset val="238"/>
      <scheme val="minor"/>
    </font>
    <font>
      <sz val="8"/>
      <color rgb="FFF7C9C7"/>
      <name val="Arial"/>
      <family val="2"/>
      <charset val="238"/>
      <scheme val="minor"/>
    </font>
    <font>
      <sz val="8"/>
      <color rgb="FFD0D0D0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94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3" fillId="0" borderId="0" xfId="1537" applyFont="1"/>
    <xf numFmtId="0" fontId="134" fillId="0" borderId="0" xfId="1537" applyFont="1"/>
    <xf numFmtId="0" fontId="134" fillId="0" borderId="0" xfId="1537" applyFont="1" applyAlignment="1">
      <alignment horizontal="right"/>
    </xf>
    <xf numFmtId="0" fontId="135" fillId="0" borderId="0" xfId="1537" applyFont="1"/>
    <xf numFmtId="0" fontId="132" fillId="0" borderId="0" xfId="1537" applyFont="1"/>
    <xf numFmtId="3" fontId="132" fillId="0" borderId="0" xfId="1537" applyNumberFormat="1" applyFont="1"/>
    <xf numFmtId="4" fontId="24" fillId="0" borderId="0" xfId="1537" applyNumberFormat="1" applyFont="1"/>
    <xf numFmtId="4" fontId="135" fillId="0" borderId="0" xfId="1537" applyNumberFormat="1" applyFont="1"/>
    <xf numFmtId="0" fontId="136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8" fillId="2" borderId="57" xfId="1537" applyFont="1" applyFill="1" applyBorder="1" applyAlignment="1"/>
    <xf numFmtId="0" fontId="139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2" fontId="135" fillId="0" borderId="0" xfId="1537" applyNumberFormat="1" applyFont="1"/>
    <xf numFmtId="185" fontId="132" fillId="0" borderId="0" xfId="1537" applyNumberFormat="1" applyFont="1"/>
    <xf numFmtId="167" fontId="132" fillId="0" borderId="0" xfId="1537" applyNumberFormat="1" applyFont="1"/>
    <xf numFmtId="165" fontId="24" fillId="0" borderId="0" xfId="1537" applyNumberFormat="1" applyFont="1"/>
    <xf numFmtId="167" fontId="135" fillId="0" borderId="0" xfId="1537" applyNumberFormat="1" applyFont="1"/>
    <xf numFmtId="165" fontId="135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3" fontId="132" fillId="0" borderId="0" xfId="1537" applyNumberFormat="1" applyFont="1" applyBorder="1"/>
    <xf numFmtId="186" fontId="132" fillId="0" borderId="0" xfId="1537" applyNumberFormat="1" applyFont="1"/>
    <xf numFmtId="2" fontId="132" fillId="0" borderId="0" xfId="1537" applyNumberFormat="1" applyFont="1"/>
    <xf numFmtId="165" fontId="132" fillId="0" borderId="0" xfId="1537" applyNumberFormat="1" applyFont="1"/>
    <xf numFmtId="0" fontId="140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1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3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2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6" fillId="0" borderId="0" xfId="2" applyNumberFormat="1" applyFont="1" applyAlignment="1">
      <alignment horizontal="right" vertical="center" wrapText="1"/>
    </xf>
    <xf numFmtId="165" fontId="146" fillId="0" borderId="0" xfId="2" applyNumberFormat="1" applyFont="1" applyAlignment="1">
      <alignment horizont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8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50" fillId="0" borderId="0" xfId="2" applyFont="1" applyAlignment="1">
      <alignment horizontal="center" wrapText="1"/>
    </xf>
    <xf numFmtId="0" fontId="150" fillId="0" borderId="0" xfId="2" applyFont="1" applyAlignment="1">
      <alignment horizontal="center"/>
    </xf>
    <xf numFmtId="165" fontId="150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1" fillId="69" borderId="0" xfId="2" applyNumberFormat="1" applyFont="1" applyFill="1" applyAlignment="1">
      <alignment horizontal="center" vertical="center" wrapText="1"/>
    </xf>
    <xf numFmtId="3" fontId="141" fillId="70" borderId="0" xfId="2" applyNumberFormat="1" applyFont="1" applyFill="1" applyAlignment="1">
      <alignment horizontal="center" vertical="center" wrapText="1"/>
    </xf>
    <xf numFmtId="3" fontId="141" fillId="71" borderId="0" xfId="2" applyNumberFormat="1" applyFont="1" applyFill="1" applyAlignment="1">
      <alignment horizontal="center" vertical="center"/>
    </xf>
    <xf numFmtId="3" fontId="141" fillId="72" borderId="0" xfId="2" applyNumberFormat="1" applyFont="1" applyFill="1" applyAlignment="1">
      <alignment horizontal="center" vertical="center" wrapText="1"/>
    </xf>
    <xf numFmtId="3" fontId="141" fillId="72" borderId="0" xfId="2" applyNumberFormat="1" applyFont="1" applyFill="1" applyAlignment="1">
      <alignment horizontal="center" vertical="center"/>
    </xf>
    <xf numFmtId="3" fontId="143" fillId="73" borderId="0" xfId="2" applyNumberFormat="1" applyFont="1" applyFill="1" applyAlignment="1">
      <alignment horizontal="center" vertical="center" wrapText="1"/>
    </xf>
    <xf numFmtId="3" fontId="141" fillId="74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/>
    </xf>
    <xf numFmtId="3" fontId="141" fillId="76" borderId="59" xfId="2" applyNumberFormat="1" applyFont="1" applyFill="1" applyBorder="1" applyAlignment="1">
      <alignment horizontal="center" vertical="center" wrapText="1"/>
    </xf>
    <xf numFmtId="3" fontId="149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4" fillId="0" borderId="0" xfId="2" quotePrefix="1" applyFont="1" applyFill="1" applyBorder="1" applyAlignment="1">
      <alignment horizontal="left" vertical="top"/>
    </xf>
    <xf numFmtId="0" fontId="154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left" vertical="top" wrapText="1"/>
    </xf>
    <xf numFmtId="0" fontId="157" fillId="0" borderId="0" xfId="2" applyFont="1" applyAlignment="1">
      <alignment horizontal="right"/>
    </xf>
    <xf numFmtId="0" fontId="159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3" fontId="158" fillId="76" borderId="6" xfId="2" applyNumberFormat="1" applyFont="1" applyFill="1" applyBorder="1" applyAlignment="1">
      <alignment wrapText="1"/>
    </xf>
    <xf numFmtId="3" fontId="158" fillId="76" borderId="1" xfId="2" applyNumberFormat="1" applyFont="1" applyFill="1" applyBorder="1" applyAlignment="1">
      <alignment wrapText="1"/>
    </xf>
    <xf numFmtId="3" fontId="160" fillId="77" borderId="6" xfId="2" applyNumberFormat="1" applyFont="1" applyFill="1" applyBorder="1" applyAlignment="1">
      <alignment wrapText="1"/>
    </xf>
    <xf numFmtId="3" fontId="160" fillId="77" borderId="1" xfId="2" applyNumberFormat="1" applyFont="1" applyFill="1" applyBorder="1" applyAlignment="1">
      <alignment wrapText="1"/>
    </xf>
    <xf numFmtId="164" fontId="130" fillId="77" borderId="6" xfId="1" applyNumberFormat="1" applyFont="1" applyFill="1" applyBorder="1" applyAlignment="1">
      <alignment vertical="top" wrapText="1"/>
    </xf>
    <xf numFmtId="3" fontId="160" fillId="77" borderId="0" xfId="2" applyNumberFormat="1" applyFont="1" applyFill="1" applyBorder="1" applyAlignment="1">
      <alignment wrapText="1"/>
    </xf>
    <xf numFmtId="164" fontId="161" fillId="77" borderId="6" xfId="1" applyNumberFormat="1" applyFont="1" applyFill="1" applyBorder="1" applyAlignment="1">
      <alignment vertical="top" wrapText="1"/>
    </xf>
    <xf numFmtId="164" fontId="161" fillId="77" borderId="1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164" fontId="160" fillId="77" borderId="0" xfId="1" applyNumberFormat="1" applyFont="1" applyFill="1" applyBorder="1" applyAlignment="1">
      <alignment wrapText="1"/>
    </xf>
    <xf numFmtId="3" fontId="160" fillId="77" borderId="3" xfId="2" applyNumberFormat="1" applyFont="1" applyFill="1" applyBorder="1" applyAlignment="1">
      <alignment wrapText="1"/>
    </xf>
    <xf numFmtId="164" fontId="160" fillId="77" borderId="3" xfId="1" applyNumberFormat="1" applyFont="1" applyFill="1" applyBorder="1" applyAlignment="1">
      <alignment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165" fontId="162" fillId="78" borderId="6" xfId="2" applyNumberFormat="1" applyFont="1" applyFill="1" applyBorder="1" applyAlignment="1">
      <alignment wrapText="1"/>
    </xf>
    <xf numFmtId="167" fontId="162" fillId="78" borderId="0" xfId="1" applyNumberFormat="1" applyFont="1" applyFill="1" applyBorder="1" applyAlignment="1">
      <alignment horizontal="right"/>
    </xf>
    <xf numFmtId="165" fontId="162" fillId="78" borderId="1" xfId="2" applyNumberFormat="1" applyFont="1" applyFill="1" applyBorder="1" applyAlignment="1">
      <alignment wrapText="1"/>
    </xf>
    <xf numFmtId="167" fontId="162" fillId="78" borderId="3" xfId="1" applyNumberFormat="1" applyFont="1" applyFill="1" applyBorder="1" applyAlignment="1">
      <alignment horizontal="right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165" fontId="162" fillId="78" borderId="0" xfId="2" applyNumberFormat="1" applyFont="1" applyFill="1" applyBorder="1"/>
    <xf numFmtId="165" fontId="162" fillId="78" borderId="50" xfId="2" applyNumberFormat="1" applyFont="1" applyFill="1" applyBorder="1"/>
    <xf numFmtId="165" fontId="162" fillId="78" borderId="0" xfId="2" applyNumberFormat="1" applyFont="1" applyFill="1" applyBorder="1" applyAlignment="1">
      <alignment wrapText="1"/>
    </xf>
    <xf numFmtId="165" fontId="162" fillId="78" borderId="3" xfId="2" applyNumberFormat="1" applyFont="1" applyFill="1" applyBorder="1" applyAlignment="1">
      <alignment wrapText="1"/>
    </xf>
    <xf numFmtId="165" fontId="162" fillId="78" borderId="49" xfId="2" applyNumberFormat="1" applyFont="1" applyFill="1" applyBorder="1" applyAlignment="1">
      <alignment wrapText="1"/>
    </xf>
    <xf numFmtId="167" fontId="162" fillId="78" borderId="50" xfId="1" applyNumberFormat="1" applyFont="1" applyFill="1" applyBorder="1" applyAlignment="1">
      <alignment horizontal="right"/>
    </xf>
    <xf numFmtId="165" fontId="162" fillId="78" borderId="50" xfId="2" applyNumberFormat="1" applyFont="1" applyFill="1" applyBorder="1" applyAlignment="1">
      <alignment wrapText="1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163" fillId="73" borderId="0" xfId="1" applyNumberFormat="1" applyFont="1" applyFill="1" applyBorder="1" applyAlignment="1">
      <alignment horizontal="right"/>
    </xf>
    <xf numFmtId="3" fontId="163" fillId="73" borderId="50" xfId="1" applyNumberFormat="1" applyFont="1" applyFill="1" applyBorder="1" applyAlignment="1">
      <alignment horizontal="right"/>
    </xf>
    <xf numFmtId="3" fontId="163" fillId="73" borderId="3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165" fontId="162" fillId="78" borderId="72" xfId="2" applyNumberFormat="1" applyFont="1" applyFill="1" applyBorder="1"/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164" fontId="163" fillId="73" borderId="0" xfId="1" applyNumberFormat="1" applyFont="1" applyFill="1" applyBorder="1" applyAlignment="1">
      <alignment horizontal="right"/>
    </xf>
    <xf numFmtId="164" fontId="163" fillId="73" borderId="50" xfId="1" applyNumberFormat="1" applyFont="1" applyFill="1" applyBorder="1" applyAlignment="1">
      <alignment horizontal="right"/>
    </xf>
    <xf numFmtId="164" fontId="163" fillId="73" borderId="3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3" fontId="162" fillId="78" borderId="6" xfId="2" applyNumberFormat="1" applyFont="1" applyFill="1" applyBorder="1"/>
    <xf numFmtId="3" fontId="162" fillId="78" borderId="0" xfId="1" applyNumberFormat="1" applyFont="1" applyFill="1" applyBorder="1" applyAlignment="1">
      <alignment horizontal="right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164" fontId="158" fillId="76" borderId="0" xfId="1" applyNumberFormat="1" applyFont="1" applyFill="1" applyBorder="1" applyAlignment="1">
      <alignment horizontal="right"/>
    </xf>
    <xf numFmtId="3" fontId="158" fillId="76" borderId="79" xfId="2" applyNumberFormat="1" applyFont="1" applyFill="1" applyBorder="1" applyAlignment="1">
      <alignment wrapText="1"/>
    </xf>
    <xf numFmtId="164" fontId="158" fillId="76" borderId="81" xfId="1" applyNumberFormat="1" applyFont="1" applyFill="1" applyBorder="1" applyAlignment="1">
      <alignment horizontal="right"/>
    </xf>
    <xf numFmtId="164" fontId="158" fillId="76" borderId="3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164" fontId="160" fillId="77" borderId="0" xfId="1" applyNumberFormat="1" applyFont="1" applyFill="1" applyBorder="1" applyAlignment="1">
      <alignment horizontal="right"/>
    </xf>
    <xf numFmtId="3" fontId="160" fillId="77" borderId="79" xfId="2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horizontal="right"/>
    </xf>
    <xf numFmtId="164" fontId="160" fillId="77" borderId="80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164" fontId="161" fillId="77" borderId="0" xfId="1" applyNumberFormat="1" applyFont="1" applyFill="1" applyBorder="1" applyAlignment="1">
      <alignment vertical="top" wrapText="1"/>
    </xf>
    <xf numFmtId="3" fontId="160" fillId="77" borderId="81" xfId="2" applyNumberFormat="1" applyFont="1" applyFill="1" applyBorder="1" applyAlignment="1">
      <alignment wrapText="1"/>
    </xf>
    <xf numFmtId="164" fontId="161" fillId="77" borderId="3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165" fontId="162" fillId="78" borderId="79" xfId="2" applyNumberFormat="1" applyFont="1" applyFill="1" applyBorder="1" applyAlignment="1">
      <alignment wrapText="1"/>
    </xf>
    <xf numFmtId="167" fontId="162" fillId="78" borderId="81" xfId="1" applyNumberFormat="1" applyFont="1" applyFill="1" applyBorder="1" applyAlignment="1">
      <alignment horizontal="right"/>
    </xf>
    <xf numFmtId="167" fontId="162" fillId="78" borderId="80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1" fontId="162" fillId="78" borderId="0" xfId="1" applyNumberFormat="1" applyFont="1" applyFill="1" applyBorder="1" applyAlignment="1">
      <alignment horizontal="right"/>
    </xf>
    <xf numFmtId="1" fontId="162" fillId="78" borderId="3" xfId="1" applyNumberFormat="1" applyFont="1" applyFill="1" applyBorder="1" applyAlignment="1">
      <alignment horizontal="right"/>
    </xf>
    <xf numFmtId="1" fontId="162" fillId="78" borderId="81" xfId="1" applyNumberFormat="1" applyFont="1" applyFill="1" applyBorder="1" applyAlignment="1">
      <alignment horizontal="right"/>
    </xf>
    <xf numFmtId="1" fontId="162" fillId="78" borderId="80" xfId="2" applyNumberFormat="1" applyFont="1" applyFill="1" applyBorder="1" applyAlignment="1">
      <alignment wrapText="1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3" fontId="162" fillId="78" borderId="79" xfId="2" applyNumberFormat="1" applyFont="1" applyFill="1" applyBorder="1"/>
    <xf numFmtId="3" fontId="162" fillId="78" borderId="81" xfId="1" applyNumberFormat="1" applyFont="1" applyFill="1" applyBorder="1" applyAlignment="1">
      <alignment horizontal="right"/>
    </xf>
    <xf numFmtId="3" fontId="162" fillId="78" borderId="77" xfId="2" applyNumberFormat="1" applyFont="1" applyFill="1" applyBorder="1" applyAlignment="1">
      <alignment wrapText="1"/>
    </xf>
    <xf numFmtId="3" fontId="162" fillId="78" borderId="80" xfId="2" applyNumberFormat="1" applyFont="1" applyFill="1" applyBorder="1" applyAlignment="1">
      <alignment wrapText="1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4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3" fontId="24" fillId="76" borderId="6" xfId="2" applyNumberFormat="1" applyFont="1" applyFill="1" applyBorder="1" applyAlignment="1">
      <alignment wrapText="1"/>
    </xf>
    <xf numFmtId="164" fontId="24" fillId="76" borderId="0" xfId="1" applyNumberFormat="1" applyFont="1" applyFill="1" applyBorder="1" applyAlignment="1">
      <alignment horizontal="right"/>
    </xf>
    <xf numFmtId="3" fontId="24" fillId="77" borderId="6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horizontal="right"/>
    </xf>
    <xf numFmtId="3" fontId="24" fillId="77" borderId="0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wrapText="1"/>
    </xf>
    <xf numFmtId="167" fontId="24" fillId="78" borderId="0" xfId="1" applyNumberFormat="1" applyFont="1" applyFill="1" applyBorder="1" applyAlignment="1">
      <alignment horizontal="right"/>
    </xf>
    <xf numFmtId="165" fontId="24" fillId="78" borderId="6" xfId="2" applyNumberFormat="1" applyFont="1" applyFill="1" applyBorder="1" applyAlignment="1">
      <alignment wrapText="1"/>
    </xf>
    <xf numFmtId="165" fontId="24" fillId="78" borderId="0" xfId="2" applyNumberFormat="1" applyFont="1" applyFill="1" applyBorder="1" applyAlignment="1">
      <alignment wrapText="1"/>
    </xf>
    <xf numFmtId="165" fontId="24" fillId="78" borderId="0" xfId="2" applyNumberFormat="1" applyFont="1" applyFill="1" applyBorder="1"/>
    <xf numFmtId="1" fontId="24" fillId="78" borderId="0" xfId="1" applyNumberFormat="1" applyFont="1" applyFill="1" applyBorder="1" applyAlignment="1">
      <alignment horizontal="right"/>
    </xf>
    <xf numFmtId="164" fontId="24" fillId="73" borderId="0" xfId="1" applyNumberFormat="1" applyFont="1" applyFill="1" applyBorder="1" applyAlignment="1">
      <alignment horizontal="right"/>
    </xf>
    <xf numFmtId="3" fontId="24" fillId="76" borderId="1" xfId="2" applyNumberFormat="1" applyFont="1" applyFill="1" applyBorder="1" applyAlignment="1">
      <alignment wrapText="1"/>
    </xf>
    <xf numFmtId="3" fontId="24" fillId="77" borderId="1" xfId="2" applyNumberFormat="1" applyFont="1" applyFill="1" applyBorder="1" applyAlignment="1">
      <alignment wrapText="1"/>
    </xf>
    <xf numFmtId="167" fontId="24" fillId="78" borderId="3" xfId="1" applyNumberFormat="1" applyFont="1" applyFill="1" applyBorder="1" applyAlignment="1">
      <alignment horizontal="right"/>
    </xf>
    <xf numFmtId="165" fontId="24" fillId="78" borderId="3" xfId="2" applyNumberFormat="1" applyFont="1" applyFill="1" applyBorder="1" applyAlignment="1">
      <alignment wrapText="1"/>
    </xf>
    <xf numFmtId="1" fontId="24" fillId="78" borderId="3" xfId="1" applyNumberFormat="1" applyFont="1" applyFill="1" applyBorder="1" applyAlignment="1">
      <alignment horizontal="right"/>
    </xf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/>
    </xf>
    <xf numFmtId="0" fontId="30" fillId="0" borderId="3" xfId="1537" applyFont="1" applyBorder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151" fillId="0" borderId="0" xfId="1537" applyFont="1" applyAlignment="1">
      <alignment horizontal="left" vertical="center"/>
    </xf>
    <xf numFmtId="0" fontId="24" fillId="0" borderId="0" xfId="1537" applyFont="1" applyAlignment="1">
      <alignment horizontal="justify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24" fillId="0" borderId="0" xfId="2" applyFont="1" applyAlignment="1">
      <alignment horizontal="left"/>
    </xf>
    <xf numFmtId="0" fontId="152" fillId="0" borderId="0" xfId="1537" applyFont="1" applyAlignment="1">
      <alignment horizontal="left"/>
    </xf>
    <xf numFmtId="0" fontId="138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1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2" fillId="0" borderId="0" xfId="2" applyNumberFormat="1" applyFont="1" applyAlignment="1">
      <alignment horizontal="center" wrapText="1"/>
    </xf>
    <xf numFmtId="165" fontId="144" fillId="0" borderId="0" xfId="2" applyNumberFormat="1" applyFont="1" applyAlignment="1">
      <alignment horizontal="center" wrapText="1"/>
    </xf>
    <xf numFmtId="0" fontId="145" fillId="0" borderId="0" xfId="2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left" vertical="center" wrapText="1"/>
    </xf>
    <xf numFmtId="165" fontId="158" fillId="0" borderId="0" xfId="2" applyNumberFormat="1" applyFont="1" applyAlignment="1">
      <alignment horizontal="left" wrapText="1"/>
    </xf>
    <xf numFmtId="0" fontId="156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233060"/>
      <color rgb="FFF7C9C7"/>
      <color rgb="FFC7CCD6"/>
      <color rgb="FF9196B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0.43288590604026844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0.56711409395973156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5556770.9620000012</c:v>
                </c:pt>
                <c:pt idx="2">
                  <c:v>6693899.2850000001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5556770.9620000012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6693899.2850000001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0.59511468827383562</c:v>
                </c:pt>
                <c:pt idx="2">
                  <c:v>0.66074363854825235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0.40488531172616438</c:v>
                </c:pt>
                <c:pt idx="2">
                  <c:v>0.33925636145174759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0.60605043019067961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0.39394956980932039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0.85100466546983533</c:v>
                </c:pt>
                <c:pt idx="2">
                  <c:v>0.71354685572677823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0.14899533453016472</c:v>
                </c:pt>
                <c:pt idx="2">
                  <c:v>0.28645314427322177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0.91125638344873461</c:v>
                </c:pt>
                <c:pt idx="2">
                  <c:v>0.82568667773820292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8.8743616551265336E-2</c:v>
                </c:pt>
                <c:pt idx="2">
                  <c:v>0.1743133222617971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1.1904900659561928</c:v>
                </c:pt>
                <c:pt idx="2">
                  <c:v>1.0786377906476456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72-4EDB-87FA-7DD665E4A7AF}"/>
                </c:ext>
              </c:extLst>
            </c:dLbl>
            <c:dLbl>
              <c:idx val="2"/>
              <c:layout>
                <c:manualLayout>
                  <c:x val="0"/>
                  <c:y val="-4.1695642745511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0-4CAE-B0A2-34231175F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-0.19049006595619275</c:v>
                </c:pt>
                <c:pt idx="2">
                  <c:v>-7.8637790647645672E-2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F-48FB-8DA3-71A91B5048B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D9-43C8-A621-42EC4C8FF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B2-48B6-8CBF-70F1C2EEB6B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7F-4D93-B9BC-590FC5B0E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7F-4396-82B3-A6A6CA60700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32-4C4C-BA8D-B132FB3C6D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2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C2-448F-AD14-137A17407C77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6B-4AA0-B154-901D54E0DA7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29853156.426359151</c:v>
                </c:pt>
                <c:pt idx="3">
                  <c:v>23471611.907740146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0.83251970526928343</c:v>
                </c:pt>
                <c:pt idx="3">
                  <c:v>0.65455656174344345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  <c:pt idx="2">
                  <c:v>0.16748029473071657</c:v>
                </c:pt>
                <c:pt idx="3">
                  <c:v>0.34544343825655655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01-497A-AF2D-4900510BB9CD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87E-4782-B803-776CA67950C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2382498.8666549991</c:v>
                </c:pt>
                <c:pt idx="2">
                  <c:v>3165726.4703370016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35140530.310164146</c:v>
                </c:pt>
                <c:pt idx="2">
                  <c:v>26065738.292919651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'7.1'!$N$6:$N$35</c:f>
              <c:numCache>
                <c:formatCode>#,##0</c:formatCode>
                <c:ptCount val="30"/>
                <c:pt idx="0">
                  <c:v>171787.01</c:v>
                </c:pt>
                <c:pt idx="1">
                  <c:v>157626.59599999999</c:v>
                </c:pt>
                <c:pt idx="2">
                  <c:v>147665.09599999999</c:v>
                </c:pt>
                <c:pt idx="3">
                  <c:v>155197.28700000001</c:v>
                </c:pt>
                <c:pt idx="4">
                  <c:v>137682.92800000001</c:v>
                </c:pt>
                <c:pt idx="5">
                  <c:v>141558.56200000001</c:v>
                </c:pt>
                <c:pt idx="6">
                  <c:v>151695.685</c:v>
                </c:pt>
                <c:pt idx="7">
                  <c:v>143237.10399999999</c:v>
                </c:pt>
                <c:pt idx="8">
                  <c:v>145399.45800000001</c:v>
                </c:pt>
                <c:pt idx="9">
                  <c:v>115431.019</c:v>
                </c:pt>
                <c:pt idx="10">
                  <c:v>132983.552</c:v>
                </c:pt>
                <c:pt idx="11">
                  <c:v>137815.408</c:v>
                </c:pt>
                <c:pt idx="12">
                  <c:v>142115.43700000001</c:v>
                </c:pt>
                <c:pt idx="13">
                  <c:v>147727.111</c:v>
                </c:pt>
                <c:pt idx="14">
                  <c:v>163341.88200000001</c:v>
                </c:pt>
                <c:pt idx="15">
                  <c:v>140019.03</c:v>
                </c:pt>
                <c:pt idx="16">
                  <c:v>143252.32699999999</c:v>
                </c:pt>
                <c:pt idx="17">
                  <c:v>144773.44099999999</c:v>
                </c:pt>
                <c:pt idx="18">
                  <c:v>142479.802</c:v>
                </c:pt>
                <c:pt idx="19">
                  <c:v>144509.459</c:v>
                </c:pt>
                <c:pt idx="20">
                  <c:v>139007.79999999999</c:v>
                </c:pt>
                <c:pt idx="21">
                  <c:v>138908.179</c:v>
                </c:pt>
                <c:pt idx="22">
                  <c:v>140653.114</c:v>
                </c:pt>
                <c:pt idx="23">
                  <c:v>139651.96900000001</c:v>
                </c:pt>
                <c:pt idx="24">
                  <c:v>134879.853</c:v>
                </c:pt>
                <c:pt idx="25">
                  <c:v>136872.95300000001</c:v>
                </c:pt>
                <c:pt idx="26">
                  <c:v>137795.46799999999</c:v>
                </c:pt>
                <c:pt idx="27">
                  <c:v>141566.932</c:v>
                </c:pt>
                <c:pt idx="28">
                  <c:v>141584.00700000001</c:v>
                </c:pt>
                <c:pt idx="29">
                  <c:v>141638.22399999999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'7.1'!$O$6:$O$35</c:f>
              <c:numCache>
                <c:formatCode>#,##0</c:formatCode>
                <c:ptCount val="30"/>
                <c:pt idx="0">
                  <c:v>-26513.352999999999</c:v>
                </c:pt>
                <c:pt idx="1">
                  <c:v>-26521.383999999998</c:v>
                </c:pt>
                <c:pt idx="2">
                  <c:v>-25780.098000000002</c:v>
                </c:pt>
                <c:pt idx="3">
                  <c:v>-26535.415000000001</c:v>
                </c:pt>
                <c:pt idx="4">
                  <c:v>-26563.171999999999</c:v>
                </c:pt>
                <c:pt idx="5">
                  <c:v>-26505.38</c:v>
                </c:pt>
                <c:pt idx="6">
                  <c:v>-26529.167000000001</c:v>
                </c:pt>
                <c:pt idx="7">
                  <c:v>-26506.616999999998</c:v>
                </c:pt>
                <c:pt idx="8">
                  <c:v>-26471.613000000001</c:v>
                </c:pt>
                <c:pt idx="9">
                  <c:v>-26486.756000000001</c:v>
                </c:pt>
                <c:pt idx="10">
                  <c:v>-26467.348999999998</c:v>
                </c:pt>
                <c:pt idx="11">
                  <c:v>-26503.278999999999</c:v>
                </c:pt>
                <c:pt idx="12">
                  <c:v>-26466.053</c:v>
                </c:pt>
                <c:pt idx="13">
                  <c:v>-26447.09</c:v>
                </c:pt>
                <c:pt idx="14">
                  <c:v>-26496.525000000001</c:v>
                </c:pt>
                <c:pt idx="15">
                  <c:v>-26493.78</c:v>
                </c:pt>
                <c:pt idx="16">
                  <c:v>-26508.307000000001</c:v>
                </c:pt>
                <c:pt idx="17">
                  <c:v>-26515.531999999999</c:v>
                </c:pt>
                <c:pt idx="18">
                  <c:v>-26520.563999999998</c:v>
                </c:pt>
                <c:pt idx="19">
                  <c:v>-9723.0650000000005</c:v>
                </c:pt>
                <c:pt idx="20">
                  <c:v>-7.702</c:v>
                </c:pt>
                <c:pt idx="21">
                  <c:v>0</c:v>
                </c:pt>
                <c:pt idx="22">
                  <c:v>-0.73599999999999999</c:v>
                </c:pt>
                <c:pt idx="23">
                  <c:v>-26389.66</c:v>
                </c:pt>
                <c:pt idx="24">
                  <c:v>-26469.609</c:v>
                </c:pt>
                <c:pt idx="25">
                  <c:v>-26464.228999999999</c:v>
                </c:pt>
                <c:pt idx="26">
                  <c:v>-26518.153999999999</c:v>
                </c:pt>
                <c:pt idx="27">
                  <c:v>-26488.9</c:v>
                </c:pt>
                <c:pt idx="28">
                  <c:v>-26487.322</c:v>
                </c:pt>
                <c:pt idx="29">
                  <c:v>-26422.267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'7.1'!$P$6:$P$35</c:f>
              <c:numCache>
                <c:formatCode>#,##0</c:formatCode>
                <c:ptCount val="30"/>
                <c:pt idx="0">
                  <c:v>174389.65100000001</c:v>
                </c:pt>
                <c:pt idx="1">
                  <c:v>199429.622</c:v>
                </c:pt>
                <c:pt idx="2">
                  <c:v>260135.092</c:v>
                </c:pt>
                <c:pt idx="3">
                  <c:v>244064.93799999999</c:v>
                </c:pt>
                <c:pt idx="4">
                  <c:v>266651.60200000001</c:v>
                </c:pt>
                <c:pt idx="5">
                  <c:v>233011.421</c:v>
                </c:pt>
                <c:pt idx="6">
                  <c:v>186692.321</c:v>
                </c:pt>
                <c:pt idx="7">
                  <c:v>204013.41500000001</c:v>
                </c:pt>
                <c:pt idx="8">
                  <c:v>226927.91699999999</c:v>
                </c:pt>
                <c:pt idx="9">
                  <c:v>282555.61900000001</c:v>
                </c:pt>
                <c:pt idx="10">
                  <c:v>280771.45600000001</c:v>
                </c:pt>
                <c:pt idx="11">
                  <c:v>288354.962</c:v>
                </c:pt>
                <c:pt idx="12">
                  <c:v>294814.85499999998</c:v>
                </c:pt>
                <c:pt idx="13">
                  <c:v>213221.36300000001</c:v>
                </c:pt>
                <c:pt idx="14">
                  <c:v>214949.959</c:v>
                </c:pt>
                <c:pt idx="15">
                  <c:v>227122.18599999999</c:v>
                </c:pt>
                <c:pt idx="16">
                  <c:v>175953.96299999999</c:v>
                </c:pt>
                <c:pt idx="17">
                  <c:v>153289.94500000001</c:v>
                </c:pt>
                <c:pt idx="18">
                  <c:v>137297.511</c:v>
                </c:pt>
                <c:pt idx="19">
                  <c:v>166950.14199999999</c:v>
                </c:pt>
                <c:pt idx="20">
                  <c:v>125162.095</c:v>
                </c:pt>
                <c:pt idx="21">
                  <c:v>123857.929</c:v>
                </c:pt>
                <c:pt idx="22">
                  <c:v>140044.842</c:v>
                </c:pt>
                <c:pt idx="23">
                  <c:v>151048.696</c:v>
                </c:pt>
                <c:pt idx="24">
                  <c:v>162435.26699999999</c:v>
                </c:pt>
                <c:pt idx="25">
                  <c:v>199332.796</c:v>
                </c:pt>
                <c:pt idx="26">
                  <c:v>234093.72099999999</c:v>
                </c:pt>
                <c:pt idx="27">
                  <c:v>237749.98199999999</c:v>
                </c:pt>
                <c:pt idx="28">
                  <c:v>247086.96900000001</c:v>
                </c:pt>
                <c:pt idx="29">
                  <c:v>257888.30300000001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'7.1'!$Q$6:$Q$35</c:f>
              <c:numCache>
                <c:formatCode>#,##0</c:formatCode>
                <c:ptCount val="30"/>
                <c:pt idx="0">
                  <c:v>-185.36656599999998</c:v>
                </c:pt>
                <c:pt idx="1">
                  <c:v>-167.36748399999999</c:v>
                </c:pt>
                <c:pt idx="2">
                  <c:v>-122.191272</c:v>
                </c:pt>
                <c:pt idx="3">
                  <c:v>-130.501735</c:v>
                </c:pt>
                <c:pt idx="4">
                  <c:v>-167.54124900000002</c:v>
                </c:pt>
                <c:pt idx="5">
                  <c:v>-181.82318099999998</c:v>
                </c:pt>
                <c:pt idx="6">
                  <c:v>-158.36630700000001</c:v>
                </c:pt>
                <c:pt idx="7">
                  <c:v>-101.485901</c:v>
                </c:pt>
                <c:pt idx="8">
                  <c:v>-145.00767999999999</c:v>
                </c:pt>
                <c:pt idx="9">
                  <c:v>-147.93451400000001</c:v>
                </c:pt>
                <c:pt idx="10">
                  <c:v>-173.14761199999998</c:v>
                </c:pt>
                <c:pt idx="11">
                  <c:v>-133.082065</c:v>
                </c:pt>
                <c:pt idx="12">
                  <c:v>-182.80814399999997</c:v>
                </c:pt>
                <c:pt idx="13">
                  <c:v>-111.53310200000001</c:v>
                </c:pt>
                <c:pt idx="14">
                  <c:v>-100.13684500000001</c:v>
                </c:pt>
                <c:pt idx="15">
                  <c:v>-97.948273999999998</c:v>
                </c:pt>
                <c:pt idx="16">
                  <c:v>-86.790847999999997</c:v>
                </c:pt>
                <c:pt idx="17">
                  <c:v>-84.078388000000004</c:v>
                </c:pt>
                <c:pt idx="18">
                  <c:v>-85.774815000000004</c:v>
                </c:pt>
                <c:pt idx="19">
                  <c:v>-88.093795</c:v>
                </c:pt>
                <c:pt idx="20">
                  <c:v>-61.213581999999995</c:v>
                </c:pt>
                <c:pt idx="21">
                  <c:v>-63.905749</c:v>
                </c:pt>
                <c:pt idx="22">
                  <c:v>-65.06444599999999</c:v>
                </c:pt>
                <c:pt idx="23">
                  <c:v>-66.328564999999998</c:v>
                </c:pt>
                <c:pt idx="24">
                  <c:v>-66.532768000000004</c:v>
                </c:pt>
                <c:pt idx="25">
                  <c:v>-26711.827036999999</c:v>
                </c:pt>
                <c:pt idx="26">
                  <c:v>-32786.911820000001</c:v>
                </c:pt>
                <c:pt idx="27">
                  <c:v>-33773.311079999999</c:v>
                </c:pt>
                <c:pt idx="28">
                  <c:v>-37702.526241</c:v>
                </c:pt>
                <c:pt idx="29">
                  <c:v>-36326.550975999999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'7.1'!$R$6:$R$35</c:f>
              <c:numCache>
                <c:formatCode>#,##0</c:formatCode>
                <c:ptCount val="30"/>
                <c:pt idx="0">
                  <c:v>5746.3423387096764</c:v>
                </c:pt>
                <c:pt idx="1">
                  <c:v>5652.2163387096771</c:v>
                </c:pt>
                <c:pt idx="2">
                  <c:v>5617.7773387096768</c:v>
                </c:pt>
                <c:pt idx="3">
                  <c:v>5489.4433387096769</c:v>
                </c:pt>
                <c:pt idx="4">
                  <c:v>5756.1463387096765</c:v>
                </c:pt>
                <c:pt idx="5">
                  <c:v>5672.0763387096767</c:v>
                </c:pt>
                <c:pt idx="6">
                  <c:v>5693.1773387096764</c:v>
                </c:pt>
                <c:pt idx="7">
                  <c:v>5754.8223387096768</c:v>
                </c:pt>
                <c:pt idx="8">
                  <c:v>5719.3763387096769</c:v>
                </c:pt>
                <c:pt idx="9">
                  <c:v>5687.8113387096764</c:v>
                </c:pt>
                <c:pt idx="10">
                  <c:v>5737.9773387096766</c:v>
                </c:pt>
                <c:pt idx="11">
                  <c:v>5734.2063387096769</c:v>
                </c:pt>
                <c:pt idx="12">
                  <c:v>5652.7133387096765</c:v>
                </c:pt>
                <c:pt idx="13">
                  <c:v>5731.3173387096767</c:v>
                </c:pt>
                <c:pt idx="14">
                  <c:v>5763.0963387096763</c:v>
                </c:pt>
                <c:pt idx="15">
                  <c:v>5720.5173387096766</c:v>
                </c:pt>
                <c:pt idx="16">
                  <c:v>5640.6883387096768</c:v>
                </c:pt>
                <c:pt idx="17">
                  <c:v>5729.2903387096767</c:v>
                </c:pt>
                <c:pt idx="18">
                  <c:v>5648.9863387096766</c:v>
                </c:pt>
                <c:pt idx="19">
                  <c:v>5819.4753387096771</c:v>
                </c:pt>
                <c:pt idx="20">
                  <c:v>5716.5363387096768</c:v>
                </c:pt>
                <c:pt idx="21">
                  <c:v>5680.2353387096764</c:v>
                </c:pt>
                <c:pt idx="22">
                  <c:v>5671.6933387096769</c:v>
                </c:pt>
                <c:pt idx="23">
                  <c:v>5662.506338709677</c:v>
                </c:pt>
                <c:pt idx="24">
                  <c:v>5663.2153387096769</c:v>
                </c:pt>
                <c:pt idx="25">
                  <c:v>5656.0213387096765</c:v>
                </c:pt>
                <c:pt idx="26">
                  <c:v>5663.6853387096762</c:v>
                </c:pt>
                <c:pt idx="27">
                  <c:v>5717.8013387096762</c:v>
                </c:pt>
                <c:pt idx="28">
                  <c:v>5662.7323387096767</c:v>
                </c:pt>
                <c:pt idx="29">
                  <c:v>5605.6883387096768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f>'7.1'!$S$6:$S$35</c:f>
              <c:numCache>
                <c:formatCode>#,##0</c:formatCode>
                <c:ptCount val="30"/>
                <c:pt idx="0">
                  <c:v>314168.00247519353</c:v>
                </c:pt>
                <c:pt idx="1">
                  <c:v>373963.26647519355</c:v>
                </c:pt>
                <c:pt idx="2">
                  <c:v>375514.76347519347</c:v>
                </c:pt>
                <c:pt idx="3">
                  <c:v>377168.06347519351</c:v>
                </c:pt>
                <c:pt idx="4">
                  <c:v>378359.69147519354</c:v>
                </c:pt>
                <c:pt idx="5">
                  <c:v>360142.48247519357</c:v>
                </c:pt>
                <c:pt idx="6">
                  <c:v>300702.46347519354</c:v>
                </c:pt>
                <c:pt idx="7">
                  <c:v>306873.75247519359</c:v>
                </c:pt>
                <c:pt idx="8">
                  <c:v>374202.8484751936</c:v>
                </c:pt>
                <c:pt idx="9">
                  <c:v>397365.91447519354</c:v>
                </c:pt>
                <c:pt idx="10">
                  <c:v>406758.12947519356</c:v>
                </c:pt>
                <c:pt idx="11">
                  <c:v>415039.84047519357</c:v>
                </c:pt>
                <c:pt idx="12">
                  <c:v>399573.16547519359</c:v>
                </c:pt>
                <c:pt idx="13">
                  <c:v>348782.19147519348</c:v>
                </c:pt>
                <c:pt idx="14">
                  <c:v>329669.00547519361</c:v>
                </c:pt>
                <c:pt idx="15">
                  <c:v>324531.73347519356</c:v>
                </c:pt>
                <c:pt idx="16">
                  <c:v>297051.13947519357</c:v>
                </c:pt>
                <c:pt idx="17">
                  <c:v>296053.59147519351</c:v>
                </c:pt>
                <c:pt idx="18">
                  <c:v>281290.65247519355</c:v>
                </c:pt>
                <c:pt idx="19">
                  <c:v>287310.32147519354</c:v>
                </c:pt>
                <c:pt idx="20">
                  <c:v>272018.28147519351</c:v>
                </c:pt>
                <c:pt idx="21">
                  <c:v>272377.91447519354</c:v>
                </c:pt>
                <c:pt idx="22">
                  <c:v>288920.28147519357</c:v>
                </c:pt>
                <c:pt idx="23">
                  <c:v>277250.4414751936</c:v>
                </c:pt>
                <c:pt idx="24">
                  <c:v>287943.20547519351</c:v>
                </c:pt>
                <c:pt idx="25">
                  <c:v>314711.10947519355</c:v>
                </c:pt>
                <c:pt idx="26">
                  <c:v>331126.7184751936</c:v>
                </c:pt>
                <c:pt idx="27">
                  <c:v>322855.69847519358</c:v>
                </c:pt>
                <c:pt idx="28">
                  <c:v>328440.01947519358</c:v>
                </c:pt>
                <c:pt idx="29">
                  <c:v>343948.53247519356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14609838.705947001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-1568972.1653366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13040866.540610401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9446820.8867750242</c:v>
                </c:pt>
                <c:pt idx="2">
                  <c:v>10335768.833498914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9446820.8867750242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10335768.833498914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9202919.6995812207</c:v>
                </c:pt>
                <c:pt idx="2">
                  <c:v>10845069.281288156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9202919.6995812207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10845069.281288156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1</c:v>
                </c:pt>
                <c:pt idx="2">
                  <c:v>16</c:v>
                </c:pt>
                <c:pt idx="3">
                  <c:v>4</c:v>
                </c:pt>
                <c:pt idx="4">
                  <c:v>0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1</c:v>
                </c:pt>
                <c:pt idx="2">
                  <c:v>16</c:v>
                </c:pt>
                <c:pt idx="3">
                  <c:v>4</c:v>
                </c:pt>
                <c:pt idx="4">
                  <c:v>0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43</xdr:row>
      <xdr:rowOff>165100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32</xdr:row>
      <xdr:rowOff>47625</xdr:rowOff>
    </xdr:from>
    <xdr:to>
      <xdr:col>10</xdr:col>
      <xdr:colOff>466725</xdr:colOff>
      <xdr:row>44</xdr:row>
      <xdr:rowOff>104775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44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85727</xdr:colOff>
      <xdr:row>3</xdr:row>
      <xdr:rowOff>1057277</xdr:rowOff>
    </xdr:from>
    <xdr:to>
      <xdr:col>9</xdr:col>
      <xdr:colOff>361950</xdr:colOff>
      <xdr:row>5</xdr:row>
      <xdr:rowOff>130258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2" y="1562102"/>
          <a:ext cx="3676648" cy="21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41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45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45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45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tabSelected="1" showWhiteSpace="0" view="pageBreakPreview" zoomScaleNormal="90" zoomScaleSheetLayoutView="100" zoomScalePageLayoutView="70" workbookViewId="0">
      <selection activeCell="E1" sqref="E1"/>
    </sheetView>
  </sheetViews>
  <sheetFormatPr defaultColWidth="9" defaultRowHeight="12.7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97" t="s">
        <v>309</v>
      </c>
      <c r="B1" s="598"/>
    </row>
    <row r="2" spans="1:11" ht="392.4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>
      <c r="B3" s="62"/>
      <c r="D3" s="63"/>
      <c r="E3" s="64"/>
      <c r="F3" s="64"/>
      <c r="G3" s="64"/>
      <c r="J3" s="65"/>
    </row>
    <row r="9" spans="1:11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>
      <c r="A28" s="599"/>
      <c r="B28" s="599"/>
      <c r="C28" s="599"/>
      <c r="D28" s="599"/>
      <c r="E28" s="599"/>
      <c r="F28" s="599"/>
      <c r="G28" s="599"/>
      <c r="H28" s="599"/>
      <c r="I28" s="599"/>
      <c r="J28" s="599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>
      <c r="A33" s="600"/>
      <c r="B33" s="600"/>
      <c r="C33" s="600"/>
      <c r="D33" s="600"/>
      <c r="E33" s="600"/>
      <c r="F33" s="600"/>
      <c r="G33" s="600"/>
      <c r="H33" s="600"/>
      <c r="I33" s="600"/>
      <c r="J33" s="600"/>
    </row>
    <row r="34" spans="1:10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>
      <c r="B39" s="73"/>
      <c r="C39" s="73"/>
      <c r="D39" s="73"/>
      <c r="E39" s="73"/>
      <c r="F39" s="73"/>
      <c r="G39" s="73"/>
      <c r="H39" s="73"/>
      <c r="I39" s="73"/>
    </row>
    <row r="50" spans="1:10">
      <c r="A50" s="601"/>
      <c r="B50" s="601"/>
      <c r="C50" s="601"/>
      <c r="D50" s="601"/>
      <c r="E50" s="601"/>
      <c r="F50" s="601"/>
      <c r="G50" s="601"/>
      <c r="H50" s="601"/>
      <c r="I50" s="601"/>
      <c r="J50" s="601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zoomScaleNormal="100" zoomScaleSheetLayoutView="100" workbookViewId="0">
      <selection activeCell="N12" sqref="N12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8" t="s">
        <v>77</v>
      </c>
      <c r="C5" s="614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0" t="s">
        <v>129</v>
      </c>
      <c r="K5" s="611"/>
      <c r="L5" s="152" t="s">
        <v>74</v>
      </c>
    </row>
    <row r="6" spans="1:15" ht="20.100000000000001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4174657.1491299984</v>
      </c>
      <c r="C7" s="473">
        <v>0.10619125326769169</v>
      </c>
      <c r="D7" s="161">
        <v>4198946.9601919986</v>
      </c>
      <c r="E7" s="388">
        <v>5.8183966237951397E-3</v>
      </c>
      <c r="F7" s="162">
        <v>4338098.6277590003</v>
      </c>
      <c r="G7" s="388">
        <v>3.313965832058019E-2</v>
      </c>
      <c r="H7" s="162">
        <v>4059731.3604060006</v>
      </c>
      <c r="I7" s="388">
        <v>-6.4168035639337276E-2</v>
      </c>
      <c r="J7" s="523">
        <v>4039470.5108569996</v>
      </c>
      <c r="K7" s="524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580">
        <v>6097922.6734959967</v>
      </c>
      <c r="K8" s="581">
        <f t="shared" ref="K8:K12" si="0">(J8-H8)/H8</f>
        <v>-0.14115266208338176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592">
        <v>8107069.5040599983</v>
      </c>
      <c r="K9" s="581">
        <f t="shared" si="0"/>
        <v>-0.10817493732259811</v>
      </c>
      <c r="L9" s="37">
        <v>8559393.656919999</v>
      </c>
    </row>
    <row r="10" spans="1:15" ht="30" customHeight="1">
      <c r="A10" s="160" t="s">
        <v>49</v>
      </c>
      <c r="B10" s="472">
        <v>10428644.512821</v>
      </c>
      <c r="C10" s="473">
        <v>0.13033847608337834</v>
      </c>
      <c r="D10" s="161">
        <v>10386475.457000002</v>
      </c>
      <c r="E10" s="388">
        <v>-4.0435797546991914E-3</v>
      </c>
      <c r="F10" s="162">
        <v>10786190.602897998</v>
      </c>
      <c r="G10" s="388">
        <v>3.8484194908351345E-2</v>
      </c>
      <c r="H10" s="162">
        <v>10082223.855333</v>
      </c>
      <c r="I10" s="388">
        <v>-6.5265557923281842E-2</v>
      </c>
      <c r="J10" s="526"/>
      <c r="K10" s="527">
        <f t="shared" si="0"/>
        <v>-1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409"/>
      <c r="K11" s="525">
        <f t="shared" si="0"/>
        <v>-1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410"/>
      <c r="K12" s="528">
        <f t="shared" si="0"/>
        <v>-1</v>
      </c>
      <c r="L12" s="37">
        <v>6351995.5504649999</v>
      </c>
    </row>
    <row r="13" spans="1:15" ht="39.950000000000003" customHeight="1">
      <c r="A13" s="607" t="s">
        <v>152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6097922.6734959967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8107069.5040599983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7" t="s">
        <v>256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6097922.6734959967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8107069.5040599983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8" t="s">
        <v>77</v>
      </c>
      <c r="C5" s="614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0" t="s">
        <v>129</v>
      </c>
      <c r="K5" s="611"/>
      <c r="L5" s="152" t="s">
        <v>74</v>
      </c>
    </row>
    <row r="6" spans="1:15" ht="20.100000000000001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3153781.0257519991</v>
      </c>
      <c r="C7" s="473">
        <v>-1.3159129239623644E-2</v>
      </c>
      <c r="D7" s="161">
        <v>3233203.4430629993</v>
      </c>
      <c r="E7" s="388">
        <v>2.5183237727185705E-2</v>
      </c>
      <c r="F7" s="162">
        <v>3372082.5573679977</v>
      </c>
      <c r="G7" s="388">
        <v>4.2954028953226114E-2</v>
      </c>
      <c r="H7" s="162">
        <v>3235965.2308530011</v>
      </c>
      <c r="I7" s="388">
        <v>-4.0365953145951407E-2</v>
      </c>
      <c r="J7" s="523">
        <v>3092332.9952590014</v>
      </c>
      <c r="K7" s="524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580">
        <v>4667633.2049329989</v>
      </c>
      <c r="K8" s="581">
        <f t="shared" ref="K8:K12" si="0">(J8-H8)/H8</f>
        <v>-0.17369191362802047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592">
        <v>6205882.4037499996</v>
      </c>
      <c r="K9" s="581">
        <f t="shared" si="0"/>
        <v>-0.14213758082930664</v>
      </c>
      <c r="L9" s="37">
        <v>7251775.996439998</v>
      </c>
    </row>
    <row r="10" spans="1:15" ht="30" customHeight="1">
      <c r="A10" s="160" t="s">
        <v>49</v>
      </c>
      <c r="B10" s="472">
        <v>7893669.7592600016</v>
      </c>
      <c r="C10" s="473">
        <v>7.7763081547186841E-3</v>
      </c>
      <c r="D10" s="161">
        <v>8019696.7203099998</v>
      </c>
      <c r="E10" s="388">
        <v>1.5965573034285727E-2</v>
      </c>
      <c r="F10" s="162">
        <v>8427557.7580970004</v>
      </c>
      <c r="G10" s="388">
        <v>5.0857414190500071E-2</v>
      </c>
      <c r="H10" s="162">
        <v>8024082.6225760011</v>
      </c>
      <c r="I10" s="388">
        <v>-4.7875689150080267E-2</v>
      </c>
      <c r="J10" s="526"/>
      <c r="K10" s="527">
        <f t="shared" si="0"/>
        <v>-1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409"/>
      <c r="K11" s="525">
        <f t="shared" si="0"/>
        <v>-1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410"/>
      <c r="K12" s="528">
        <f t="shared" si="0"/>
        <v>-1</v>
      </c>
      <c r="L12" s="37">
        <v>5389947.4412140008</v>
      </c>
    </row>
    <row r="13" spans="1:15" ht="39.950000000000003" customHeight="1">
      <c r="A13" s="607" t="s">
        <v>154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4667633.2049329989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6205882.4037499996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7" t="s">
        <v>257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4667633.2049329989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6205882.4037499996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 t="s">
        <v>159</v>
      </c>
      <c r="B1" s="120"/>
      <c r="C1" s="120"/>
      <c r="D1" s="120"/>
    </row>
    <row r="2" spans="1:15" ht="18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9" t="s">
        <v>77</v>
      </c>
      <c r="C5" s="616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7" t="s">
        <v>129</v>
      </c>
      <c r="K5" s="618"/>
      <c r="L5" s="152" t="s">
        <v>74</v>
      </c>
    </row>
    <row r="6" spans="1:15" ht="20.100000000000001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407" t="s">
        <v>5</v>
      </c>
      <c r="K6" s="417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89">
        <v>9.331601733444532E-2</v>
      </c>
      <c r="D7" s="161">
        <v>3737764.7700000005</v>
      </c>
      <c r="E7" s="388">
        <v>3.3801909570065746E-3</v>
      </c>
      <c r="F7" s="162">
        <v>2782482.835</v>
      </c>
      <c r="G7" s="388">
        <v>-0.25557572340219803</v>
      </c>
      <c r="H7" s="162">
        <v>2522726.04</v>
      </c>
      <c r="I7" s="388">
        <v>-9.3354320728451123E-2</v>
      </c>
      <c r="J7" s="529">
        <f>'4.3'!S38</f>
        <v>3197695.1449999986</v>
      </c>
      <c r="K7" s="530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582">
        <f>'4.3'!T38</f>
        <v>5556770.9620000012</v>
      </c>
      <c r="K8" s="583">
        <f>(J8-H8)/H8</f>
        <v>0.11103394197698152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593">
        <f>'4.3'!U38</f>
        <v>6693899.2850000001</v>
      </c>
      <c r="K9" s="583">
        <f t="shared" ref="K9:K11" si="0">(J9-H9)/H9</f>
        <v>3.1890188855912549E-2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89">
        <v>2.8044166669544974E-2</v>
      </c>
      <c r="D10" s="161">
        <v>7128955.9449999994</v>
      </c>
      <c r="E10" s="388">
        <v>-7.3368284837673436E-2</v>
      </c>
      <c r="F10" s="162">
        <v>6243357.3060000008</v>
      </c>
      <c r="G10" s="388">
        <v>-0.12422557325818888</v>
      </c>
      <c r="H10" s="162">
        <v>7370742.2910000002</v>
      </c>
      <c r="I10" s="388">
        <v>0.18057351673859162</v>
      </c>
      <c r="J10" s="532">
        <f>'4.3'!V38</f>
        <v>0</v>
      </c>
      <c r="K10" s="533">
        <f t="shared" si="0"/>
        <v>-1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411">
        <f>'4.3'!W38</f>
        <v>0</v>
      </c>
      <c r="K11" s="531">
        <f t="shared" si="0"/>
        <v>-1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412">
        <f>'4.3'!X38</f>
        <v>0</v>
      </c>
      <c r="K12" s="531">
        <f>(J12-H12)/H12</f>
        <v>-1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412">
        <f>SUM(J7:J12)</f>
        <v>15448365.392000001</v>
      </c>
      <c r="K13" s="534">
        <f>(J13-H13)/H13</f>
        <v>-0.49129917146831503</v>
      </c>
      <c r="L13" s="183">
        <f>SUM(L7:L12)</f>
        <v>34148669.699999996</v>
      </c>
      <c r="M13" s="173"/>
    </row>
    <row r="14" spans="1:15" ht="39.950000000000003" customHeight="1">
      <c r="A14" s="607" t="s">
        <v>277</v>
      </c>
      <c r="B14" s="607"/>
      <c r="C14" s="607"/>
      <c r="D14" s="607"/>
      <c r="E14" s="607"/>
      <c r="F14" s="607"/>
      <c r="G14" s="607"/>
      <c r="H14" s="607"/>
      <c r="I14" s="607"/>
      <c r="J14" s="607"/>
      <c r="K14" s="607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5556770.9620000012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6693899.2850000001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0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0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0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15448365.392000001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607" t="s">
        <v>278</v>
      </c>
      <c r="B31" s="607"/>
      <c r="C31" s="607"/>
      <c r="D31" s="607"/>
      <c r="E31" s="607"/>
      <c r="F31" s="607"/>
      <c r="G31" s="607"/>
      <c r="H31" s="607"/>
      <c r="I31" s="607"/>
      <c r="J31" s="607"/>
      <c r="K31" s="607"/>
    </row>
    <row r="32" spans="1:11" ht="12.95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0.20699245932232663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0.35969960711038063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0.43330793356729269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1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/>
    <col min="13" max="13" width="11.5" style="2" bestFit="1" customWidth="1"/>
    <col min="14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229" t="s">
        <v>130</v>
      </c>
      <c r="B5" s="609" t="s">
        <v>77</v>
      </c>
      <c r="C5" s="616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7" t="s">
        <v>129</v>
      </c>
      <c r="K5" s="618"/>
      <c r="L5" s="152"/>
    </row>
    <row r="6" spans="1:15" ht="20.100000000000001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407" t="s">
        <v>5</v>
      </c>
      <c r="K6" s="417" t="s">
        <v>6</v>
      </c>
      <c r="L6" s="5"/>
    </row>
    <row r="7" spans="1:15" ht="15" customHeight="1">
      <c r="A7" s="236" t="s">
        <v>46</v>
      </c>
      <c r="B7" s="470">
        <v>3725172.9740000004</v>
      </c>
      <c r="C7" s="474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529">
        <f>'4.1'!J7</f>
        <v>3197695.1449999986</v>
      </c>
      <c r="K7" s="535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413">
        <f>J7/(J7+K7)</f>
        <v>0.53099663945511955</v>
      </c>
      <c r="K8" s="536">
        <f>K7/(J7+K7)</f>
        <v>0.46900336054488045</v>
      </c>
      <c r="L8" s="37"/>
      <c r="N8" s="158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582">
        <f>'4.1'!J8</f>
        <v>5556770.9620000012</v>
      </c>
      <c r="K9" s="584">
        <v>3780540.1000370234</v>
      </c>
      <c r="L9" s="37"/>
      <c r="M9" s="158"/>
      <c r="N9" s="158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413">
        <f>J9/(J9+K9)</f>
        <v>0.59511468827383562</v>
      </c>
      <c r="K10" s="536">
        <f>K9/(J9+K9)</f>
        <v>0.40488531172616438</v>
      </c>
      <c r="L10" s="37"/>
      <c r="M10" s="158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582">
        <f>'4.1'!J9</f>
        <v>6693899.2850000001</v>
      </c>
      <c r="K11" s="584">
        <v>3436957.6683979128</v>
      </c>
      <c r="L11" s="37"/>
      <c r="M11" s="158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413">
        <f>J11/(J11+K11)</f>
        <v>0.66074363854825235</v>
      </c>
      <c r="K12" s="536">
        <f>K11/(J11+K11)</f>
        <v>0.33925636145174759</v>
      </c>
      <c r="L12" s="37"/>
    </row>
    <row r="13" spans="1:15" ht="15" customHeight="1">
      <c r="A13" s="236" t="s">
        <v>49</v>
      </c>
      <c r="B13" s="470">
        <v>7693408.102</v>
      </c>
      <c r="C13" s="474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532">
        <f>'4.1'!J10</f>
        <v>0</v>
      </c>
      <c r="K13" s="538"/>
      <c r="L13" s="37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415" t="e">
        <f>J13/(J13+K13)</f>
        <v>#DIV/0!</v>
      </c>
      <c r="K14" s="537" t="e">
        <f>K13/(J13+K13)</f>
        <v>#DIV/0!</v>
      </c>
      <c r="L14" s="37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411">
        <f>'4.1'!J11</f>
        <v>0</v>
      </c>
      <c r="K15" s="414"/>
      <c r="L15" s="37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415" t="e">
        <f>J15/(J15+K15)</f>
        <v>#DIV/0!</v>
      </c>
      <c r="K16" s="537" t="e">
        <f>K15/(J15+K15)</f>
        <v>#DIV/0!</v>
      </c>
      <c r="L16" s="37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411">
        <f>'4.1'!J12</f>
        <v>0</v>
      </c>
      <c r="K17" s="414"/>
      <c r="L17" s="37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416" t="e">
        <f>J17/(J17+K17)</f>
        <v>#DIV/0!</v>
      </c>
      <c r="K18" s="539" t="e">
        <f>K17/(J17+K17)</f>
        <v>#DIV/0!</v>
      </c>
      <c r="L18" s="37"/>
    </row>
    <row r="19" spans="1:17" ht="15" customHeight="1">
      <c r="A19" s="167" t="s">
        <v>177</v>
      </c>
      <c r="B19" s="168">
        <v>36861556.793000005</v>
      </c>
      <c r="C19" s="474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411">
        <f>J7+J9+J11+J13+J15+J17</f>
        <v>15448365.392000001</v>
      </c>
      <c r="K19" s="538">
        <f t="shared" ref="K19" si="0">K7+K9+K11+K13+K15+K17</f>
        <v>10041865.490501862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416">
        <f>J19/(J19+K19)</f>
        <v>0.60605043019067961</v>
      </c>
      <c r="K20" s="539">
        <f>K19/(J19+K19)</f>
        <v>0.39394956980932039</v>
      </c>
      <c r="L20" s="183"/>
      <c r="M20" s="186"/>
      <c r="N20" s="186"/>
      <c r="P20" s="187"/>
      <c r="Q20" s="187"/>
    </row>
    <row r="21" spans="1:17" ht="39.950000000000003" customHeight="1">
      <c r="A21" s="607" t="s">
        <v>183</v>
      </c>
      <c r="B21" s="607"/>
      <c r="C21" s="607"/>
      <c r="D21" s="607"/>
      <c r="E21" s="607"/>
      <c r="F21" s="607"/>
      <c r="G21" s="607"/>
      <c r="H21" s="607"/>
      <c r="I21" s="607"/>
      <c r="J21" s="607"/>
      <c r="K21" s="607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5556770.9620000012</v>
      </c>
      <c r="C26" s="153">
        <f>K9</f>
        <v>3780540.1000370234</v>
      </c>
      <c r="D26" s="153">
        <f t="shared" ref="D26:D30" si="1">SUM(B26:C26)</f>
        <v>9337311.0620370246</v>
      </c>
      <c r="E26" s="153"/>
      <c r="F26" s="177"/>
      <c r="G26" s="185">
        <f t="shared" ref="G26:G30" si="2">B26/D26</f>
        <v>0.59511468827383562</v>
      </c>
      <c r="H26" s="185">
        <f t="shared" ref="H26:H30" si="3">C26/D26</f>
        <v>0.40488531172616438</v>
      </c>
      <c r="I26" s="185">
        <f t="shared" ref="I26:I30" si="4">SUM(G26:H26)</f>
        <v>1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6693899.2850000001</v>
      </c>
      <c r="C27" s="153">
        <f>K11</f>
        <v>3436957.6683979128</v>
      </c>
      <c r="D27" s="153">
        <f t="shared" si="1"/>
        <v>10130856.953397913</v>
      </c>
      <c r="E27" s="153"/>
      <c r="F27" s="177"/>
      <c r="G27" s="185">
        <f t="shared" si="2"/>
        <v>0.66074363854825235</v>
      </c>
      <c r="H27" s="185">
        <f t="shared" si="3"/>
        <v>0.33925636145174759</v>
      </c>
      <c r="I27" s="185">
        <f t="shared" si="4"/>
        <v>1</v>
      </c>
      <c r="J27" s="153"/>
      <c r="K27" s="153"/>
    </row>
    <row r="28" spans="1:17" ht="15" customHeight="1">
      <c r="A28" s="177" t="str">
        <f>A13</f>
        <v>leden</v>
      </c>
      <c r="B28" s="153">
        <f>J13</f>
        <v>0</v>
      </c>
      <c r="C28" s="153">
        <f>K13</f>
        <v>0</v>
      </c>
      <c r="D28" s="153">
        <f t="shared" si="1"/>
        <v>0</v>
      </c>
      <c r="E28" s="153"/>
      <c r="F28" s="177"/>
      <c r="G28" s="185" t="e">
        <f t="shared" si="2"/>
        <v>#DIV/0!</v>
      </c>
      <c r="H28" s="185" t="e">
        <f t="shared" si="3"/>
        <v>#DIV/0!</v>
      </c>
      <c r="I28" s="185" t="e">
        <f t="shared" si="4"/>
        <v>#DIV/0!</v>
      </c>
      <c r="J28" s="153"/>
      <c r="K28" s="153"/>
    </row>
    <row r="29" spans="1:17" ht="15" customHeight="1">
      <c r="A29" s="177" t="str">
        <f>A15</f>
        <v>únor</v>
      </c>
      <c r="B29" s="153">
        <f>J15</f>
        <v>0</v>
      </c>
      <c r="C29" s="153">
        <f>K15</f>
        <v>0</v>
      </c>
      <c r="D29" s="153">
        <f t="shared" si="1"/>
        <v>0</v>
      </c>
      <c r="E29" s="153"/>
      <c r="F29" s="177"/>
      <c r="G29" s="185" t="e">
        <f t="shared" si="2"/>
        <v>#DIV/0!</v>
      </c>
      <c r="H29" s="185" t="e">
        <f t="shared" si="3"/>
        <v>#DIV/0!</v>
      </c>
      <c r="I29" s="185" t="e">
        <f t="shared" si="4"/>
        <v>#DIV/0!</v>
      </c>
      <c r="J29" s="153"/>
      <c r="K29" s="153"/>
    </row>
    <row r="30" spans="1:17" ht="15" customHeight="1">
      <c r="A30" s="177" t="str">
        <f>A17</f>
        <v>březen</v>
      </c>
      <c r="B30" s="153">
        <f>J17</f>
        <v>0</v>
      </c>
      <c r="C30" s="153">
        <f>K17</f>
        <v>0</v>
      </c>
      <c r="D30" s="153">
        <f t="shared" si="1"/>
        <v>0</v>
      </c>
      <c r="E30" s="153"/>
      <c r="F30" s="177"/>
      <c r="G30" s="185" t="e">
        <f t="shared" si="2"/>
        <v>#DIV/0!</v>
      </c>
      <c r="H30" s="185" t="e">
        <f t="shared" si="3"/>
        <v>#DIV/0!</v>
      </c>
      <c r="I30" s="185" t="e">
        <f t="shared" si="4"/>
        <v>#DIV/0!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2.95" customHeight="1">
      <c r="A32" s="142"/>
      <c r="B32" s="142"/>
      <c r="C32" s="142"/>
      <c r="D32" s="142"/>
    </row>
    <row r="33" spans="1:11" ht="12.95" customHeight="1">
      <c r="A33" s="142"/>
      <c r="B33" s="142"/>
      <c r="C33" s="142"/>
      <c r="D33" s="142"/>
    </row>
    <row r="34" spans="1:11" ht="12.95" customHeight="1">
      <c r="A34" s="142"/>
      <c r="B34" s="142"/>
      <c r="C34" s="142"/>
      <c r="D34" s="142"/>
    </row>
    <row r="35" spans="1:11" ht="12.95" customHeight="1">
      <c r="A35" s="142"/>
      <c r="B35" s="142"/>
      <c r="C35" s="142"/>
      <c r="D35" s="142"/>
    </row>
    <row r="36" spans="1:11" ht="12.95" customHeight="1">
      <c r="A36" s="142"/>
      <c r="B36" s="142"/>
      <c r="C36" s="142"/>
      <c r="D36" s="142"/>
    </row>
    <row r="37" spans="1:11" ht="12.95" customHeight="1"/>
    <row r="38" spans="1:11" ht="12.95" customHeight="1">
      <c r="A38" s="607" t="s">
        <v>182</v>
      </c>
      <c r="B38" s="607"/>
      <c r="C38" s="607"/>
      <c r="D38" s="607"/>
      <c r="E38" s="607"/>
      <c r="F38" s="607"/>
      <c r="G38" s="607"/>
      <c r="H38" s="607"/>
      <c r="I38" s="607"/>
      <c r="J38" s="607"/>
      <c r="K38" s="607"/>
    </row>
    <row r="39" spans="1:11" ht="12.95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15448365.392000001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10041865.490501862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0.60605043019067961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0.39394956980932039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topLeftCell="B1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7" width="9" style="2"/>
    <col min="18" max="18" width="11.5" style="2" bestFit="1" customWidth="1"/>
    <col min="19" max="16384" width="9" style="2"/>
  </cols>
  <sheetData>
    <row r="1" spans="1:52" ht="20.25">
      <c r="A1" s="119"/>
      <c r="B1" s="120"/>
      <c r="C1" s="120"/>
      <c r="D1" s="120"/>
      <c r="E1" s="120"/>
    </row>
    <row r="2" spans="1:52" ht="18">
      <c r="A2" s="121" t="s">
        <v>306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00000000000001" customHeight="1">
      <c r="A5" s="229" t="s">
        <v>130</v>
      </c>
      <c r="B5" s="608" t="s">
        <v>77</v>
      </c>
      <c r="C5" s="614"/>
      <c r="D5" s="475"/>
      <c r="E5" s="608" t="s">
        <v>91</v>
      </c>
      <c r="F5" s="614"/>
      <c r="G5" s="225"/>
      <c r="H5" s="615" t="s">
        <v>111</v>
      </c>
      <c r="I5" s="628"/>
      <c r="J5" s="225"/>
      <c r="K5" s="608" t="s">
        <v>119</v>
      </c>
      <c r="L5" s="614"/>
      <c r="M5" s="225"/>
      <c r="N5" s="618" t="s">
        <v>129</v>
      </c>
      <c r="O5" s="629"/>
      <c r="P5" s="540"/>
      <c r="Q5" s="152"/>
      <c r="R5" s="625" t="s">
        <v>129</v>
      </c>
      <c r="S5" s="626"/>
      <c r="T5" s="626"/>
      <c r="U5" s="626"/>
      <c r="V5" s="626"/>
      <c r="W5" s="626"/>
      <c r="X5" s="627"/>
      <c r="Y5" s="619" t="s">
        <v>119</v>
      </c>
      <c r="Z5" s="620"/>
      <c r="AA5" s="620"/>
      <c r="AB5" s="620"/>
      <c r="AC5" s="620"/>
      <c r="AD5" s="620"/>
      <c r="AE5" s="621"/>
      <c r="AF5" s="619" t="s">
        <v>111</v>
      </c>
      <c r="AG5" s="620"/>
      <c r="AH5" s="620"/>
      <c r="AI5" s="620"/>
      <c r="AJ5" s="620"/>
      <c r="AK5" s="620"/>
      <c r="AL5" s="621"/>
      <c r="AM5" s="622" t="s">
        <v>91</v>
      </c>
      <c r="AN5" s="623"/>
      <c r="AO5" s="623"/>
      <c r="AP5" s="623"/>
      <c r="AQ5" s="623"/>
      <c r="AR5" s="623"/>
      <c r="AS5" s="624"/>
      <c r="AT5" s="622" t="s">
        <v>77</v>
      </c>
      <c r="AU5" s="623"/>
      <c r="AV5" s="623"/>
      <c r="AW5" s="623"/>
      <c r="AX5" s="623"/>
      <c r="AY5" s="623"/>
      <c r="AZ5" s="624"/>
    </row>
    <row r="6" spans="1:52" ht="20.100000000000001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407" t="s">
        <v>45</v>
      </c>
      <c r="O6" s="417" t="s">
        <v>5</v>
      </c>
      <c r="P6" s="417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00000000000001" customHeight="1">
      <c r="A7" s="236" t="s">
        <v>46</v>
      </c>
      <c r="B7" s="470">
        <v>178489.261929</v>
      </c>
      <c r="C7" s="474">
        <v>160412.32999999999</v>
      </c>
      <c r="D7" s="476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529">
        <f>'3.4 '!J7</f>
        <v>175878.56459000002</v>
      </c>
      <c r="O7" s="535">
        <f>S39</f>
        <v>120949.04800000004</v>
      </c>
      <c r="P7" s="541">
        <f>O7/N7</f>
        <v>0.68768498470493467</v>
      </c>
      <c r="Q7" s="37"/>
      <c r="R7" s="25">
        <v>1</v>
      </c>
      <c r="S7" s="20">
        <v>87985.072000000015</v>
      </c>
      <c r="T7" s="20">
        <v>113932.842</v>
      </c>
      <c r="U7" s="20">
        <v>208503.01400000002</v>
      </c>
      <c r="V7" s="20"/>
      <c r="W7" s="20"/>
      <c r="X7" s="26"/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00000000000001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582">
        <f>'3.4 '!J8</f>
        <v>264722.09629499994</v>
      </c>
      <c r="O8" s="584">
        <f>T39</f>
        <v>225279.73899999994</v>
      </c>
      <c r="P8" s="585">
        <f t="shared" ref="P8:P12" si="0">O8/N8</f>
        <v>0.85100466546983533</v>
      </c>
      <c r="Q8" s="37"/>
      <c r="R8" s="25">
        <v>2</v>
      </c>
      <c r="S8" s="20">
        <v>99584.783999999971</v>
      </c>
      <c r="T8" s="20">
        <v>120947.80599999997</v>
      </c>
      <c r="U8" s="20">
        <v>221475.65</v>
      </c>
      <c r="V8" s="20"/>
      <c r="W8" s="20"/>
      <c r="X8" s="26"/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00000000000001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582">
        <f>'3.4 '!J9</f>
        <v>351747.38559300016</v>
      </c>
      <c r="O9" s="584">
        <f>U39</f>
        <v>250988.24099999992</v>
      </c>
      <c r="P9" s="585">
        <f t="shared" si="0"/>
        <v>0.71354685572677823</v>
      </c>
      <c r="Q9" s="37"/>
      <c r="R9" s="25">
        <v>3</v>
      </c>
      <c r="S9" s="20">
        <v>101372.66599999998</v>
      </c>
      <c r="T9" s="20">
        <v>146703.56</v>
      </c>
      <c r="U9" s="20">
        <v>217205.82800000007</v>
      </c>
      <c r="V9" s="20"/>
      <c r="W9" s="20"/>
      <c r="X9" s="26"/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00000000000001" customHeight="1">
      <c r="A10" s="236" t="s">
        <v>49</v>
      </c>
      <c r="B10" s="470">
        <v>446007.65551800001</v>
      </c>
      <c r="C10" s="474">
        <v>297454.19599999988</v>
      </c>
      <c r="D10" s="476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532">
        <f>'3.4 '!J10</f>
        <v>0</v>
      </c>
      <c r="O10" s="538">
        <f>V39</f>
        <v>0</v>
      </c>
      <c r="P10" s="542" t="e">
        <f t="shared" si="0"/>
        <v>#DIV/0!</v>
      </c>
      <c r="Q10" s="37"/>
      <c r="R10" s="25">
        <v>4</v>
      </c>
      <c r="S10" s="20">
        <v>109582.29599999994</v>
      </c>
      <c r="T10" s="20">
        <v>163587.46499999991</v>
      </c>
      <c r="U10" s="20">
        <v>217894.86900000004</v>
      </c>
      <c r="V10" s="20"/>
      <c r="W10" s="20"/>
      <c r="X10" s="26"/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00000000000001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411">
        <f>'3.4 '!J11</f>
        <v>0</v>
      </c>
      <c r="O11" s="414">
        <f>W39</f>
        <v>0</v>
      </c>
      <c r="P11" s="418" t="e">
        <f t="shared" si="0"/>
        <v>#DIV/0!</v>
      </c>
      <c r="Q11" s="37"/>
      <c r="R11" s="25">
        <v>5</v>
      </c>
      <c r="S11" s="20">
        <v>104668.94000000002</v>
      </c>
      <c r="T11" s="20">
        <v>163915.22199999995</v>
      </c>
      <c r="U11" s="20">
        <v>222140.49799999991</v>
      </c>
      <c r="V11" s="20"/>
      <c r="W11" s="20"/>
      <c r="X11" s="26"/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00000000000001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412">
        <f>'3.4 '!J12</f>
        <v>0</v>
      </c>
      <c r="O12" s="419">
        <f>X39</f>
        <v>0</v>
      </c>
      <c r="P12" s="420" t="e">
        <f t="shared" si="0"/>
        <v>#DIV/0!</v>
      </c>
      <c r="Q12" s="37"/>
      <c r="R12" s="25">
        <v>6</v>
      </c>
      <c r="S12" s="20">
        <v>105497.43599999996</v>
      </c>
      <c r="T12" s="20">
        <v>168026.10900000003</v>
      </c>
      <c r="U12" s="20">
        <v>219306.91700000002</v>
      </c>
      <c r="V12" s="20"/>
      <c r="W12" s="20"/>
      <c r="X12" s="26"/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>
        <v>165022.34599999996</v>
      </c>
      <c r="U13" s="20">
        <v>196407.14200000002</v>
      </c>
      <c r="V13" s="20"/>
      <c r="W13" s="20"/>
      <c r="X13" s="26"/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>
        <v>170686.63999999996</v>
      </c>
      <c r="U14" s="20">
        <v>203964.37000000002</v>
      </c>
      <c r="V14" s="20"/>
      <c r="W14" s="20"/>
      <c r="X14" s="26"/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607" t="s">
        <v>307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183"/>
      <c r="Q15" s="37"/>
      <c r="R15" s="25">
        <v>9</v>
      </c>
      <c r="S15" s="20">
        <v>77360.189999999988</v>
      </c>
      <c r="T15" s="20">
        <v>166482.704</v>
      </c>
      <c r="U15" s="20">
        <v>221980.05400000003</v>
      </c>
      <c r="V15" s="20"/>
      <c r="W15" s="20"/>
      <c r="X15" s="26"/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>
        <v>188132.01199999999</v>
      </c>
      <c r="U16" s="20">
        <v>231346.50099999996</v>
      </c>
      <c r="V16" s="20"/>
      <c r="W16" s="20"/>
      <c r="X16" s="26"/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>
        <v>210240.22300000003</v>
      </c>
      <c r="U17" s="20">
        <v>235765.86300000007</v>
      </c>
      <c r="V17" s="20"/>
      <c r="W17" s="20"/>
      <c r="X17" s="26"/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>
        <v>215761.16199999998</v>
      </c>
      <c r="U18" s="21">
        <v>239399.67099999997</v>
      </c>
      <c r="V18" s="21"/>
      <c r="W18" s="21"/>
      <c r="X18" s="22"/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>
        <v>214766.41599999994</v>
      </c>
      <c r="U19" s="20">
        <v>241440.68199999997</v>
      </c>
      <c r="V19" s="20"/>
      <c r="W19" s="20"/>
      <c r="X19" s="26"/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>
        <v>199200.60900000003</v>
      </c>
      <c r="U20" s="20">
        <v>226453.62200000003</v>
      </c>
      <c r="V20" s="20"/>
      <c r="W20" s="20"/>
      <c r="X20" s="26"/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>
        <v>181569.32799999998</v>
      </c>
      <c r="U21" s="20">
        <v>215471.74599999993</v>
      </c>
      <c r="V21" s="20"/>
      <c r="W21" s="20"/>
      <c r="X21" s="26"/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>
        <f t="shared" ref="E22:E26" si="2">(N8-O8)/N8</f>
        <v>0.14899533453016472</v>
      </c>
      <c r="F22" s="187">
        <f t="shared" ref="F22:F26" si="3">O8/N8</f>
        <v>0.85100466546983533</v>
      </c>
      <c r="R22" s="25">
        <v>16</v>
      </c>
      <c r="S22" s="20">
        <v>120881.45200000002</v>
      </c>
      <c r="T22" s="20">
        <v>166916.40399999998</v>
      </c>
      <c r="U22" s="20">
        <v>200428.75800000006</v>
      </c>
      <c r="V22" s="20"/>
      <c r="W22" s="20"/>
      <c r="X22" s="26"/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>
        <f t="shared" si="2"/>
        <v>0.28645314427322177</v>
      </c>
      <c r="F23" s="187">
        <f t="shared" si="3"/>
        <v>0.71354685572677823</v>
      </c>
      <c r="R23" s="25">
        <v>17</v>
      </c>
      <c r="S23" s="20">
        <v>115119.99000000002</v>
      </c>
      <c r="T23" s="20">
        <v>181950.88400000008</v>
      </c>
      <c r="U23" s="20">
        <v>188172.353</v>
      </c>
      <c r="V23" s="20"/>
      <c r="W23" s="20"/>
      <c r="X23" s="26"/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>
        <v>195358.84099999996</v>
      </c>
      <c r="U24" s="20">
        <v>189303.51199999996</v>
      </c>
      <c r="V24" s="20"/>
      <c r="W24" s="20"/>
      <c r="X24" s="26"/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>
        <v>186311.51199999999</v>
      </c>
      <c r="U25" s="20">
        <v>182810.04700000002</v>
      </c>
      <c r="V25" s="20"/>
      <c r="W25" s="20"/>
      <c r="X25" s="26"/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>
        <v>207534.06299999999</v>
      </c>
      <c r="U26" s="20">
        <v>193574.76900000003</v>
      </c>
      <c r="V26" s="20"/>
      <c r="W26" s="20"/>
      <c r="X26" s="26"/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>
        <v>219496.82300000003</v>
      </c>
      <c r="U27" s="20">
        <v>188627.196</v>
      </c>
      <c r="V27" s="20"/>
      <c r="W27" s="20"/>
      <c r="X27" s="26"/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>
        <v>225279.73899999994</v>
      </c>
      <c r="U28" s="20">
        <v>190997.92899999997</v>
      </c>
      <c r="V28" s="20"/>
      <c r="W28" s="20"/>
      <c r="X28" s="26"/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>
        <v>206541.94099999996</v>
      </c>
      <c r="U29" s="20">
        <v>205599.75600000008</v>
      </c>
      <c r="V29" s="20"/>
      <c r="W29" s="20"/>
      <c r="X29" s="26"/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>
        <v>199906.48600000006</v>
      </c>
      <c r="U30" s="20">
        <v>199724.25</v>
      </c>
      <c r="V30" s="20"/>
      <c r="W30" s="20"/>
      <c r="X30" s="26"/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>
        <v>195144.93399999995</v>
      </c>
      <c r="U31" s="20">
        <v>207498.549</v>
      </c>
      <c r="V31" s="20"/>
      <c r="W31" s="20"/>
      <c r="X31" s="26"/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>
        <v>198690.91900000002</v>
      </c>
      <c r="U32" s="20">
        <v>227296.86099999995</v>
      </c>
      <c r="V32" s="20"/>
      <c r="W32" s="20"/>
      <c r="X32" s="26"/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>
        <v>196977.78600000002</v>
      </c>
      <c r="U33" s="27">
        <v>236209.62600000005</v>
      </c>
      <c r="V33" s="27"/>
      <c r="W33" s="27"/>
      <c r="X33" s="28"/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>
        <v>193855.93500000006</v>
      </c>
      <c r="U34" s="27">
        <v>230299.02499999999</v>
      </c>
      <c r="V34" s="27"/>
      <c r="W34" s="27"/>
      <c r="X34" s="28"/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2.95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>
        <v>199833.59600000002</v>
      </c>
      <c r="U35" s="27">
        <v>237518.34900000007</v>
      </c>
      <c r="V35" s="27"/>
      <c r="W35" s="27"/>
      <c r="X35" s="28"/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2.95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>
        <v>193996.655</v>
      </c>
      <c r="U36" s="27">
        <v>246093.63700000002</v>
      </c>
      <c r="V36" s="27"/>
      <c r="W36" s="27"/>
      <c r="X36" s="28"/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2.95" customHeight="1">
      <c r="R37" s="29">
        <v>31</v>
      </c>
      <c r="S37" s="24">
        <v>111970.85699999997</v>
      </c>
      <c r="T37" s="24"/>
      <c r="U37" s="24">
        <v>250988.24099999992</v>
      </c>
      <c r="V37" s="24"/>
      <c r="W37" s="24"/>
      <c r="X37" s="30"/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2.95" customHeight="1">
      <c r="A38" s="607"/>
      <c r="B38" s="607"/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5556770.9620000012</v>
      </c>
      <c r="U38" s="24">
        <f t="shared" si="4"/>
        <v>6693899.2850000001</v>
      </c>
      <c r="V38" s="24">
        <f t="shared" si="4"/>
        <v>0</v>
      </c>
      <c r="W38" s="24">
        <f>SUM(W7:W37)</f>
        <v>0</v>
      </c>
      <c r="X38" s="30">
        <f t="shared" si="4"/>
        <v>0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2.95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225279.73899999994</v>
      </c>
      <c r="U39" s="199">
        <f t="shared" si="9"/>
        <v>250988.24099999992</v>
      </c>
      <c r="V39" s="199">
        <f t="shared" si="9"/>
        <v>0</v>
      </c>
      <c r="W39" s="199">
        <f t="shared" si="9"/>
        <v>0</v>
      </c>
      <c r="X39" s="200">
        <f t="shared" si="9"/>
        <v>0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A38:O38"/>
    <mergeCell ref="B5:C5"/>
    <mergeCell ref="E5:F5"/>
    <mergeCell ref="H5:I5"/>
    <mergeCell ref="K5:L5"/>
    <mergeCell ref="N5:O5"/>
    <mergeCell ref="Y5:AE5"/>
    <mergeCell ref="AF5:AL5"/>
    <mergeCell ref="AM5:AS5"/>
    <mergeCell ref="AT5:AZ5"/>
    <mergeCell ref="A15:O15"/>
    <mergeCell ref="R5:X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1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608" t="s">
        <v>77</v>
      </c>
      <c r="C5" s="614"/>
      <c r="D5" s="225"/>
      <c r="E5" s="608" t="s">
        <v>91</v>
      </c>
      <c r="F5" s="614"/>
      <c r="G5" s="225"/>
      <c r="H5" s="615" t="s">
        <v>111</v>
      </c>
      <c r="I5" s="628"/>
      <c r="J5" s="225"/>
      <c r="K5" s="608" t="s">
        <v>119</v>
      </c>
      <c r="L5" s="614"/>
      <c r="M5" s="225"/>
      <c r="N5" s="618" t="s">
        <v>129</v>
      </c>
      <c r="O5" s="629"/>
      <c r="P5" s="540"/>
      <c r="Q5" s="152"/>
    </row>
    <row r="6" spans="1:17" ht="20.100000000000001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407" t="s">
        <v>43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529">
        <f>'3.5 '!J7</f>
        <v>4039470.5108569996</v>
      </c>
      <c r="O7" s="535">
        <f>'4.1'!J7</f>
        <v>3197695.1449999986</v>
      </c>
      <c r="P7" s="541">
        <f>O7/N7</f>
        <v>0.79161244930627972</v>
      </c>
      <c r="Q7" s="37"/>
    </row>
    <row r="8" spans="1:17" ht="20.100000000000001" customHeight="1">
      <c r="A8" s="167" t="s">
        <v>47</v>
      </c>
      <c r="B8" s="168">
        <v>7295428.1412690012</v>
      </c>
      <c r="C8" s="183">
        <v>5546322.4560000002</v>
      </c>
      <c r="D8" s="477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582">
        <f>'3.5 '!J8</f>
        <v>6097922.6734959967</v>
      </c>
      <c r="O8" s="584">
        <f>'4.1'!J8</f>
        <v>5556770.9620000012</v>
      </c>
      <c r="P8" s="585">
        <f t="shared" ref="P8:P12" si="0">O8/N8</f>
        <v>0.91125638344873461</v>
      </c>
      <c r="Q8" s="37"/>
    </row>
    <row r="9" spans="1:17" ht="20.100000000000001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582">
        <f>'3.5 '!J9</f>
        <v>8107069.5040599983</v>
      </c>
      <c r="O9" s="584">
        <f>'4.1'!J9</f>
        <v>6693899.2850000001</v>
      </c>
      <c r="P9" s="585">
        <f t="shared" si="0"/>
        <v>0.82568667773820292</v>
      </c>
      <c r="Q9" s="37"/>
    </row>
    <row r="10" spans="1:17" ht="20.100000000000001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532">
        <f>'3.5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9382303.9745889995</v>
      </c>
      <c r="C11" s="183">
        <v>7013550.8780000005</v>
      </c>
      <c r="D11" s="477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411">
        <f>'3.5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412">
        <f>'3.5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607" t="s">
        <v>187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8.8743616551265336E-2</v>
      </c>
      <c r="F22" s="187">
        <f t="shared" ref="F22:F26" si="3">O8/N8</f>
        <v>0.91125638344873461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0.1743133222617971</v>
      </c>
      <c r="F23" s="187">
        <f t="shared" si="3"/>
        <v>0.82568667773820292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607"/>
      <c r="B38" s="607"/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608" t="s">
        <v>77</v>
      </c>
      <c r="C5" s="614"/>
      <c r="D5" s="225"/>
      <c r="E5" s="615" t="s">
        <v>91</v>
      </c>
      <c r="F5" s="628"/>
      <c r="G5" s="225"/>
      <c r="H5" s="615" t="s">
        <v>111</v>
      </c>
      <c r="I5" s="628"/>
      <c r="J5" s="225"/>
      <c r="K5" s="608" t="s">
        <v>119</v>
      </c>
      <c r="L5" s="614"/>
      <c r="M5" s="225"/>
      <c r="N5" s="618" t="s">
        <v>129</v>
      </c>
      <c r="O5" s="629"/>
      <c r="P5" s="540"/>
      <c r="Q5" s="152"/>
    </row>
    <row r="6" spans="1:17" ht="20.100000000000001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407" t="s">
        <v>44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529">
        <f>'3.6 '!J7</f>
        <v>3092332.9952590014</v>
      </c>
      <c r="O7" s="535">
        <f>'4.1'!J7</f>
        <v>3197695.1449999986</v>
      </c>
      <c r="P7" s="541">
        <f>O7/N7</f>
        <v>1.0340720581847209</v>
      </c>
      <c r="Q7" s="37"/>
    </row>
    <row r="8" spans="1:17" ht="20.100000000000001" customHeight="1">
      <c r="A8" s="167" t="s">
        <v>47</v>
      </c>
      <c r="B8" s="168">
        <v>5514313.069271002</v>
      </c>
      <c r="C8" s="183">
        <v>5546322.4560000002</v>
      </c>
      <c r="D8" s="477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582">
        <f>'3.6 '!J8</f>
        <v>4667633.2049329989</v>
      </c>
      <c r="O8" s="584">
        <f>'4.1'!J8</f>
        <v>5556770.9620000012</v>
      </c>
      <c r="P8" s="585">
        <f t="shared" ref="P8:P12" si="0">O8/N8</f>
        <v>1.1904900659561928</v>
      </c>
      <c r="Q8" s="37"/>
    </row>
    <row r="9" spans="1:17" ht="20.100000000000001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582">
        <f>'3.6 '!J9</f>
        <v>6205882.4037499996</v>
      </c>
      <c r="O9" s="584">
        <f>'4.1'!J9</f>
        <v>6693899.2850000001</v>
      </c>
      <c r="P9" s="585">
        <f t="shared" si="0"/>
        <v>1.0786377906476456</v>
      </c>
      <c r="Q9" s="37"/>
    </row>
    <row r="10" spans="1:17" ht="20.100000000000001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532">
        <f>'3.6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7103417.3138680002</v>
      </c>
      <c r="C11" s="183">
        <v>7013550.8780000005</v>
      </c>
      <c r="D11" s="477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411">
        <f>'3.6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412">
        <f>'3.6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607" t="s">
        <v>190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-0.19049006595619275</v>
      </c>
      <c r="F22" s="187">
        <f t="shared" ref="F22:F26" si="3">O8/N8</f>
        <v>1.1904900659561928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-7.8637790647645672E-2</v>
      </c>
      <c r="F23" s="187">
        <f t="shared" si="3"/>
        <v>1.0786377906476456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607"/>
      <c r="B38" s="607"/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630" t="s">
        <v>191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5" ht="18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608" t="s">
        <v>77</v>
      </c>
      <c r="C5" s="614"/>
      <c r="D5" s="608" t="s">
        <v>91</v>
      </c>
      <c r="E5" s="608"/>
      <c r="F5" s="609" t="s">
        <v>111</v>
      </c>
      <c r="G5" s="609"/>
      <c r="H5" s="609" t="s">
        <v>119</v>
      </c>
      <c r="I5" s="609"/>
      <c r="J5" s="631" t="s">
        <v>129</v>
      </c>
      <c r="K5" s="632"/>
      <c r="L5" s="152" t="s">
        <v>74</v>
      </c>
    </row>
    <row r="6" spans="1:15" ht="24.9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21" t="s">
        <v>157</v>
      </c>
      <c r="K6" s="428" t="s">
        <v>158</v>
      </c>
      <c r="L6" s="159" t="s">
        <v>157</v>
      </c>
      <c r="M6" s="159"/>
    </row>
    <row r="7" spans="1:15" ht="20.100000000000001" customHeight="1">
      <c r="A7" s="160" t="s">
        <v>46</v>
      </c>
      <c r="B7" s="478">
        <v>9.1709677419354847</v>
      </c>
      <c r="C7" s="479">
        <f>B7-D7</f>
        <v>0.99354838709677473</v>
      </c>
      <c r="D7" s="478">
        <v>8.17741935483871</v>
      </c>
      <c r="E7" s="479">
        <f>D7-F7</f>
        <v>-2.6000000000000014</v>
      </c>
      <c r="F7" s="478">
        <v>10.777419354838711</v>
      </c>
      <c r="G7" s="479">
        <f>F7-H7</f>
        <v>-0.48387096774193239</v>
      </c>
      <c r="H7" s="480">
        <v>11.261290322580644</v>
      </c>
      <c r="I7" s="479">
        <f>H7-J7</f>
        <v>1.3548387096774199</v>
      </c>
      <c r="J7" s="543">
        <v>9.9064516129032238</v>
      </c>
      <c r="K7" s="544">
        <f>J7-H7</f>
        <v>-1.3548387096774199</v>
      </c>
      <c r="L7" s="38">
        <v>9.6258064516129043</v>
      </c>
    </row>
    <row r="8" spans="1:15" ht="20.100000000000001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1.3233333333333319</v>
      </c>
      <c r="J8" s="587">
        <v>2.9600000000000004</v>
      </c>
      <c r="K8" s="586">
        <f t="shared" ref="K8:K13" si="4">J8-H8</f>
        <v>-1.3233333333333319</v>
      </c>
      <c r="L8" s="38">
        <v>5.8366666666666669</v>
      </c>
    </row>
    <row r="9" spans="1:15" ht="20.100000000000001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1.2193548387096775</v>
      </c>
      <c r="J9" s="423">
        <v>1.0193548387096774</v>
      </c>
      <c r="K9" s="586">
        <f t="shared" si="4"/>
        <v>-1.2193548387096775</v>
      </c>
      <c r="L9" s="38">
        <v>2.0612903225806449</v>
      </c>
    </row>
    <row r="10" spans="1:15" ht="20.100000000000001" customHeight="1">
      <c r="A10" s="160" t="s">
        <v>49</v>
      </c>
      <c r="B10" s="478">
        <v>-0.91290322580645156</v>
      </c>
      <c r="C10" s="479">
        <f t="shared" si="0"/>
        <v>-1.6999999999999997</v>
      </c>
      <c r="D10" s="478">
        <v>0.78709677419354818</v>
      </c>
      <c r="E10" s="479">
        <f t="shared" si="1"/>
        <v>-1.4032258064516137</v>
      </c>
      <c r="F10" s="478">
        <v>2.1903225806451618</v>
      </c>
      <c r="G10" s="479">
        <f t="shared" si="2"/>
        <v>2.5290322580645168</v>
      </c>
      <c r="H10" s="480">
        <v>-0.33870967741935487</v>
      </c>
      <c r="I10" s="479">
        <f t="shared" ref="I10:I13" si="5">H10-J10</f>
        <v>-0.33870967741935487</v>
      </c>
      <c r="J10" s="545"/>
      <c r="K10" s="546">
        <f t="shared" si="4"/>
        <v>0.33870967741935487</v>
      </c>
      <c r="L10" s="38">
        <v>0.39032258064516134</v>
      </c>
    </row>
    <row r="11" spans="1:15" ht="20.100000000000001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5.8928571428571415</v>
      </c>
      <c r="J11" s="424"/>
      <c r="K11" s="425">
        <f t="shared" si="4"/>
        <v>-5.8928571428571415</v>
      </c>
      <c r="L11" s="38">
        <v>3.9928571428571429</v>
      </c>
    </row>
    <row r="12" spans="1:15" ht="20.100000000000001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7.2451612903225797</v>
      </c>
      <c r="J12" s="426"/>
      <c r="K12" s="425">
        <f t="shared" si="4"/>
        <v>-7.2451612903225797</v>
      </c>
      <c r="L12" s="38">
        <v>4.1483870967741927</v>
      </c>
    </row>
    <row r="13" spans="1:15" ht="20.100000000000001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8.2451612903225797</v>
      </c>
      <c r="J13" s="426"/>
      <c r="K13" s="547">
        <f t="shared" si="4"/>
        <v>-8.2451612903225797</v>
      </c>
      <c r="L13" s="38"/>
    </row>
    <row r="14" spans="1:15" ht="39.950000000000003" customHeight="1">
      <c r="A14" s="607" t="s">
        <v>176</v>
      </c>
      <c r="B14" s="607"/>
      <c r="C14" s="607"/>
      <c r="D14" s="607"/>
      <c r="E14" s="607"/>
      <c r="F14" s="607"/>
      <c r="G14" s="607"/>
      <c r="H14" s="607"/>
      <c r="I14" s="607"/>
      <c r="J14" s="607"/>
      <c r="K14" s="607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2.9600000000000004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1.0193548387096774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0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0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2.3143010752688169</v>
      </c>
    </row>
    <row r="25" spans="1:7" ht="12.95" customHeight="1">
      <c r="A25" s="142"/>
      <c r="B25" s="142"/>
      <c r="C25" s="142"/>
      <c r="D25" s="142"/>
    </row>
    <row r="26" spans="1:7" ht="12.95" customHeight="1">
      <c r="A26" s="142"/>
      <c r="B26" s="142"/>
      <c r="C26" s="142"/>
      <c r="D26" s="142"/>
    </row>
    <row r="27" spans="1:7" ht="12.95" customHeight="1">
      <c r="A27" s="142"/>
      <c r="B27" s="142"/>
      <c r="C27" s="142"/>
      <c r="D27" s="142"/>
    </row>
    <row r="28" spans="1:7" ht="12.95" customHeight="1">
      <c r="A28" s="142"/>
      <c r="B28" s="142"/>
      <c r="C28" s="142"/>
      <c r="D28" s="142"/>
    </row>
    <row r="29" spans="1:7" ht="12.95" customHeight="1"/>
    <row r="30" spans="1:7" ht="12.95" customHeight="1"/>
    <row r="31" spans="1:7" ht="12.95" customHeight="1">
      <c r="A31" s="142"/>
      <c r="B31" s="142"/>
      <c r="C31" s="142"/>
      <c r="D31" s="142"/>
    </row>
    <row r="32" spans="1:7" ht="12.95" customHeight="1">
      <c r="A32" s="142"/>
      <c r="B32" s="142"/>
      <c r="C32" s="142"/>
      <c r="D32" s="142"/>
    </row>
    <row r="33" spans="1:11" ht="15" customHeight="1">
      <c r="A33" s="607" t="s">
        <v>302</v>
      </c>
      <c r="B33" s="607"/>
      <c r="C33" s="607"/>
      <c r="D33" s="607"/>
      <c r="E33" s="607"/>
      <c r="F33" s="607"/>
      <c r="G33" s="607"/>
      <c r="H33" s="607"/>
      <c r="I33" s="607"/>
      <c r="J33" s="607"/>
      <c r="K33" s="607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2.9600000000000004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1.0193548387096774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0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0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topLeftCell="A13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30"/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5" ht="18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82" t="s">
        <v>77</v>
      </c>
      <c r="C5" s="484" t="s">
        <v>91</v>
      </c>
      <c r="D5" s="484" t="s">
        <v>111</v>
      </c>
      <c r="E5" s="482" t="s">
        <v>119</v>
      </c>
      <c r="F5" s="487" t="s">
        <v>129</v>
      </c>
      <c r="G5" s="481"/>
      <c r="H5" s="481"/>
      <c r="I5" s="481"/>
      <c r="J5" s="481"/>
      <c r="K5" s="548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21" t="s">
        <v>264</v>
      </c>
      <c r="G6" s="428" t="s">
        <v>263</v>
      </c>
      <c r="H6" s="422" t="s">
        <v>157</v>
      </c>
      <c r="I6" s="421" t="s">
        <v>265</v>
      </c>
      <c r="J6" s="428" t="s">
        <v>266</v>
      </c>
      <c r="K6" s="428" t="s">
        <v>195</v>
      </c>
      <c r="L6" s="159"/>
      <c r="M6" s="159"/>
    </row>
    <row r="7" spans="1:15" ht="20.100000000000001" customHeight="1">
      <c r="A7" s="160" t="s">
        <v>46</v>
      </c>
      <c r="B7" s="483">
        <v>5.4</v>
      </c>
      <c r="C7" s="485">
        <v>3.5</v>
      </c>
      <c r="D7" s="486">
        <v>6.4</v>
      </c>
      <c r="E7" s="485">
        <v>3.4</v>
      </c>
      <c r="F7" s="488">
        <v>6.2</v>
      </c>
      <c r="G7" s="429">
        <v>14.6</v>
      </c>
      <c r="H7" s="430">
        <v>9.9064516129032238</v>
      </c>
      <c r="I7" s="431">
        <v>-15.2</v>
      </c>
      <c r="J7" s="432">
        <f>I7-F7</f>
        <v>-21.4</v>
      </c>
      <c r="K7" s="549">
        <v>0</v>
      </c>
      <c r="L7" s="38"/>
    </row>
    <row r="8" spans="1:15" ht="20.100000000000001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587">
        <v>-0.6</v>
      </c>
      <c r="G8" s="586">
        <v>7.5</v>
      </c>
      <c r="H8" s="588">
        <v>2.9600000000000004</v>
      </c>
      <c r="I8" s="433">
        <v>-15.2</v>
      </c>
      <c r="J8" s="589">
        <f t="shared" ref="J8:J13" si="0">I8-F8</f>
        <v>-14.6</v>
      </c>
      <c r="K8" s="590">
        <v>0</v>
      </c>
      <c r="L8" s="38"/>
    </row>
    <row r="9" spans="1:15" ht="20.100000000000001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23">
        <v>-2.6</v>
      </c>
      <c r="G9" s="594">
        <v>6.5</v>
      </c>
      <c r="H9" s="595">
        <v>1.0193548387096774</v>
      </c>
      <c r="I9" s="433">
        <v>-15.2</v>
      </c>
      <c r="J9" s="589">
        <f t="shared" si="0"/>
        <v>-12.6</v>
      </c>
      <c r="K9" s="596">
        <v>0</v>
      </c>
      <c r="L9" s="38"/>
    </row>
    <row r="10" spans="1:15" ht="20.100000000000001" customHeight="1">
      <c r="A10" s="160" t="s">
        <v>49</v>
      </c>
      <c r="B10" s="483">
        <v>-6.8</v>
      </c>
      <c r="C10" s="485">
        <v>-3.8</v>
      </c>
      <c r="D10" s="486">
        <v>-4.2</v>
      </c>
      <c r="E10" s="485">
        <v>-9.6</v>
      </c>
      <c r="F10" s="439"/>
      <c r="G10" s="440"/>
      <c r="H10" s="441"/>
      <c r="I10" s="431">
        <v>-15.2</v>
      </c>
      <c r="J10" s="436">
        <f t="shared" si="0"/>
        <v>-15.2</v>
      </c>
      <c r="K10" s="552"/>
      <c r="L10" s="38"/>
    </row>
    <row r="11" spans="1:15" ht="20.100000000000001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424"/>
      <c r="G11" s="425"/>
      <c r="H11" s="437"/>
      <c r="I11" s="433">
        <v>-15.2</v>
      </c>
      <c r="J11" s="435">
        <f t="shared" si="0"/>
        <v>-15.2</v>
      </c>
      <c r="K11" s="550"/>
      <c r="L11" s="38"/>
    </row>
    <row r="12" spans="1:15" ht="20.100000000000001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26"/>
      <c r="G12" s="427"/>
      <c r="H12" s="438"/>
      <c r="I12" s="434">
        <v>-15.2</v>
      </c>
      <c r="J12" s="435">
        <f t="shared" si="0"/>
        <v>-15.2</v>
      </c>
      <c r="K12" s="551"/>
      <c r="L12" s="38"/>
    </row>
    <row r="13" spans="1:15" ht="20.100000000000001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26">
        <f>AVERAGE(F7:F12)</f>
        <v>1.0000000000000002</v>
      </c>
      <c r="G13" s="438">
        <f>MAX(G7:G12)</f>
        <v>14.6</v>
      </c>
      <c r="H13" s="438">
        <f>MIN(H7:H12)</f>
        <v>1.0193548387096774</v>
      </c>
      <c r="I13" s="423">
        <f>MIN(I7:I12)</f>
        <v>-15.2</v>
      </c>
      <c r="J13" s="489">
        <f t="shared" si="0"/>
        <v>-16.2</v>
      </c>
      <c r="K13" s="553">
        <f t="shared" ref="K13" si="1">SUM(K7:K12)</f>
        <v>0</v>
      </c>
      <c r="L13" s="38"/>
    </row>
    <row r="14" spans="1:15" ht="39.950000000000003" customHeight="1">
      <c r="A14" s="607" t="s">
        <v>196</v>
      </c>
      <c r="B14" s="607"/>
      <c r="C14" s="607"/>
      <c r="D14" s="607"/>
      <c r="E14" s="607"/>
      <c r="F14" s="607"/>
      <c r="G14" s="607"/>
      <c r="H14" s="607"/>
      <c r="I14" s="607"/>
      <c r="J14" s="607"/>
      <c r="K14" s="607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2">A7</f>
        <v>říjen</v>
      </c>
      <c r="C18" s="174">
        <f>B7</f>
        <v>5.4</v>
      </c>
      <c r="D18" s="174">
        <f t="shared" ref="D18:G18" si="3">C7</f>
        <v>3.5</v>
      </c>
      <c r="E18" s="174">
        <f t="shared" si="3"/>
        <v>6.4</v>
      </c>
      <c r="F18" s="174">
        <f t="shared" si="3"/>
        <v>3.4</v>
      </c>
      <c r="G18" s="174">
        <f t="shared" si="3"/>
        <v>6.2</v>
      </c>
    </row>
    <row r="19" spans="1:11" ht="15" customHeight="1">
      <c r="A19" s="142"/>
      <c r="B19" s="142" t="str">
        <f t="shared" si="2"/>
        <v>listopad</v>
      </c>
      <c r="C19" s="174">
        <f t="shared" ref="C19:G19" si="4">B8</f>
        <v>-0.9</v>
      </c>
      <c r="D19" s="174">
        <f t="shared" si="4"/>
        <v>-0.5</v>
      </c>
      <c r="E19" s="174">
        <f t="shared" si="4"/>
        <v>-3.5</v>
      </c>
      <c r="F19" s="174">
        <f t="shared" si="4"/>
        <v>-3</v>
      </c>
      <c r="G19" s="174">
        <f t="shared" si="4"/>
        <v>-0.6</v>
      </c>
    </row>
    <row r="20" spans="1:11" ht="15" customHeight="1">
      <c r="A20" s="142"/>
      <c r="B20" s="142" t="str">
        <f t="shared" si="2"/>
        <v>prosinec</v>
      </c>
      <c r="C20" s="174">
        <f t="shared" ref="C20:G20" si="5">B9</f>
        <v>-3.1</v>
      </c>
      <c r="D20" s="174">
        <f t="shared" si="5"/>
        <v>-6.5</v>
      </c>
      <c r="E20" s="174">
        <f t="shared" si="5"/>
        <v>-8.5</v>
      </c>
      <c r="F20" s="174">
        <f t="shared" si="5"/>
        <v>-5.7</v>
      </c>
      <c r="G20" s="174">
        <f t="shared" si="5"/>
        <v>-2.6</v>
      </c>
    </row>
    <row r="21" spans="1:11" ht="15" customHeight="1">
      <c r="A21" s="142"/>
      <c r="B21" s="142" t="str">
        <f t="shared" si="2"/>
        <v>leden</v>
      </c>
      <c r="C21" s="174">
        <f t="shared" ref="C21:G21" si="6">B10</f>
        <v>-6.8</v>
      </c>
      <c r="D21" s="174">
        <f t="shared" si="6"/>
        <v>-3.8</v>
      </c>
      <c r="E21" s="174">
        <f t="shared" si="6"/>
        <v>-4.2</v>
      </c>
      <c r="F21" s="174">
        <f t="shared" si="6"/>
        <v>-9.6</v>
      </c>
      <c r="G21" s="174">
        <f t="shared" si="6"/>
        <v>0</v>
      </c>
    </row>
    <row r="22" spans="1:11" ht="15" customHeight="1">
      <c r="A22" s="142"/>
      <c r="B22" s="142" t="str">
        <f t="shared" si="2"/>
        <v>únor</v>
      </c>
      <c r="C22" s="174">
        <f t="shared" ref="C22:G22" si="7">B11</f>
        <v>-10.8</v>
      </c>
      <c r="D22" s="174">
        <f t="shared" si="7"/>
        <v>-2</v>
      </c>
      <c r="E22" s="174">
        <f t="shared" si="7"/>
        <v>-6.1</v>
      </c>
      <c r="F22" s="174">
        <f t="shared" si="7"/>
        <v>2.8</v>
      </c>
      <c r="G22" s="174">
        <f t="shared" si="7"/>
        <v>0</v>
      </c>
    </row>
    <row r="23" spans="1:11" ht="15" customHeight="1">
      <c r="A23" s="142"/>
      <c r="B23" s="142" t="str">
        <f t="shared" si="2"/>
        <v>březen</v>
      </c>
      <c r="C23" s="174">
        <f t="shared" ref="C23:G23" si="8">B12</f>
        <v>-4.0999999999999996</v>
      </c>
      <c r="D23" s="174">
        <f t="shared" si="8"/>
        <v>-2.1</v>
      </c>
      <c r="E23" s="174">
        <f t="shared" si="8"/>
        <v>-0.6</v>
      </c>
      <c r="F23" s="174">
        <f t="shared" si="8"/>
        <v>2.2000000000000002</v>
      </c>
      <c r="G23" s="174">
        <f t="shared" si="8"/>
        <v>0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/>
    <row r="31" spans="1:11" ht="30" customHeight="1">
      <c r="A31" s="607" t="s">
        <v>287</v>
      </c>
      <c r="B31" s="607"/>
      <c r="C31" s="607"/>
      <c r="D31" s="607"/>
      <c r="E31" s="607"/>
      <c r="F31" s="607"/>
      <c r="G31" s="607"/>
      <c r="H31" s="607"/>
      <c r="I31" s="607"/>
      <c r="J31" s="607"/>
      <c r="K31" s="607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9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9"/>
        <v>listopad</v>
      </c>
      <c r="C37" s="38">
        <f t="shared" ref="C37:C41" si="10">F8</f>
        <v>-0.6</v>
      </c>
      <c r="D37" s="240">
        <f t="shared" ref="D37:D41" si="11">I8</f>
        <v>-15.2</v>
      </c>
      <c r="E37" s="156"/>
      <c r="F37" s="156"/>
      <c r="G37" s="156"/>
    </row>
    <row r="38" spans="1:7" ht="15" customHeight="1">
      <c r="A38" s="142"/>
      <c r="B38" s="6" t="str">
        <f t="shared" si="9"/>
        <v>prosinec</v>
      </c>
      <c r="C38" s="38">
        <f t="shared" si="10"/>
        <v>-2.6</v>
      </c>
      <c r="D38" s="240">
        <f t="shared" si="11"/>
        <v>-15.2</v>
      </c>
      <c r="E38" s="156"/>
      <c r="F38" s="156"/>
      <c r="G38" s="156"/>
    </row>
    <row r="39" spans="1:7" ht="15" customHeight="1">
      <c r="A39" s="142"/>
      <c r="B39" s="6" t="str">
        <f t="shared" si="9"/>
        <v>leden</v>
      </c>
      <c r="C39" s="38">
        <f t="shared" si="10"/>
        <v>0</v>
      </c>
      <c r="D39" s="240">
        <f t="shared" si="11"/>
        <v>-15.2</v>
      </c>
      <c r="E39" s="156"/>
      <c r="F39" s="156"/>
      <c r="G39" s="156"/>
    </row>
    <row r="40" spans="1:7" ht="15" customHeight="1">
      <c r="A40" s="142"/>
      <c r="B40" s="6" t="str">
        <f t="shared" si="9"/>
        <v>únor</v>
      </c>
      <c r="C40" s="38">
        <f t="shared" si="10"/>
        <v>0</v>
      </c>
      <c r="D40" s="240">
        <f t="shared" si="11"/>
        <v>-15.2</v>
      </c>
      <c r="E40" s="156"/>
      <c r="F40" s="156"/>
      <c r="G40" s="156"/>
    </row>
    <row r="41" spans="1:7" ht="15" customHeight="1">
      <c r="A41" s="142"/>
      <c r="B41" s="6" t="str">
        <f t="shared" si="9"/>
        <v>březen</v>
      </c>
      <c r="C41" s="38">
        <f t="shared" si="10"/>
        <v>0</v>
      </c>
      <c r="D41" s="240">
        <f t="shared" si="11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topLeftCell="A15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33" t="s">
        <v>197</v>
      </c>
      <c r="B1" s="633"/>
      <c r="C1" s="633"/>
      <c r="D1" s="633"/>
      <c r="E1" s="633"/>
      <c r="F1" s="633"/>
      <c r="G1" s="633"/>
      <c r="H1" s="633"/>
    </row>
    <row r="2" spans="1:15" ht="18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9" t="s">
        <v>77</v>
      </c>
      <c r="C5" s="609"/>
      <c r="D5" s="609" t="s">
        <v>91</v>
      </c>
      <c r="E5" s="609"/>
      <c r="F5" s="609" t="s">
        <v>111</v>
      </c>
      <c r="G5" s="609"/>
      <c r="H5" s="609" t="s">
        <v>119</v>
      </c>
      <c r="I5" s="609"/>
      <c r="J5" s="634" t="s">
        <v>129</v>
      </c>
      <c r="K5" s="635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42" t="s">
        <v>4</v>
      </c>
      <c r="K6" s="444" t="s">
        <v>198</v>
      </c>
      <c r="L6" s="5"/>
    </row>
    <row r="7" spans="1:15" ht="34.5" customHeight="1">
      <c r="A7" s="167" t="s">
        <v>304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43">
        <v>35858798.581473783</v>
      </c>
      <c r="K7" s="490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554">
        <v>35218605.954773553</v>
      </c>
      <c r="K8" s="555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92">
        <v>29853156.426359151</v>
      </c>
      <c r="K9" s="493">
        <v>2736954.2417324898</v>
      </c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94">
        <v>23471611.907740146</v>
      </c>
      <c r="K10" s="495">
        <v>2150589.1337324912</v>
      </c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554"/>
      <c r="K11" s="555"/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96"/>
      <c r="K12" s="493"/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94"/>
      <c r="K13" s="495"/>
      <c r="L13" s="37"/>
      <c r="M13" s="39"/>
    </row>
    <row r="14" spans="1:15" ht="20.100000000000001" customHeight="1">
      <c r="A14" s="636" t="s">
        <v>305</v>
      </c>
      <c r="B14" s="636"/>
      <c r="C14" s="636"/>
      <c r="D14" s="636"/>
      <c r="E14" s="636"/>
      <c r="F14" s="636"/>
      <c r="G14" s="636"/>
      <c r="H14" s="636"/>
      <c r="I14" s="636"/>
      <c r="J14" s="636"/>
      <c r="K14" s="636"/>
      <c r="L14" s="37"/>
      <c r="M14" s="39"/>
    </row>
    <row r="15" spans="1:15" ht="24.95" customHeight="1">
      <c r="A15" s="607" t="s">
        <v>201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29853156.426359151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23471611.907740146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0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0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0</v>
      </c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>
      <c r="A30" s="142"/>
      <c r="B30" s="142"/>
      <c r="C30" s="142"/>
      <c r="D30" s="142"/>
    </row>
    <row r="31" spans="1:11" ht="12.95" customHeight="1"/>
    <row r="32" spans="1:11" ht="12.95" customHeight="1">
      <c r="A32" s="607" t="s">
        <v>202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>
        <f t="shared" ref="C40" si="7">$D$38-D40</f>
        <v>0.16748029473071657</v>
      </c>
      <c r="D40" s="39">
        <f t="shared" si="6"/>
        <v>0.83251970526928343</v>
      </c>
      <c r="E40" s="6"/>
    </row>
    <row r="41" spans="1:5" ht="15" customHeight="1">
      <c r="A41" s="142"/>
      <c r="B41" s="142" t="str">
        <f t="shared" si="5"/>
        <v>prosinec</v>
      </c>
      <c r="C41" s="39">
        <f>$D$38-D41</f>
        <v>0.34544343825655655</v>
      </c>
      <c r="D41" s="39">
        <f t="shared" si="6"/>
        <v>0.65455656174344345</v>
      </c>
      <c r="E41" s="6"/>
    </row>
    <row r="42" spans="1:5" ht="15" customHeight="1">
      <c r="A42" s="142"/>
      <c r="B42" s="142" t="str">
        <f t="shared" si="5"/>
        <v>leden</v>
      </c>
      <c r="C42" s="39"/>
      <c r="D42" s="39">
        <f t="shared" si="6"/>
        <v>0</v>
      </c>
      <c r="E42" s="6"/>
    </row>
    <row r="43" spans="1:5" ht="15" customHeight="1">
      <c r="A43" s="142"/>
      <c r="B43" s="142" t="str">
        <f t="shared" si="5"/>
        <v>únor</v>
      </c>
      <c r="C43" s="39"/>
      <c r="D43" s="39">
        <f t="shared" si="6"/>
        <v>0</v>
      </c>
      <c r="E43" s="6"/>
    </row>
    <row r="44" spans="1:5" ht="15" customHeight="1">
      <c r="A44" s="142"/>
      <c r="B44" s="142" t="str">
        <f t="shared" si="5"/>
        <v>březen</v>
      </c>
      <c r="C44" s="39"/>
      <c r="D44" s="39">
        <f t="shared" si="6"/>
        <v>0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topLeftCell="A28" zoomScaleNormal="100" zoomScaleSheetLayoutView="100" workbookViewId="0">
      <selection activeCell="E1" sqref="E1"/>
    </sheetView>
  </sheetViews>
  <sheetFormatPr defaultColWidth="9" defaultRowHeight="12.75"/>
  <cols>
    <col min="1" max="1" width="4.625" style="76" customWidth="1"/>
    <col min="2" max="2" width="80.875" style="76" customWidth="1"/>
    <col min="3" max="3" width="3" style="75" customWidth="1"/>
    <col min="4" max="4" width="7.375" style="76" customWidth="1"/>
    <col min="5" max="5" width="27" style="76" hidden="1" customWidth="1"/>
    <col min="6" max="16384" width="9" style="76"/>
  </cols>
  <sheetData>
    <row r="1" spans="1:5" ht="20.25">
      <c r="A1" s="87" t="s">
        <v>108</v>
      </c>
      <c r="B1" s="74"/>
    </row>
    <row r="2" spans="1:5" ht="6" customHeight="1">
      <c r="A2" s="77"/>
    </row>
    <row r="3" spans="1:5" ht="18" customHeight="1">
      <c r="A3" s="394" t="str">
        <f>MID(E3,1,2+IF(MID(E3,3,1)&lt;&gt;" ",IF(MID(E3,4,1)&lt;&gt;" ",IF(MID(E3,5,1)&lt;&gt;" ",0,2),1),0))</f>
        <v xml:space="preserve">1 </v>
      </c>
      <c r="B3" s="395" t="str">
        <f>MID(E3,4+IF(MID(E3,3,1)&lt;&gt;" ",IF(MID(E3,4,1)&lt;&gt;" ",IF(MID(E3,5,1)&lt;&gt;" ",-1,2),1),0),100)</f>
        <v>SEZNAM ZKRATEK A POJMŮ</v>
      </c>
      <c r="C3" s="396">
        <v>4</v>
      </c>
      <c r="D3" s="78"/>
      <c r="E3" s="79" t="str">
        <f>'1'!A1</f>
        <v>1 SEZNAM ZKRATEK A POJMŮ</v>
      </c>
    </row>
    <row r="4" spans="1:5" ht="18" customHeight="1">
      <c r="A4" s="394" t="str">
        <f>MID(E4,1,2+IF(MID(E3,3,1)&lt;&gt;" ",IF(MID(E4,4,1)&lt;&gt;" ",IF(MID(E4,5,1)&lt;&gt;" ",0,2),1),0))</f>
        <v xml:space="preserve">2 </v>
      </c>
      <c r="B4" s="395" t="str">
        <f>MID(E4,4+IF(MID(E4,3,1)&lt;&gt;" ",IF(MID(E4,4,1)&lt;&gt;" ",IF(MID(E4,5,1)&lt;&gt;" ",-1,2),1),0),100)</f>
        <v>KOMENTÁŘ</v>
      </c>
      <c r="C4" s="396">
        <v>5</v>
      </c>
      <c r="D4" s="78"/>
      <c r="E4" s="79" t="str">
        <f>'2'!A1</f>
        <v>2 KOMENTÁŘ</v>
      </c>
    </row>
    <row r="5" spans="1:5" ht="18" customHeight="1">
      <c r="A5" s="394" t="str">
        <f t="shared" ref="A5:A17" si="0">MID(E5,1,2+IF(MID(E5,3,1)&lt;&gt;" ",IF(MID(E5,4,1)&lt;&gt;" ",IF(MID(E5,5,1)&lt;&gt;" ",0,2),1),0))</f>
        <v xml:space="preserve">3 </v>
      </c>
      <c r="B5" s="395" t="str">
        <f t="shared" ref="B5:B17" si="1">MID(E5,4+IF(MID(E5,3,1)&lt;&gt;" ",IF(MID(E5,4,1)&lt;&gt;" ",IF(MID(E5,5,1)&lt;&gt;" ",-1,2),1),0),100)</f>
        <v>BEZPEČNOSTNÍ STANDARD DODÁVKY PLYNU</v>
      </c>
      <c r="C5" s="396">
        <v>6</v>
      </c>
      <c r="D5" s="78"/>
      <c r="E5" s="79" t="str">
        <f>'3.1 '!A1</f>
        <v>3 BEZPEČNOSTNÍ STANDARD DODÁVKY PLYNU</v>
      </c>
    </row>
    <row r="6" spans="1:5" ht="18" customHeight="1">
      <c r="A6" s="397" t="str">
        <f>MID(E6,1,2+IF(MID(E6,3,1)&lt;&gt;" ",IF(MID(E6,4,1)&lt;&gt;" ",IF(MID(E6,5,1)&lt;&gt;" ",0,2),1),0))</f>
        <v>3.1</v>
      </c>
      <c r="B6" s="398" t="str">
        <f t="shared" si="1"/>
        <v>Počet licencovaných subjektů zajišťujících BSD</v>
      </c>
      <c r="C6" s="399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97" t="str">
        <f>MID(E7,1,2+IF(MID(E7,3,1)&lt;&gt;" ",IF(MID(E7,4,1)&lt;&gt;" ",IF(MID(E7,5,1)&lt;&gt;" ",0,2),1),0))</f>
        <v>3.2</v>
      </c>
      <c r="B7" s="398" t="str">
        <f t="shared" si="1"/>
        <v>Způsoby zajištění BSD</v>
      </c>
      <c r="C7" s="399">
        <v>7</v>
      </c>
      <c r="D7" s="80"/>
      <c r="E7" s="81" t="str">
        <f>'3.2  '!A2</f>
        <v>3.2 Způsoby zajištění BSD</v>
      </c>
    </row>
    <row r="8" spans="1:5" ht="18" customHeight="1">
      <c r="A8" s="397" t="str">
        <f t="shared" si="0"/>
        <v>3.3</v>
      </c>
      <c r="B8" s="398" t="str">
        <f t="shared" si="1"/>
        <v>Prokazování BSD</v>
      </c>
      <c r="C8" s="399">
        <v>8</v>
      </c>
      <c r="D8" s="80"/>
      <c r="E8" s="81" t="str">
        <f>'3.3 '!A2</f>
        <v>3.3 Prokazování BSD</v>
      </c>
    </row>
    <row r="9" spans="1:5" ht="18" customHeight="1">
      <c r="A9" s="397" t="str">
        <f t="shared" si="0"/>
        <v>3.4</v>
      </c>
      <c r="B9" s="398" t="str">
        <f t="shared" si="1"/>
        <v>BSD Rmax.den</v>
      </c>
      <c r="C9" s="399">
        <v>9</v>
      </c>
      <c r="D9" s="80"/>
      <c r="E9" s="81" t="str">
        <f>'3.4 '!A2</f>
        <v>3.4 BSD Rmax.den</v>
      </c>
    </row>
    <row r="10" spans="1:5" ht="18" customHeight="1">
      <c r="A10" s="397" t="str">
        <f t="shared" si="0"/>
        <v>3.5</v>
      </c>
      <c r="B10" s="398" t="str">
        <f t="shared" si="1"/>
        <v>BSD R30dnů</v>
      </c>
      <c r="C10" s="399">
        <v>10</v>
      </c>
      <c r="D10" s="80"/>
      <c r="E10" s="81" t="str">
        <f>'3.5 '!A2</f>
        <v>3.5 BSD R30dnů</v>
      </c>
    </row>
    <row r="11" spans="1:5" ht="18" customHeight="1">
      <c r="A11" s="397" t="str">
        <f t="shared" si="0"/>
        <v>3.6</v>
      </c>
      <c r="B11" s="398" t="str">
        <f t="shared" si="1"/>
        <v>BSD RN-1</v>
      </c>
      <c r="C11" s="399">
        <v>11</v>
      </c>
      <c r="D11" s="78"/>
      <c r="E11" s="81" t="str">
        <f>'3.6 '!A2</f>
        <v>3.6 BSD RN-1</v>
      </c>
    </row>
    <row r="12" spans="1:5" ht="18" customHeight="1">
      <c r="A12" s="394" t="str">
        <f t="shared" si="0"/>
        <v xml:space="preserve">4 </v>
      </c>
      <c r="B12" s="395" t="str">
        <f t="shared" si="1"/>
        <v>SKUTEČNÁ DODÁVKA PLYNU</v>
      </c>
      <c r="C12" s="396">
        <v>12</v>
      </c>
      <c r="D12" s="80"/>
      <c r="E12" s="79" t="str">
        <f>'4.1'!A1</f>
        <v>4 SKUTEČNÁ DODÁVKA PLYNU</v>
      </c>
    </row>
    <row r="13" spans="1:5" ht="18" customHeight="1">
      <c r="A13" s="392" t="str">
        <f t="shared" si="0"/>
        <v>4.1</v>
      </c>
      <c r="B13" s="393" t="str">
        <f t="shared" si="1"/>
        <v>Skutečná dodávka plynu chráněným zákazníkům</v>
      </c>
      <c r="C13" s="400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92" t="str">
        <f t="shared" si="0"/>
        <v>4.2</v>
      </c>
      <c r="B14" s="393" t="str">
        <f t="shared" si="1"/>
        <v>Skutečná dodávka plynu chráněným a nechráněným zákazníkům (podíl)</v>
      </c>
      <c r="C14" s="400">
        <v>13</v>
      </c>
      <c r="D14" s="80"/>
      <c r="E14" s="81" t="str">
        <f>'4.2'!A2</f>
        <v>4.2 Skutečná dodávka plynu chráněným a nechráněným zákazníkům (podíl)</v>
      </c>
    </row>
    <row r="15" spans="1:5" ht="33.950000000000003" customHeight="1">
      <c r="A15" s="392" t="str">
        <f t="shared" si="0"/>
        <v>4.3</v>
      </c>
      <c r="B15" s="404" t="str">
        <f t="shared" si="1"/>
        <v>Podíl maximální denní skutečné dodávky chráněným zákazníkům na celkovém zajištění BSD Rmax.den</v>
      </c>
      <c r="C15" s="400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92" t="str">
        <f t="shared" si="0"/>
        <v>4.4</v>
      </c>
      <c r="B16" s="393" t="str">
        <f t="shared" si="1"/>
        <v>Podíl měsíční skutečné dodávky chráněným zákazníkům na celkovém zajištění BSD R30dnů</v>
      </c>
      <c r="C16" s="400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92" t="str">
        <f t="shared" si="0"/>
        <v>4.5</v>
      </c>
      <c r="B17" s="393" t="str">
        <f t="shared" si="1"/>
        <v>Podíl měsíční skutečné dodávky chráněným zákazníkům na celkovém zajištění BSD RN-1</v>
      </c>
      <c r="C17" s="400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401" t="str">
        <f t="shared" ref="A18:A28" si="2">MID(E18,1,2+IF(MID(E18,3,1)&lt;&gt;" ",IF(MID(E18,4,1)&lt;&gt;" ",IF(MID(E18,5,1)&lt;&gt;" ",0,2),1),0))</f>
        <v xml:space="preserve">5 </v>
      </c>
      <c r="B18" s="402" t="str">
        <f t="shared" ref="B18:B26" si="3">MID(E18,4+IF(MID(E18,3,1)&lt;&gt;" ",IF(MID(E18,4,1)&lt;&gt;" ",IF(MID(E18,5,1)&lt;&gt;" ",-1,2),1),0),100)</f>
        <v>TEPLOTA OVZDUŠÍ V ČR</v>
      </c>
      <c r="C18" s="403">
        <v>17</v>
      </c>
      <c r="D18" s="80"/>
      <c r="E18" s="81" t="str">
        <f>'5.1'!A1</f>
        <v>5 TEPLOTA OVZDUŠÍ V ČR</v>
      </c>
    </row>
    <row r="19" spans="1:5" ht="18" customHeight="1">
      <c r="A19" s="392" t="str">
        <f t="shared" si="2"/>
        <v>5.1</v>
      </c>
      <c r="B19" s="393" t="str">
        <f t="shared" si="3"/>
        <v>Průměrná teplota</v>
      </c>
      <c r="C19" s="400">
        <v>17</v>
      </c>
      <c r="D19" s="80"/>
      <c r="E19" s="81" t="str">
        <f>'5.1'!A2</f>
        <v>5.1 Průměrná teplota</v>
      </c>
    </row>
    <row r="20" spans="1:5" ht="18" customHeight="1">
      <c r="A20" s="392" t="str">
        <f t="shared" si="2"/>
        <v>5.2</v>
      </c>
      <c r="B20" s="393" t="str">
        <f t="shared" si="3"/>
        <v>Teplota ve dni s nejnižší dosaženou teplotou za posledních 20 let</v>
      </c>
      <c r="C20" s="400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401" t="str">
        <f t="shared" si="2"/>
        <v xml:space="preserve">6 </v>
      </c>
      <c r="B21" s="402" t="str">
        <f t="shared" si="3"/>
        <v>ZÁSOBNÍKY PLYNU</v>
      </c>
      <c r="C21" s="403">
        <v>19</v>
      </c>
      <c r="D21" s="80"/>
      <c r="E21" s="81" t="str">
        <f>'6.1'!A1</f>
        <v>6 ZÁSOBNÍKY PLYNU</v>
      </c>
    </row>
    <row r="22" spans="1:5" ht="18" customHeight="1">
      <c r="A22" s="392" t="str">
        <f t="shared" si="2"/>
        <v>6.1</v>
      </c>
      <c r="B22" s="393" t="str">
        <f t="shared" si="3"/>
        <v>Množství uskladněného plynu k poslednímu dni v měsíci</v>
      </c>
      <c r="C22" s="400">
        <v>19</v>
      </c>
      <c r="D22" s="80"/>
      <c r="E22" s="81" t="str">
        <f>'6.1'!A2</f>
        <v>6.1 Množství uskladněného plynu k poslednímu dni v měsíci</v>
      </c>
    </row>
    <row r="23" spans="1:5" ht="33.950000000000003" customHeight="1">
      <c r="A23" s="392" t="str">
        <f t="shared" si="2"/>
        <v>6.2</v>
      </c>
      <c r="B23" s="404" t="str">
        <f t="shared" si="3"/>
        <v>Množství uskladněného plynu k prvnímu dni v měsíci a podíl BSD R30dnů (30 %) na celkovém stavu zásob</v>
      </c>
      <c r="C23" s="400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401" t="str">
        <f t="shared" si="2"/>
        <v xml:space="preserve">7 </v>
      </c>
      <c r="B24" s="402" t="str">
        <f t="shared" si="3"/>
        <v>PLYNÁRENSKÁ SOUSTAVA</v>
      </c>
      <c r="C24" s="403">
        <v>21</v>
      </c>
      <c r="D24" s="80"/>
      <c r="E24" s="81" t="str">
        <f>'7.1'!A1</f>
        <v>7 PLYNÁRENSKÁ SOUSTAVA</v>
      </c>
    </row>
    <row r="25" spans="1:5" ht="18" customHeight="1">
      <c r="A25" s="392" t="str">
        <f t="shared" si="2"/>
        <v>7.1</v>
      </c>
      <c r="B25" s="393" t="str">
        <f t="shared" si="3"/>
        <v>Měsíční bilance plynárenské soustavy ČR</v>
      </c>
      <c r="C25" s="400">
        <v>21</v>
      </c>
      <c r="D25" s="80"/>
      <c r="E25" s="81" t="str">
        <f>'7.1'!A3</f>
        <v>7.1 Měsíční bilance plynárenské soustavy ČR</v>
      </c>
    </row>
    <row r="26" spans="1:5" ht="18" customHeight="1">
      <c r="A26" s="392" t="str">
        <f t="shared" si="2"/>
        <v>7.2</v>
      </c>
      <c r="B26" s="393" t="str">
        <f t="shared" si="3"/>
        <v xml:space="preserve">Schéma bilance plynárenské soustavy ČR </v>
      </c>
      <c r="C26" s="400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92" t="str">
        <f t="shared" si="2"/>
        <v>7.3</v>
      </c>
      <c r="B27" s="393" t="str">
        <f t="shared" ref="B27:B28" si="4">MID(E27,4+IF(MID(E27,3,1)&lt;&gt;" ",IF(MID(E27,4,1)&lt;&gt;" ",IF(MID(E27,5,1)&lt;&gt;" ",-1,2),1),0),100)</f>
        <v>Bilance plynárenské soustavy ČR v zimní sezóně</v>
      </c>
      <c r="C27" s="400">
        <v>23</v>
      </c>
      <c r="D27" s="80"/>
      <c r="E27" s="390" t="str">
        <f>'7.3'!A3</f>
        <v>7.3 Bilance plynárenské soustavy ČR v zimní sezóně</v>
      </c>
    </row>
    <row r="28" spans="1:5" ht="18" customHeight="1">
      <c r="A28" s="401" t="str">
        <f t="shared" si="2"/>
        <v xml:space="preserve">8 </v>
      </c>
      <c r="B28" s="402" t="str">
        <f t="shared" si="4"/>
        <v>SPOTŘEBA ZEMNÍHO PLYNU</v>
      </c>
      <c r="C28" s="403">
        <v>24</v>
      </c>
      <c r="D28" s="78"/>
      <c r="E28" s="81" t="str">
        <f>'8.1'!A1</f>
        <v>8 SPOTŘEBA ZEMNÍHO PLYNU</v>
      </c>
    </row>
    <row r="29" spans="1:5" ht="18" customHeight="1">
      <c r="A29" s="392" t="str">
        <f>MID(E29,1,2+IF(MID(E29,3,1)&lt;&gt;" ",IF(MID(E29,4,1)&lt;&gt;" ",IF(MID(E29,5,1)&lt;&gt;" ",0,2),1),0))</f>
        <v>8.1</v>
      </c>
      <c r="B29" s="393" t="str">
        <f>MID(E29,4+IF(MID(E29,3,1)&lt;&gt;" ",IF(MID(E29,4,1)&lt;&gt;" ",IF(MID(E29,5,1)&lt;&gt;" ",-1,2),1),0),100)</f>
        <v>Skutečná spotřeba zemního plynu v ČR v průběhu zimní sezóny</v>
      </c>
      <c r="C29" s="400">
        <v>24</v>
      </c>
      <c r="D29" s="80"/>
      <c r="E29" s="390" t="str">
        <f>'8.1'!A2</f>
        <v>8.1 Skutečná spotřeba zemního plynu v ČR v průběhu zimní sezóny</v>
      </c>
    </row>
    <row r="30" spans="1:5" ht="18" customHeight="1">
      <c r="A30" s="392" t="str">
        <f t="shared" ref="A30:A31" si="5">MID(E30,1,2+IF(MID(E30,3,1)&lt;&gt;" ",IF(MID(E30,4,1)&lt;&gt;" ",IF(MID(E30,5,1)&lt;&gt;" ",0,2),1),0))</f>
        <v>8.2</v>
      </c>
      <c r="B30" s="393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400">
        <v>25</v>
      </c>
      <c r="D30" s="80"/>
      <c r="E30" s="390" t="str">
        <f>'8.2'!A2</f>
        <v>8.2 Přepočtená spotřeba zemního plynu v ČR v průběhu zimní sezóny</v>
      </c>
    </row>
    <row r="31" spans="1:5" ht="18" customHeight="1">
      <c r="A31" s="401" t="str">
        <f t="shared" si="5"/>
        <v xml:space="preserve">9 </v>
      </c>
      <c r="B31" s="402" t="str">
        <f t="shared" si="6"/>
        <v>DOPLŇUJÍCÍ INFORMACE K BSD</v>
      </c>
      <c r="C31" s="403">
        <v>26</v>
      </c>
      <c r="D31" s="80"/>
      <c r="E31" s="81" t="str">
        <f>'9'!A1</f>
        <v>9 DOPLŇUJÍCÍ INFORMACE K BSD</v>
      </c>
    </row>
    <row r="32" spans="1:5" ht="14.25">
      <c r="A32" s="80"/>
      <c r="B32" s="81"/>
      <c r="C32" s="82"/>
      <c r="D32" s="80"/>
      <c r="E32" s="81"/>
    </row>
    <row r="33" spans="1:5" ht="14.25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9" ht="20.25">
      <c r="A1" s="633"/>
      <c r="B1" s="633"/>
      <c r="C1" s="633"/>
      <c r="D1" s="633"/>
      <c r="E1" s="633"/>
      <c r="F1" s="633"/>
      <c r="G1" s="633"/>
      <c r="H1" s="633"/>
      <c r="I1" s="633"/>
      <c r="J1" s="633"/>
      <c r="K1" s="633"/>
    </row>
    <row r="2" spans="1:19" ht="18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00000000000001" customHeight="1">
      <c r="A5" s="180" t="s">
        <v>130</v>
      </c>
      <c r="B5" s="638" t="s">
        <v>77</v>
      </c>
      <c r="C5" s="639"/>
      <c r="D5" s="225"/>
      <c r="E5" s="638" t="s">
        <v>91</v>
      </c>
      <c r="F5" s="639"/>
      <c r="G5" s="225"/>
      <c r="H5" s="609" t="s">
        <v>111</v>
      </c>
      <c r="I5" s="628"/>
      <c r="J5" s="225"/>
      <c r="K5" s="638" t="s">
        <v>119</v>
      </c>
      <c r="L5" s="639"/>
      <c r="M5" s="225"/>
      <c r="N5" s="640" t="s">
        <v>129</v>
      </c>
      <c r="O5" s="641"/>
      <c r="P5" s="497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42" t="s">
        <v>203</v>
      </c>
      <c r="O6" s="444" t="s">
        <v>208</v>
      </c>
      <c r="P6" s="444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91">
        <v>35774383.015325576</v>
      </c>
      <c r="O7" s="445">
        <f>('3.4 '!J7*30)*0.3</f>
        <v>1582907.08131</v>
      </c>
      <c r="P7" s="498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92">
        <v>35140530.310164146</v>
      </c>
      <c r="O8" s="493">
        <f>('3.4 '!J8*30)*0.3</f>
        <v>2382498.8666549991</v>
      </c>
      <c r="P8" s="591">
        <f t="shared" ref="P8:P12" si="0">O8/N8</f>
        <v>6.7799172227229546E-2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92">
        <v>26065738.292919651</v>
      </c>
      <c r="O9" s="493">
        <f>('3.4 '!J9*30)*0.3</f>
        <v>3165726.4703370016</v>
      </c>
      <c r="P9" s="591">
        <f t="shared" si="0"/>
        <v>0.12145163258993211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91"/>
      <c r="O10" s="447">
        <f>('3.4 '!J10*30)*0.3</f>
        <v>0</v>
      </c>
      <c r="P10" s="500" t="e">
        <f t="shared" si="0"/>
        <v>#DIV/0!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92"/>
      <c r="O11" s="446">
        <f>('3.4 '!J11*30)*0.3</f>
        <v>0</v>
      </c>
      <c r="P11" s="499" t="e">
        <f t="shared" si="0"/>
        <v>#DIV/0!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94"/>
      <c r="O12" s="448">
        <f>('3.4 '!J12*30)*0.3</f>
        <v>0</v>
      </c>
      <c r="P12" s="501" t="e">
        <f t="shared" si="0"/>
        <v>#DIV/0!</v>
      </c>
      <c r="Q12" s="39"/>
    </row>
    <row r="13" spans="1:19" ht="39.950000000000003" customHeight="1">
      <c r="A13" s="637" t="s">
        <v>269</v>
      </c>
      <c r="B13" s="637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35140530.310164146</v>
      </c>
      <c r="D19" s="37">
        <f t="shared" ref="D19:D23" si="3">O8</f>
        <v>2382498.8666549991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26065738.292919651</v>
      </c>
      <c r="D20" s="37">
        <f t="shared" si="3"/>
        <v>3165726.4703370016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0</v>
      </c>
      <c r="D21" s="37">
        <f t="shared" si="3"/>
        <v>0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0</v>
      </c>
      <c r="D22" s="37">
        <f t="shared" si="3"/>
        <v>0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0</v>
      </c>
      <c r="D23" s="37">
        <f t="shared" si="3"/>
        <v>0</v>
      </c>
      <c r="E23" s="158"/>
      <c r="F23" s="158"/>
      <c r="G23" s="158"/>
      <c r="H23" s="158"/>
      <c r="I23" s="158"/>
      <c r="J23" s="158"/>
    </row>
    <row r="24" spans="1:15" ht="12.95" customHeight="1">
      <c r="A24" s="142"/>
      <c r="B24" s="142"/>
      <c r="C24" s="142"/>
      <c r="D24" s="142"/>
      <c r="E24" s="142"/>
    </row>
    <row r="25" spans="1:15" ht="12.95" customHeight="1">
      <c r="A25" s="142"/>
      <c r="B25" s="142"/>
      <c r="C25" s="142"/>
      <c r="D25" s="142"/>
      <c r="E25" s="142"/>
    </row>
    <row r="26" spans="1:15" ht="12.95" customHeight="1">
      <c r="A26" s="142"/>
      <c r="B26" s="142"/>
      <c r="C26" s="142"/>
      <c r="D26" s="142"/>
      <c r="E26" s="142"/>
    </row>
    <row r="27" spans="1:15" ht="12.95" customHeight="1">
      <c r="A27" s="142"/>
      <c r="B27" s="142"/>
      <c r="C27" s="142"/>
      <c r="D27" s="142"/>
      <c r="E27" s="142"/>
    </row>
    <row r="28" spans="1:15" ht="12.95" customHeight="1">
      <c r="A28" s="142"/>
      <c r="B28" s="142"/>
      <c r="C28" s="142"/>
      <c r="D28" s="142"/>
      <c r="E28" s="142"/>
    </row>
    <row r="29" spans="1:15" ht="12.95" customHeight="1"/>
    <row r="30" spans="1:15" ht="12.95" customHeight="1">
      <c r="A30" s="142"/>
      <c r="B30" s="142"/>
      <c r="C30" s="142"/>
      <c r="D30" s="142"/>
      <c r="E30" s="142"/>
    </row>
    <row r="31" spans="1:15" ht="12.95" customHeight="1">
      <c r="A31" s="607"/>
      <c r="B31" s="607"/>
      <c r="C31" s="607"/>
      <c r="D31" s="607"/>
      <c r="E31" s="607"/>
      <c r="F31" s="607"/>
      <c r="G31" s="607"/>
      <c r="H31" s="607"/>
      <c r="I31" s="607"/>
      <c r="J31" s="607"/>
      <c r="K31" s="607"/>
      <c r="L31" s="607"/>
      <c r="M31" s="607"/>
      <c r="N31" s="607"/>
      <c r="O31" s="607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view="pageBreakPreview" zoomScaleNormal="115" zoomScaleSheetLayoutView="100" workbookViewId="0">
      <selection activeCell="E1" sqref="E1"/>
    </sheetView>
  </sheetViews>
  <sheetFormatPr defaultColWidth="8" defaultRowHeight="11.25"/>
  <cols>
    <col min="1" max="1" width="9.75" style="284" customWidth="1"/>
    <col min="2" max="2" width="7.75" style="284" customWidth="1"/>
    <col min="3" max="3" width="10.5" style="284" customWidth="1"/>
    <col min="4" max="4" width="7.625" style="284" customWidth="1"/>
    <col min="5" max="5" width="8.25" style="284" customWidth="1"/>
    <col min="6" max="6" width="5.375" style="284" customWidth="1"/>
    <col min="7" max="7" width="9.5" style="284" customWidth="1"/>
    <col min="8" max="10" width="7.625" style="284" customWidth="1"/>
    <col min="11" max="11" width="5.375" style="284" customWidth="1"/>
    <col min="12" max="12" width="8" style="278"/>
    <col min="13" max="13" width="8" style="279"/>
    <col min="14" max="14" width="9" style="279" bestFit="1" customWidth="1"/>
    <col min="15" max="15" width="8.75" style="279" customWidth="1"/>
    <col min="16" max="16" width="8.75" style="279" bestFit="1" customWidth="1"/>
    <col min="17" max="17" width="9.25" style="279" bestFit="1" customWidth="1"/>
    <col min="18" max="18" width="8.25" style="279" bestFit="1" customWidth="1"/>
    <col min="19" max="19" width="8.75" style="279" bestFit="1" customWidth="1"/>
    <col min="20" max="20" width="8" style="279"/>
    <col min="21" max="21" width="8" style="284"/>
    <col min="22" max="23" width="8" style="278"/>
    <col min="24" max="24" width="10.625" style="278" bestFit="1" customWidth="1"/>
    <col min="25" max="27" width="8" style="278"/>
    <col min="28" max="16384" width="8" style="284"/>
  </cols>
  <sheetData>
    <row r="1" spans="1:25" ht="20.25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280"/>
      <c r="O1" s="280"/>
      <c r="P1" s="280"/>
      <c r="Q1" s="280"/>
      <c r="R1" s="280"/>
      <c r="S1" s="280"/>
      <c r="U1" s="281"/>
      <c r="V1" s="282"/>
      <c r="W1" s="282"/>
      <c r="X1" s="282"/>
    </row>
    <row r="2" spans="1:25" ht="5.0999999999999996" customHeight="1">
      <c r="A2" s="283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8">
      <c r="A3" s="652" t="s">
        <v>232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</row>
    <row r="4" spans="1:25" ht="5.0999999999999996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25" ht="45" customHeight="1">
      <c r="A5" s="286"/>
      <c r="B5" s="286"/>
      <c r="C5" s="286"/>
      <c r="D5" s="287" t="s">
        <v>4</v>
      </c>
      <c r="E5" s="288" t="s">
        <v>233</v>
      </c>
      <c r="F5" s="289" t="s">
        <v>234</v>
      </c>
      <c r="G5" s="290"/>
      <c r="H5" s="291"/>
      <c r="I5" s="291"/>
      <c r="J5" s="291"/>
      <c r="K5" s="291"/>
      <c r="N5" s="279" t="str">
        <f>B6</f>
        <v>do ČR</v>
      </c>
      <c r="O5" s="279" t="str">
        <f>B9</f>
        <v>z ČR</v>
      </c>
      <c r="P5" s="279" t="str">
        <f>B15</f>
        <v>ze ZP</v>
      </c>
      <c r="Q5" s="279" t="str">
        <f>B19</f>
        <v>do ZP</v>
      </c>
      <c r="R5" s="279" t="s">
        <v>210</v>
      </c>
      <c r="S5" s="279" t="s">
        <v>211</v>
      </c>
    </row>
    <row r="6" spans="1:25" ht="14.45" customHeight="1">
      <c r="A6" s="643" t="s">
        <v>212</v>
      </c>
      <c r="B6" s="645" t="s">
        <v>83</v>
      </c>
      <c r="C6" s="292" t="s">
        <v>213</v>
      </c>
      <c r="D6" s="293">
        <v>4439384.4020000007</v>
      </c>
      <c r="E6" s="293">
        <v>407832.67000000004</v>
      </c>
      <c r="F6" s="294"/>
      <c r="G6" s="294"/>
      <c r="H6" s="294"/>
      <c r="I6" s="294"/>
      <c r="J6" s="294"/>
      <c r="K6" s="294"/>
      <c r="L6" s="295"/>
      <c r="M6" s="296">
        <v>45627</v>
      </c>
      <c r="N6" s="280">
        <v>171787.01</v>
      </c>
      <c r="O6" s="280">
        <v>-26513.352999999999</v>
      </c>
      <c r="P6" s="280">
        <v>174389.65100000001</v>
      </c>
      <c r="Q6" s="280">
        <v>-185.36656599999998</v>
      </c>
      <c r="R6" s="280">
        <v>5746.3423387096764</v>
      </c>
      <c r="S6" s="280">
        <v>314168.00247519353</v>
      </c>
      <c r="T6" s="297"/>
      <c r="U6" s="298"/>
      <c r="V6" s="299"/>
      <c r="W6" s="300"/>
      <c r="X6" s="300"/>
      <c r="Y6" s="300"/>
    </row>
    <row r="7" spans="1:25" ht="14.45" customHeight="1">
      <c r="A7" s="643"/>
      <c r="B7" s="646"/>
      <c r="C7" s="301" t="s">
        <v>214</v>
      </c>
      <c r="D7" s="302">
        <v>2185.5416829999999</v>
      </c>
      <c r="E7" s="302">
        <v>200.89959305599999</v>
      </c>
      <c r="F7" s="294"/>
      <c r="G7" s="294"/>
      <c r="H7" s="294"/>
      <c r="I7" s="294"/>
      <c r="J7" s="294"/>
      <c r="K7" s="294"/>
      <c r="L7" s="295"/>
      <c r="M7" s="296">
        <v>45628</v>
      </c>
      <c r="N7" s="280">
        <v>157626.59599999999</v>
      </c>
      <c r="O7" s="280">
        <v>-26521.383999999998</v>
      </c>
      <c r="P7" s="280">
        <v>199429.622</v>
      </c>
      <c r="Q7" s="280">
        <v>-167.36748399999999</v>
      </c>
      <c r="R7" s="280">
        <v>5652.2163387096771</v>
      </c>
      <c r="S7" s="280">
        <v>373963.26647519355</v>
      </c>
      <c r="T7" s="297"/>
      <c r="U7" s="298"/>
      <c r="V7" s="299"/>
      <c r="W7" s="300"/>
      <c r="X7" s="300"/>
      <c r="Y7" s="300"/>
    </row>
    <row r="8" spans="1:25" ht="14.45" customHeight="1">
      <c r="A8" s="643"/>
      <c r="B8" s="647"/>
      <c r="C8" s="303" t="s">
        <v>177</v>
      </c>
      <c r="D8" s="304">
        <v>4441569.9436830003</v>
      </c>
      <c r="E8" s="304">
        <v>408033.56959305605</v>
      </c>
      <c r="F8" s="294"/>
      <c r="G8" s="294"/>
      <c r="H8" s="294"/>
      <c r="I8" s="294"/>
      <c r="J8" s="294"/>
      <c r="K8" s="294"/>
      <c r="L8" s="295"/>
      <c r="M8" s="296">
        <v>45629</v>
      </c>
      <c r="N8" s="280">
        <v>147665.09599999999</v>
      </c>
      <c r="O8" s="280">
        <v>-25780.098000000002</v>
      </c>
      <c r="P8" s="280">
        <v>260135.092</v>
      </c>
      <c r="Q8" s="280">
        <v>-122.191272</v>
      </c>
      <c r="R8" s="280">
        <v>5617.7773387096768</v>
      </c>
      <c r="S8" s="280">
        <v>375514.76347519347</v>
      </c>
      <c r="T8" s="297"/>
      <c r="U8" s="298"/>
      <c r="V8" s="299"/>
      <c r="W8" s="300"/>
      <c r="X8" s="300"/>
      <c r="Y8" s="300"/>
    </row>
    <row r="9" spans="1:25" ht="14.45" customHeight="1">
      <c r="A9" s="643"/>
      <c r="B9" s="645" t="s">
        <v>84</v>
      </c>
      <c r="C9" s="292" t="s">
        <v>213</v>
      </c>
      <c r="D9" s="293">
        <v>724281.75</v>
      </c>
      <c r="E9" s="302">
        <v>66460.123999999996</v>
      </c>
      <c r="F9" s="294"/>
      <c r="G9" s="294"/>
      <c r="H9" s="294"/>
      <c r="I9" s="294"/>
      <c r="J9" s="294"/>
      <c r="K9" s="294"/>
      <c r="L9" s="295"/>
      <c r="M9" s="296">
        <v>45630</v>
      </c>
      <c r="N9" s="280">
        <v>155197.28700000001</v>
      </c>
      <c r="O9" s="280">
        <v>-26535.415000000001</v>
      </c>
      <c r="P9" s="280">
        <v>244064.93799999999</v>
      </c>
      <c r="Q9" s="280">
        <v>-130.501735</v>
      </c>
      <c r="R9" s="280">
        <v>5489.4433387096769</v>
      </c>
      <c r="S9" s="280">
        <v>377168.06347519351</v>
      </c>
      <c r="T9" s="297"/>
      <c r="U9" s="298"/>
      <c r="V9" s="299"/>
      <c r="W9" s="300"/>
      <c r="X9" s="300"/>
      <c r="Y9" s="300"/>
    </row>
    <row r="10" spans="1:25" ht="14.45" customHeight="1">
      <c r="A10" s="643"/>
      <c r="B10" s="646"/>
      <c r="C10" s="301" t="s">
        <v>214</v>
      </c>
      <c r="D10" s="302">
        <v>513.01838959999998</v>
      </c>
      <c r="E10" s="302">
        <v>47.12416253</v>
      </c>
      <c r="F10" s="294"/>
      <c r="G10" s="294"/>
      <c r="H10" s="294"/>
      <c r="I10" s="294"/>
      <c r="J10" s="294"/>
      <c r="K10" s="294"/>
      <c r="L10" s="295"/>
      <c r="M10" s="296">
        <v>45631</v>
      </c>
      <c r="N10" s="280">
        <v>137682.92800000001</v>
      </c>
      <c r="O10" s="280">
        <v>-26563.171999999999</v>
      </c>
      <c r="P10" s="280">
        <v>266651.60200000001</v>
      </c>
      <c r="Q10" s="280">
        <v>-167.54124900000002</v>
      </c>
      <c r="R10" s="280">
        <v>5756.1463387096765</v>
      </c>
      <c r="S10" s="280">
        <v>378359.69147519354</v>
      </c>
      <c r="T10" s="297"/>
      <c r="U10" s="298"/>
      <c r="V10" s="299"/>
      <c r="W10" s="300"/>
      <c r="X10" s="300"/>
      <c r="Y10" s="300"/>
    </row>
    <row r="11" spans="1:25" ht="14.45" customHeight="1">
      <c r="A11" s="643"/>
      <c r="B11" s="647"/>
      <c r="C11" s="303" t="s">
        <v>177</v>
      </c>
      <c r="D11" s="304">
        <v>724794.76838959998</v>
      </c>
      <c r="E11" s="302">
        <v>66507.248162529999</v>
      </c>
      <c r="F11" s="294"/>
      <c r="G11" s="294"/>
      <c r="H11" s="294"/>
      <c r="I11" s="294"/>
      <c r="J11" s="294"/>
      <c r="K11" s="294"/>
      <c r="L11" s="295"/>
      <c r="M11" s="296">
        <v>45632</v>
      </c>
      <c r="N11" s="280">
        <v>141558.56200000001</v>
      </c>
      <c r="O11" s="280">
        <v>-26505.38</v>
      </c>
      <c r="P11" s="280">
        <v>233011.421</v>
      </c>
      <c r="Q11" s="280">
        <v>-181.82318099999998</v>
      </c>
      <c r="R11" s="280">
        <v>5672.0763387096767</v>
      </c>
      <c r="S11" s="280">
        <v>360142.48247519357</v>
      </c>
      <c r="T11" s="297"/>
      <c r="U11" s="298"/>
      <c r="V11" s="299"/>
      <c r="W11" s="300"/>
      <c r="X11" s="300"/>
      <c r="Y11" s="300"/>
    </row>
    <row r="12" spans="1:25" ht="14.45" customHeight="1">
      <c r="A12" s="643"/>
      <c r="B12" s="648" t="s">
        <v>85</v>
      </c>
      <c r="C12" s="305" t="s">
        <v>213</v>
      </c>
      <c r="D12" s="306">
        <v>3715102.6520000007</v>
      </c>
      <c r="E12" s="306">
        <v>341372.54600000003</v>
      </c>
      <c r="F12" s="294"/>
      <c r="G12" s="294"/>
      <c r="H12" s="294"/>
      <c r="I12" s="294"/>
      <c r="J12" s="294"/>
      <c r="K12" s="294"/>
      <c r="L12" s="295"/>
      <c r="M12" s="296">
        <v>45633</v>
      </c>
      <c r="N12" s="280">
        <v>151695.685</v>
      </c>
      <c r="O12" s="280">
        <v>-26529.167000000001</v>
      </c>
      <c r="P12" s="280">
        <v>186692.321</v>
      </c>
      <c r="Q12" s="280">
        <v>-158.36630700000001</v>
      </c>
      <c r="R12" s="280">
        <v>5693.1773387096764</v>
      </c>
      <c r="S12" s="280">
        <v>300702.46347519354</v>
      </c>
      <c r="T12" s="297"/>
      <c r="U12" s="298"/>
      <c r="V12" s="299"/>
      <c r="W12" s="300"/>
      <c r="X12" s="300"/>
      <c r="Y12" s="300"/>
    </row>
    <row r="13" spans="1:25" ht="14.45" customHeight="1">
      <c r="A13" s="643"/>
      <c r="B13" s="649"/>
      <c r="C13" s="307" t="s">
        <v>214</v>
      </c>
      <c r="D13" s="308">
        <v>1672.5232934000001</v>
      </c>
      <c r="E13" s="308">
        <v>153.77543052599998</v>
      </c>
      <c r="F13" s="294"/>
      <c r="G13" s="294"/>
      <c r="H13" s="294"/>
      <c r="I13" s="294"/>
      <c r="J13" s="294"/>
      <c r="K13" s="294"/>
      <c r="L13" s="295"/>
      <c r="M13" s="296">
        <v>45634</v>
      </c>
      <c r="N13" s="280">
        <v>143237.10399999999</v>
      </c>
      <c r="O13" s="280">
        <v>-26506.616999999998</v>
      </c>
      <c r="P13" s="280">
        <v>204013.41500000001</v>
      </c>
      <c r="Q13" s="280">
        <v>-101.485901</v>
      </c>
      <c r="R13" s="280">
        <v>5754.8223387096768</v>
      </c>
      <c r="S13" s="280">
        <v>306873.75247519359</v>
      </c>
      <c r="T13" s="297"/>
      <c r="U13" s="298"/>
      <c r="V13" s="299"/>
      <c r="W13" s="300"/>
      <c r="X13" s="300"/>
      <c r="Y13" s="300"/>
    </row>
    <row r="14" spans="1:25" ht="14.45" customHeight="1">
      <c r="A14" s="643"/>
      <c r="B14" s="650"/>
      <c r="C14" s="309" t="s">
        <v>177</v>
      </c>
      <c r="D14" s="310">
        <v>3716775.1752934009</v>
      </c>
      <c r="E14" s="310">
        <v>341526.32143052603</v>
      </c>
      <c r="F14" s="311"/>
      <c r="G14" s="311"/>
      <c r="H14" s="311"/>
      <c r="I14" s="311"/>
      <c r="J14" s="311"/>
      <c r="K14" s="311"/>
      <c r="L14" s="295"/>
      <c r="M14" s="296">
        <v>45635</v>
      </c>
      <c r="N14" s="280">
        <v>145399.45800000001</v>
      </c>
      <c r="O14" s="280">
        <v>-26471.613000000001</v>
      </c>
      <c r="P14" s="280">
        <v>226927.91699999999</v>
      </c>
      <c r="Q14" s="280">
        <v>-145.00767999999999</v>
      </c>
      <c r="R14" s="280">
        <v>5719.3763387096769</v>
      </c>
      <c r="S14" s="280">
        <v>374202.8484751936</v>
      </c>
      <c r="T14" s="297"/>
      <c r="U14" s="298"/>
      <c r="V14" s="299"/>
      <c r="W14" s="300"/>
      <c r="X14" s="300"/>
      <c r="Y14" s="300"/>
    </row>
    <row r="15" spans="1:25" ht="14.45" customHeight="1">
      <c r="A15" s="642" t="s">
        <v>215</v>
      </c>
      <c r="B15" s="645" t="s">
        <v>86</v>
      </c>
      <c r="C15" s="292" t="s">
        <v>216</v>
      </c>
      <c r="D15" s="293">
        <v>4976484.466</v>
      </c>
      <c r="E15" s="293">
        <v>457621.261</v>
      </c>
      <c r="F15" s="294"/>
      <c r="G15" s="294"/>
      <c r="H15" s="294"/>
      <c r="I15" s="294"/>
      <c r="J15" s="294"/>
      <c r="K15" s="294"/>
      <c r="L15" s="295"/>
      <c r="M15" s="296">
        <v>45636</v>
      </c>
      <c r="N15" s="280">
        <v>115431.019</v>
      </c>
      <c r="O15" s="280">
        <v>-26486.756000000001</v>
      </c>
      <c r="P15" s="280">
        <v>282555.61900000001</v>
      </c>
      <c r="Q15" s="280">
        <v>-147.93451400000001</v>
      </c>
      <c r="R15" s="280">
        <v>5687.8113387096764</v>
      </c>
      <c r="S15" s="280">
        <v>397365.91447519354</v>
      </c>
      <c r="T15" s="297"/>
      <c r="U15" s="298"/>
      <c r="V15" s="299"/>
      <c r="W15" s="300"/>
      <c r="X15" s="300"/>
      <c r="Y15" s="300"/>
    </row>
    <row r="16" spans="1:25" ht="14.45" customHeight="1">
      <c r="A16" s="643"/>
      <c r="B16" s="646"/>
      <c r="C16" s="301" t="s">
        <v>217</v>
      </c>
      <c r="D16" s="302">
        <v>829309.89504500013</v>
      </c>
      <c r="E16" s="302">
        <v>76061.809999999983</v>
      </c>
      <c r="F16" s="294"/>
      <c r="G16" s="294"/>
      <c r="H16" s="294"/>
      <c r="I16" s="294"/>
      <c r="J16" s="294"/>
      <c r="K16" s="294"/>
      <c r="L16" s="295"/>
      <c r="M16" s="296">
        <v>45637</v>
      </c>
      <c r="N16" s="280">
        <v>132983.552</v>
      </c>
      <c r="O16" s="280">
        <v>-26467.348999999998</v>
      </c>
      <c r="P16" s="280">
        <v>280771.45600000001</v>
      </c>
      <c r="Q16" s="280">
        <v>-173.14761199999998</v>
      </c>
      <c r="R16" s="280">
        <v>5737.9773387096766</v>
      </c>
      <c r="S16" s="280">
        <v>406758.12947519356</v>
      </c>
      <c r="T16" s="297"/>
      <c r="U16" s="298"/>
      <c r="V16" s="299"/>
      <c r="W16" s="300"/>
      <c r="X16" s="300"/>
      <c r="Y16" s="300"/>
    </row>
    <row r="17" spans="1:25" ht="14.45" customHeight="1">
      <c r="A17" s="643"/>
      <c r="B17" s="646"/>
      <c r="C17" s="301" t="s">
        <v>271</v>
      </c>
      <c r="D17" s="302">
        <v>757328.96095499978</v>
      </c>
      <c r="E17" s="302">
        <v>69408.053000000029</v>
      </c>
      <c r="F17" s="294"/>
      <c r="G17" s="294"/>
      <c r="H17" s="294"/>
      <c r="I17" s="294"/>
      <c r="J17" s="294"/>
      <c r="K17" s="294"/>
      <c r="L17" s="295"/>
      <c r="M17" s="296">
        <v>45638</v>
      </c>
      <c r="N17" s="280">
        <v>137815.408</v>
      </c>
      <c r="O17" s="280">
        <v>-26503.278999999999</v>
      </c>
      <c r="P17" s="280">
        <v>288354.962</v>
      </c>
      <c r="Q17" s="280">
        <v>-133.082065</v>
      </c>
      <c r="R17" s="280">
        <v>5734.2063387096769</v>
      </c>
      <c r="S17" s="280">
        <v>415039.84047519357</v>
      </c>
      <c r="T17" s="297"/>
      <c r="U17" s="298"/>
      <c r="V17" s="299"/>
      <c r="W17" s="300"/>
      <c r="X17" s="300"/>
      <c r="Y17" s="300"/>
    </row>
    <row r="18" spans="1:25" ht="14.45" customHeight="1">
      <c r="A18" s="643"/>
      <c r="B18" s="647"/>
      <c r="C18" s="303" t="s">
        <v>177</v>
      </c>
      <c r="D18" s="304">
        <v>6563123.3219999997</v>
      </c>
      <c r="E18" s="304">
        <v>603091.12400000007</v>
      </c>
      <c r="F18" s="294"/>
      <c r="G18" s="294"/>
      <c r="H18" s="294"/>
      <c r="I18" s="294"/>
      <c r="J18" s="294"/>
      <c r="K18" s="294"/>
      <c r="L18" s="295"/>
      <c r="M18" s="296">
        <v>45639</v>
      </c>
      <c r="N18" s="280">
        <v>142115.43700000001</v>
      </c>
      <c r="O18" s="280">
        <v>-26466.053</v>
      </c>
      <c r="P18" s="280">
        <v>294814.85499999998</v>
      </c>
      <c r="Q18" s="280">
        <v>-182.80814399999997</v>
      </c>
      <c r="R18" s="280">
        <v>5652.7133387096765</v>
      </c>
      <c r="S18" s="280">
        <v>399573.16547519359</v>
      </c>
      <c r="T18" s="297"/>
      <c r="U18" s="298"/>
      <c r="V18" s="299"/>
      <c r="W18" s="300"/>
      <c r="X18" s="300"/>
      <c r="Y18" s="300"/>
    </row>
    <row r="19" spans="1:25" ht="14.45" customHeight="1">
      <c r="A19" s="643"/>
      <c r="B19" s="646" t="s">
        <v>87</v>
      </c>
      <c r="C19" s="292" t="s">
        <v>216</v>
      </c>
      <c r="D19" s="302">
        <v>187849.55427299999</v>
      </c>
      <c r="E19" s="293">
        <v>17302.006000000001</v>
      </c>
      <c r="F19" s="294"/>
      <c r="G19" s="294"/>
      <c r="H19" s="294"/>
      <c r="I19" s="294"/>
      <c r="J19" s="294"/>
      <c r="K19" s="294"/>
      <c r="L19" s="295"/>
      <c r="M19" s="296">
        <v>45640</v>
      </c>
      <c r="N19" s="280">
        <v>147727.111</v>
      </c>
      <c r="O19" s="280">
        <v>-26447.09</v>
      </c>
      <c r="P19" s="280">
        <v>213221.36300000001</v>
      </c>
      <c r="Q19" s="280">
        <v>-111.53310200000001</v>
      </c>
      <c r="R19" s="280">
        <v>5731.3173387096767</v>
      </c>
      <c r="S19" s="280">
        <v>348782.19147519348</v>
      </c>
      <c r="T19" s="297"/>
      <c r="U19" s="298"/>
      <c r="V19" s="299"/>
      <c r="W19" s="300"/>
      <c r="X19" s="300"/>
      <c r="Y19" s="300"/>
    </row>
    <row r="20" spans="1:25" ht="14.45" customHeight="1">
      <c r="A20" s="643"/>
      <c r="B20" s="646"/>
      <c r="C20" s="301" t="s">
        <v>217</v>
      </c>
      <c r="D20" s="302">
        <v>0</v>
      </c>
      <c r="E20" s="302">
        <v>0</v>
      </c>
      <c r="F20" s="294"/>
      <c r="G20" s="294"/>
      <c r="H20" s="294"/>
      <c r="I20" s="294"/>
      <c r="J20" s="294"/>
      <c r="K20" s="294"/>
      <c r="L20" s="295"/>
      <c r="M20" s="296">
        <v>45641</v>
      </c>
      <c r="N20" s="280">
        <v>163341.88200000001</v>
      </c>
      <c r="O20" s="280">
        <v>-26496.525000000001</v>
      </c>
      <c r="P20" s="280">
        <v>214949.959</v>
      </c>
      <c r="Q20" s="280">
        <v>-100.13684500000001</v>
      </c>
      <c r="R20" s="280">
        <v>5763.0963387096763</v>
      </c>
      <c r="S20" s="280">
        <v>329669.00547519361</v>
      </c>
      <c r="T20" s="297"/>
      <c r="U20" s="298"/>
      <c r="V20" s="299"/>
      <c r="W20" s="300"/>
      <c r="X20" s="300"/>
      <c r="Y20" s="300"/>
    </row>
    <row r="21" spans="1:25" ht="14.45" customHeight="1">
      <c r="A21" s="643"/>
      <c r="B21" s="646"/>
      <c r="C21" s="301" t="s">
        <v>271</v>
      </c>
      <c r="D21" s="302">
        <v>0</v>
      </c>
      <c r="E21" s="302">
        <v>0</v>
      </c>
      <c r="F21" s="294"/>
      <c r="G21" s="294"/>
      <c r="H21" s="294"/>
      <c r="I21" s="294"/>
      <c r="J21" s="294"/>
      <c r="K21" s="294"/>
      <c r="L21" s="295"/>
      <c r="M21" s="296">
        <v>45642</v>
      </c>
      <c r="N21" s="280">
        <v>140019.03</v>
      </c>
      <c r="O21" s="280">
        <v>-26493.78</v>
      </c>
      <c r="P21" s="280">
        <v>227122.18599999999</v>
      </c>
      <c r="Q21" s="280">
        <v>-97.948273999999998</v>
      </c>
      <c r="R21" s="280">
        <v>5720.5173387096766</v>
      </c>
      <c r="S21" s="280">
        <v>324531.73347519356</v>
      </c>
      <c r="T21" s="297"/>
      <c r="U21" s="298"/>
      <c r="V21" s="299"/>
      <c r="W21" s="300"/>
      <c r="X21" s="300"/>
      <c r="Y21" s="300"/>
    </row>
    <row r="22" spans="1:25" ht="14.45" customHeight="1">
      <c r="A22" s="643"/>
      <c r="B22" s="646"/>
      <c r="C22" s="301" t="s">
        <v>177</v>
      </c>
      <c r="D22" s="302">
        <v>187849.55427299999</v>
      </c>
      <c r="E22" s="304">
        <v>17302.006000000001</v>
      </c>
      <c r="F22" s="294"/>
      <c r="G22" s="294"/>
      <c r="H22" s="294"/>
      <c r="I22" s="294"/>
      <c r="J22" s="294"/>
      <c r="K22" s="294"/>
      <c r="L22" s="295"/>
      <c r="M22" s="296">
        <v>45643</v>
      </c>
      <c r="N22" s="280">
        <v>143252.32699999999</v>
      </c>
      <c r="O22" s="280">
        <v>-26508.307000000001</v>
      </c>
      <c r="P22" s="280">
        <v>175953.96299999999</v>
      </c>
      <c r="Q22" s="280">
        <v>-86.790847999999997</v>
      </c>
      <c r="R22" s="280">
        <v>5640.6883387096768</v>
      </c>
      <c r="S22" s="280">
        <v>297051.13947519357</v>
      </c>
      <c r="T22" s="297"/>
      <c r="U22" s="298"/>
      <c r="V22" s="299"/>
      <c r="W22" s="300"/>
      <c r="X22" s="300"/>
      <c r="Y22" s="300"/>
    </row>
    <row r="23" spans="1:25" ht="14.45" customHeight="1">
      <c r="A23" s="643"/>
      <c r="B23" s="648" t="s">
        <v>88</v>
      </c>
      <c r="C23" s="305" t="s">
        <v>216</v>
      </c>
      <c r="D23" s="306">
        <v>4788634.911727</v>
      </c>
      <c r="E23" s="306">
        <v>440319.255</v>
      </c>
      <c r="F23" s="294"/>
      <c r="G23" s="294"/>
      <c r="H23" s="294"/>
      <c r="I23" s="294"/>
      <c r="J23" s="294"/>
      <c r="K23" s="294"/>
      <c r="L23" s="295"/>
      <c r="M23" s="296">
        <v>45644</v>
      </c>
      <c r="N23" s="280">
        <v>144773.44099999999</v>
      </c>
      <c r="O23" s="280">
        <v>-26515.531999999999</v>
      </c>
      <c r="P23" s="280">
        <v>153289.94500000001</v>
      </c>
      <c r="Q23" s="280">
        <v>-84.078388000000004</v>
      </c>
      <c r="R23" s="280">
        <v>5729.2903387096767</v>
      </c>
      <c r="S23" s="280">
        <v>296053.59147519351</v>
      </c>
      <c r="T23" s="297"/>
      <c r="U23" s="298"/>
      <c r="V23" s="299"/>
      <c r="W23" s="300"/>
      <c r="X23" s="300"/>
      <c r="Y23" s="300"/>
    </row>
    <row r="24" spans="1:25" ht="14.45" customHeight="1">
      <c r="A24" s="643"/>
      <c r="B24" s="649"/>
      <c r="C24" s="307" t="s">
        <v>217</v>
      </c>
      <c r="D24" s="308">
        <v>829309.89504500013</v>
      </c>
      <c r="E24" s="308">
        <v>76061.809999999983</v>
      </c>
      <c r="F24" s="294"/>
      <c r="G24" s="294"/>
      <c r="H24" s="294"/>
      <c r="I24" s="294"/>
      <c r="J24" s="294"/>
      <c r="K24" s="294"/>
      <c r="L24" s="295"/>
      <c r="M24" s="296">
        <v>45645</v>
      </c>
      <c r="N24" s="280">
        <v>142479.802</v>
      </c>
      <c r="O24" s="280">
        <v>-26520.563999999998</v>
      </c>
      <c r="P24" s="280">
        <v>137297.511</v>
      </c>
      <c r="Q24" s="280">
        <v>-85.774815000000004</v>
      </c>
      <c r="R24" s="280">
        <v>5648.9863387096766</v>
      </c>
      <c r="S24" s="280">
        <v>281290.65247519355</v>
      </c>
      <c r="T24" s="297"/>
      <c r="U24" s="298"/>
      <c r="V24" s="299"/>
      <c r="W24" s="300"/>
      <c r="X24" s="300"/>
      <c r="Y24" s="300"/>
    </row>
    <row r="25" spans="1:25" ht="14.45" customHeight="1">
      <c r="A25" s="643"/>
      <c r="B25" s="649"/>
      <c r="C25" s="307" t="s">
        <v>271</v>
      </c>
      <c r="D25" s="308">
        <v>757328.96095499978</v>
      </c>
      <c r="E25" s="308">
        <v>69408.053000000029</v>
      </c>
      <c r="F25" s="294"/>
      <c r="G25" s="294"/>
      <c r="H25" s="294"/>
      <c r="I25" s="294"/>
      <c r="J25" s="294"/>
      <c r="K25" s="294"/>
      <c r="L25" s="295"/>
      <c r="M25" s="296">
        <v>45646</v>
      </c>
      <c r="N25" s="280">
        <v>144509.459</v>
      </c>
      <c r="O25" s="280">
        <v>-9723.0650000000005</v>
      </c>
      <c r="P25" s="280">
        <v>166950.14199999999</v>
      </c>
      <c r="Q25" s="280">
        <v>-88.093795</v>
      </c>
      <c r="R25" s="280">
        <v>5819.4753387096771</v>
      </c>
      <c r="S25" s="280">
        <v>287310.32147519354</v>
      </c>
      <c r="T25" s="297"/>
      <c r="U25" s="298"/>
      <c r="V25" s="299"/>
      <c r="W25" s="300"/>
      <c r="X25" s="300"/>
      <c r="Y25" s="300"/>
    </row>
    <row r="26" spans="1:25" ht="14.45" customHeight="1">
      <c r="A26" s="643"/>
      <c r="B26" s="650"/>
      <c r="C26" s="309" t="s">
        <v>177</v>
      </c>
      <c r="D26" s="310">
        <v>6375273.7677269997</v>
      </c>
      <c r="E26" s="310">
        <v>585789.11800000002</v>
      </c>
      <c r="F26" s="294"/>
      <c r="G26" s="294"/>
      <c r="H26" s="294"/>
      <c r="I26" s="294"/>
      <c r="J26" s="294"/>
      <c r="K26" s="294"/>
      <c r="L26" s="295"/>
      <c r="M26" s="296">
        <v>45647</v>
      </c>
      <c r="N26" s="280">
        <v>139007.79999999999</v>
      </c>
      <c r="O26" s="280">
        <v>-7.702</v>
      </c>
      <c r="P26" s="280">
        <v>125162.095</v>
      </c>
      <c r="Q26" s="280">
        <v>-61.213581999999995</v>
      </c>
      <c r="R26" s="280">
        <v>5716.5363387096768</v>
      </c>
      <c r="S26" s="280">
        <v>272018.28147519351</v>
      </c>
      <c r="T26" s="297"/>
      <c r="U26" s="298"/>
      <c r="V26" s="299"/>
      <c r="W26" s="300"/>
      <c r="X26" s="300"/>
      <c r="Y26" s="300"/>
    </row>
    <row r="27" spans="1:25" ht="14.45" customHeight="1">
      <c r="A27" s="644"/>
      <c r="B27" s="651" t="s">
        <v>218</v>
      </c>
      <c r="C27" s="651"/>
      <c r="D27" s="312">
        <v>23471611.907740146</v>
      </c>
      <c r="E27" s="312">
        <v>2150589.1337324912</v>
      </c>
      <c r="F27" s="311"/>
      <c r="G27" s="311"/>
      <c r="H27" s="311"/>
      <c r="I27" s="311"/>
      <c r="J27" s="311"/>
      <c r="K27" s="311"/>
      <c r="L27" s="295"/>
      <c r="M27" s="296">
        <v>45648</v>
      </c>
      <c r="N27" s="280">
        <v>138908.179</v>
      </c>
      <c r="O27" s="280">
        <v>0</v>
      </c>
      <c r="P27" s="280">
        <v>123857.929</v>
      </c>
      <c r="Q27" s="280">
        <v>-63.905749</v>
      </c>
      <c r="R27" s="280">
        <v>5680.2353387096764</v>
      </c>
      <c r="S27" s="280">
        <v>272377.91447519354</v>
      </c>
      <c r="T27" s="297"/>
      <c r="U27" s="298"/>
      <c r="V27" s="299"/>
      <c r="W27" s="300"/>
      <c r="X27" s="300"/>
      <c r="Y27" s="300"/>
    </row>
    <row r="28" spans="1:25" ht="14.45" customHeight="1">
      <c r="A28" s="642" t="s">
        <v>219</v>
      </c>
      <c r="B28" s="654" t="s">
        <v>279</v>
      </c>
      <c r="C28" s="292" t="s">
        <v>220</v>
      </c>
      <c r="D28" s="293">
        <v>90929.633737771001</v>
      </c>
      <c r="E28" s="302">
        <v>8351.5960000000014</v>
      </c>
      <c r="F28" s="294"/>
      <c r="G28" s="294"/>
      <c r="H28" s="294"/>
      <c r="I28" s="294"/>
      <c r="J28" s="294"/>
      <c r="K28" s="294"/>
      <c r="L28" s="295"/>
      <c r="M28" s="296">
        <v>45649</v>
      </c>
      <c r="N28" s="280">
        <v>140653.114</v>
      </c>
      <c r="O28" s="280">
        <v>-0.73599999999999999</v>
      </c>
      <c r="P28" s="280">
        <v>140044.842</v>
      </c>
      <c r="Q28" s="280">
        <v>-65.06444599999999</v>
      </c>
      <c r="R28" s="280">
        <v>5671.6933387096769</v>
      </c>
      <c r="S28" s="280">
        <v>288920.28147519357</v>
      </c>
      <c r="T28" s="297"/>
      <c r="U28" s="298"/>
      <c r="V28" s="299"/>
      <c r="W28" s="300"/>
      <c r="X28" s="300"/>
      <c r="Y28" s="300"/>
    </row>
    <row r="29" spans="1:25" ht="14.45" customHeight="1">
      <c r="A29" s="643"/>
      <c r="B29" s="655"/>
      <c r="C29" s="301" t="s">
        <v>116</v>
      </c>
      <c r="D29" s="302">
        <v>73250.16899999998</v>
      </c>
      <c r="E29" s="302">
        <v>6591.2039999999988</v>
      </c>
      <c r="F29" s="294"/>
      <c r="G29" s="294"/>
      <c r="H29" s="294"/>
      <c r="I29" s="294"/>
      <c r="J29" s="294"/>
      <c r="K29" s="294"/>
      <c r="L29" s="295"/>
      <c r="M29" s="296">
        <v>45650</v>
      </c>
      <c r="N29" s="280">
        <v>139651.96900000001</v>
      </c>
      <c r="O29" s="280">
        <v>-26389.66</v>
      </c>
      <c r="P29" s="280">
        <v>151048.696</v>
      </c>
      <c r="Q29" s="280">
        <v>-66.328564999999998</v>
      </c>
      <c r="R29" s="280">
        <v>5662.506338709677</v>
      </c>
      <c r="S29" s="280">
        <v>277250.4414751936</v>
      </c>
      <c r="T29" s="297"/>
      <c r="U29" s="298"/>
      <c r="V29" s="299"/>
      <c r="W29" s="300"/>
      <c r="X29" s="300"/>
      <c r="Y29" s="300"/>
    </row>
    <row r="30" spans="1:25" ht="14.45" customHeight="1">
      <c r="A30" s="643"/>
      <c r="B30" s="656"/>
      <c r="C30" s="303" t="s">
        <v>177</v>
      </c>
      <c r="D30" s="304">
        <v>164179.80273777098</v>
      </c>
      <c r="E30" s="302">
        <v>14942.8</v>
      </c>
      <c r="F30" s="294"/>
      <c r="G30" s="294"/>
      <c r="H30" s="294"/>
      <c r="I30" s="294"/>
      <c r="J30" s="294"/>
      <c r="K30" s="294"/>
      <c r="L30" s="295"/>
      <c r="M30" s="296">
        <v>45651</v>
      </c>
      <c r="N30" s="280">
        <v>134879.853</v>
      </c>
      <c r="O30" s="280">
        <v>-26469.609</v>
      </c>
      <c r="P30" s="280">
        <v>162435.26699999999</v>
      </c>
      <c r="Q30" s="280">
        <v>-66.532768000000004</v>
      </c>
      <c r="R30" s="280">
        <v>5663.2153387096769</v>
      </c>
      <c r="S30" s="280">
        <v>287943.20547519351</v>
      </c>
      <c r="T30" s="297"/>
      <c r="U30" s="298"/>
      <c r="V30" s="299"/>
      <c r="W30" s="300"/>
      <c r="X30" s="300"/>
      <c r="Y30" s="300"/>
    </row>
    <row r="31" spans="1:25" ht="14.45" customHeight="1">
      <c r="A31" s="643"/>
      <c r="B31" s="654" t="s">
        <v>280</v>
      </c>
      <c r="C31" s="292" t="s">
        <v>220</v>
      </c>
      <c r="D31" s="293">
        <v>11432.885999999999</v>
      </c>
      <c r="E31" s="293">
        <v>1085.182</v>
      </c>
      <c r="F31" s="294"/>
      <c r="G31" s="294"/>
      <c r="H31" s="294"/>
      <c r="I31" s="294"/>
      <c r="J31" s="294"/>
      <c r="K31" s="294"/>
      <c r="L31" s="295"/>
      <c r="M31" s="296">
        <v>45652</v>
      </c>
      <c r="N31" s="280">
        <v>136872.95300000001</v>
      </c>
      <c r="O31" s="280">
        <v>-26464.228999999999</v>
      </c>
      <c r="P31" s="280">
        <v>199332.796</v>
      </c>
      <c r="Q31" s="280">
        <v>-26711.827036999999</v>
      </c>
      <c r="R31" s="280">
        <v>5656.0213387096765</v>
      </c>
      <c r="S31" s="280">
        <v>314711.10947519355</v>
      </c>
      <c r="T31" s="297"/>
      <c r="U31" s="298"/>
      <c r="V31" s="299"/>
      <c r="W31" s="300"/>
      <c r="X31" s="300"/>
      <c r="Y31" s="300"/>
    </row>
    <row r="32" spans="1:25" ht="14.45" customHeight="1">
      <c r="A32" s="643"/>
      <c r="B32" s="655"/>
      <c r="C32" s="301" t="s">
        <v>116</v>
      </c>
      <c r="D32" s="302">
        <v>131.011</v>
      </c>
      <c r="E32" s="302">
        <v>12.366</v>
      </c>
      <c r="F32" s="294"/>
      <c r="G32" s="294"/>
      <c r="H32" s="294"/>
      <c r="I32" s="294"/>
      <c r="J32" s="294"/>
      <c r="K32" s="294"/>
      <c r="L32" s="295"/>
      <c r="M32" s="296">
        <v>45653</v>
      </c>
      <c r="N32" s="280">
        <v>137795.46799999999</v>
      </c>
      <c r="O32" s="280">
        <v>-26518.153999999999</v>
      </c>
      <c r="P32" s="280">
        <v>234093.72099999999</v>
      </c>
      <c r="Q32" s="280">
        <v>-32786.911820000001</v>
      </c>
      <c r="R32" s="280">
        <v>5663.6853387096762</v>
      </c>
      <c r="S32" s="280">
        <v>331126.7184751936</v>
      </c>
      <c r="T32" s="297"/>
      <c r="U32" s="298"/>
      <c r="V32" s="299"/>
      <c r="W32" s="300"/>
      <c r="X32" s="300"/>
      <c r="Y32" s="300"/>
    </row>
    <row r="33" spans="1:25" ht="14.45" customHeight="1">
      <c r="A33" s="643"/>
      <c r="B33" s="656"/>
      <c r="C33" s="303" t="s">
        <v>177</v>
      </c>
      <c r="D33" s="304">
        <v>11563.896999999999</v>
      </c>
      <c r="E33" s="304">
        <v>1097.548</v>
      </c>
      <c r="F33" s="294"/>
      <c r="G33" s="294"/>
      <c r="H33" s="294"/>
      <c r="I33" s="294"/>
      <c r="J33" s="294"/>
      <c r="K33" s="294"/>
      <c r="L33" s="295"/>
      <c r="M33" s="296">
        <v>45654</v>
      </c>
      <c r="N33" s="280">
        <v>141566.932</v>
      </c>
      <c r="O33" s="280">
        <v>-26488.9</v>
      </c>
      <c r="P33" s="280">
        <v>237749.98199999999</v>
      </c>
      <c r="Q33" s="280">
        <v>-33773.311079999999</v>
      </c>
      <c r="R33" s="280">
        <v>5717.8013387096762</v>
      </c>
      <c r="S33" s="280">
        <v>322855.69847519358</v>
      </c>
      <c r="T33" s="297"/>
      <c r="U33" s="298"/>
      <c r="V33" s="299"/>
      <c r="W33" s="300"/>
      <c r="X33" s="300"/>
      <c r="Y33" s="300"/>
    </row>
    <row r="34" spans="1:25" ht="14.45" customHeight="1">
      <c r="A34" s="643"/>
      <c r="B34" s="648" t="s">
        <v>177</v>
      </c>
      <c r="C34" s="305" t="s">
        <v>220</v>
      </c>
      <c r="D34" s="306">
        <v>102362.519737771</v>
      </c>
      <c r="E34" s="308">
        <v>9436.7780000000021</v>
      </c>
      <c r="F34" s="294"/>
      <c r="G34" s="294"/>
      <c r="H34" s="294"/>
      <c r="I34" s="294"/>
      <c r="J34" s="294"/>
      <c r="K34" s="294"/>
      <c r="L34" s="295"/>
      <c r="M34" s="296">
        <v>45655</v>
      </c>
      <c r="N34" s="280">
        <v>141584.00700000001</v>
      </c>
      <c r="O34" s="280">
        <v>-26487.322</v>
      </c>
      <c r="P34" s="280">
        <v>247086.96900000001</v>
      </c>
      <c r="Q34" s="280">
        <v>-37702.526241</v>
      </c>
      <c r="R34" s="280">
        <v>5662.7323387096767</v>
      </c>
      <c r="S34" s="280">
        <v>328440.01947519358</v>
      </c>
      <c r="T34" s="297"/>
      <c r="U34" s="298"/>
      <c r="V34" s="299"/>
      <c r="W34" s="300"/>
      <c r="X34" s="300"/>
      <c r="Y34" s="300"/>
    </row>
    <row r="35" spans="1:25" ht="14.45" customHeight="1">
      <c r="A35" s="643"/>
      <c r="B35" s="657"/>
      <c r="C35" s="307" t="s">
        <v>116</v>
      </c>
      <c r="D35" s="308">
        <v>73381.179999999978</v>
      </c>
      <c r="E35" s="308">
        <v>6603.5699999999988</v>
      </c>
      <c r="F35" s="294"/>
      <c r="G35" s="294"/>
      <c r="H35" s="294"/>
      <c r="I35" s="294"/>
      <c r="J35" s="294"/>
      <c r="K35" s="294"/>
      <c r="L35" s="295"/>
      <c r="M35" s="296">
        <v>45656</v>
      </c>
      <c r="N35" s="280">
        <v>141638.22399999999</v>
      </c>
      <c r="O35" s="280">
        <v>-26422.267</v>
      </c>
      <c r="P35" s="280">
        <v>257888.30300000001</v>
      </c>
      <c r="Q35" s="280">
        <v>-36326.550975999999</v>
      </c>
      <c r="R35" s="280">
        <v>5605.6883387096768</v>
      </c>
      <c r="S35" s="280">
        <v>343948.53247519356</v>
      </c>
      <c r="T35" s="297"/>
      <c r="U35" s="298"/>
      <c r="V35" s="299"/>
      <c r="W35" s="300"/>
      <c r="X35" s="300"/>
      <c r="Y35" s="300"/>
    </row>
    <row r="36" spans="1:25" ht="14.45" customHeight="1">
      <c r="A36" s="644"/>
      <c r="B36" s="658"/>
      <c r="C36" s="309" t="s">
        <v>177</v>
      </c>
      <c r="D36" s="310">
        <v>175743.69973777098</v>
      </c>
      <c r="E36" s="308">
        <v>16040.348000000002</v>
      </c>
      <c r="F36" s="311"/>
      <c r="G36" s="311"/>
      <c r="H36" s="311"/>
      <c r="I36" s="311"/>
      <c r="J36" s="311"/>
      <c r="K36" s="311"/>
      <c r="L36" s="295"/>
      <c r="M36" s="296">
        <v>45657</v>
      </c>
      <c r="N36" s="280">
        <v>140527.709</v>
      </c>
      <c r="O36" s="280">
        <v>-26478.671999999999</v>
      </c>
      <c r="P36" s="280">
        <v>253824.78200000001</v>
      </c>
      <c r="Q36" s="280">
        <v>-17574.402232</v>
      </c>
      <c r="R36" s="280">
        <v>5076.1265764806994</v>
      </c>
      <c r="S36" s="280">
        <v>351655.63147519354</v>
      </c>
      <c r="T36" s="297"/>
      <c r="U36" s="298"/>
      <c r="V36" s="299"/>
      <c r="W36" s="300"/>
      <c r="X36" s="300"/>
      <c r="Y36" s="300"/>
    </row>
    <row r="37" spans="1:25" ht="14.45" customHeight="1">
      <c r="A37" s="642" t="s">
        <v>221</v>
      </c>
      <c r="B37" s="654" t="s">
        <v>222</v>
      </c>
      <c r="C37" s="292" t="s">
        <v>223</v>
      </c>
      <c r="D37" s="293">
        <v>9761933.1092479136</v>
      </c>
      <c r="E37" s="293">
        <v>896669.34882866498</v>
      </c>
      <c r="F37" s="294"/>
      <c r="G37" s="294"/>
      <c r="H37" s="294"/>
      <c r="I37" s="294"/>
      <c r="J37" s="294"/>
      <c r="K37" s="294"/>
      <c r="L37" s="295"/>
      <c r="M37" s="296"/>
      <c r="N37" s="280">
        <f>SUM(N6:N36)</f>
        <v>4439384.4020000007</v>
      </c>
      <c r="O37" s="280">
        <f t="shared" ref="O37:S37" si="0">SUM(O6:O36)</f>
        <v>-724281.75000000023</v>
      </c>
      <c r="P37" s="280">
        <f t="shared" si="0"/>
        <v>6563123.3219999997</v>
      </c>
      <c r="Q37" s="280">
        <f t="shared" si="0"/>
        <v>-187849.55427299999</v>
      </c>
      <c r="R37" s="280">
        <f t="shared" si="0"/>
        <v>175743.69973777098</v>
      </c>
      <c r="S37" s="280">
        <f t="shared" si="0"/>
        <v>10335768.853730999</v>
      </c>
      <c r="T37" s="297"/>
      <c r="U37" s="298"/>
      <c r="V37" s="299"/>
      <c r="W37" s="300"/>
      <c r="X37" s="300"/>
      <c r="Y37" s="300"/>
    </row>
    <row r="38" spans="1:25" ht="14.45" customHeight="1">
      <c r="A38" s="643"/>
      <c r="B38" s="655"/>
      <c r="C38" s="301" t="s">
        <v>224</v>
      </c>
      <c r="D38" s="302">
        <v>130787.00586999999</v>
      </c>
      <c r="E38" s="302">
        <v>12012.644161839999</v>
      </c>
      <c r="F38" s="294"/>
      <c r="G38" s="294"/>
      <c r="H38" s="294"/>
      <c r="I38" s="294"/>
      <c r="J38" s="294"/>
      <c r="K38" s="294"/>
      <c r="L38" s="295"/>
      <c r="M38" s="296"/>
      <c r="N38" s="280"/>
      <c r="O38" s="280"/>
      <c r="P38" s="280"/>
      <c r="Q38" s="280"/>
      <c r="R38" s="280"/>
      <c r="S38" s="280"/>
      <c r="T38" s="297"/>
      <c r="U38" s="298"/>
      <c r="V38" s="299"/>
      <c r="W38" s="300"/>
      <c r="X38" s="300"/>
      <c r="Y38" s="300"/>
    </row>
    <row r="39" spans="1:25" ht="14.45" customHeight="1">
      <c r="A39" s="643"/>
      <c r="B39" s="656"/>
      <c r="C39" s="303" t="s">
        <v>177</v>
      </c>
      <c r="D39" s="304">
        <v>9892720.1151179131</v>
      </c>
      <c r="E39" s="304">
        <v>908681.99299050495</v>
      </c>
      <c r="F39" s="294"/>
      <c r="G39" s="294"/>
      <c r="H39" s="294"/>
      <c r="I39" s="294"/>
      <c r="J39" s="294"/>
      <c r="K39" s="294"/>
      <c r="L39" s="295"/>
      <c r="M39" s="296"/>
      <c r="N39" s="280"/>
      <c r="O39" s="280"/>
      <c r="P39" s="280"/>
      <c r="Q39" s="280"/>
      <c r="R39" s="280"/>
      <c r="S39" s="280"/>
      <c r="T39" s="297"/>
      <c r="U39" s="298"/>
      <c r="V39" s="299"/>
      <c r="W39" s="300"/>
      <c r="X39" s="300"/>
      <c r="Y39" s="300"/>
    </row>
    <row r="40" spans="1:25" ht="14.45" customHeight="1">
      <c r="A40" s="643"/>
      <c r="B40" s="654" t="s">
        <v>281</v>
      </c>
      <c r="C40" s="292" t="s">
        <v>223</v>
      </c>
      <c r="D40" s="293">
        <v>11432.886</v>
      </c>
      <c r="E40" s="302">
        <v>1085.1819999999998</v>
      </c>
      <c r="F40" s="294"/>
      <c r="G40" s="294"/>
      <c r="H40" s="294"/>
      <c r="I40" s="294"/>
      <c r="J40" s="294"/>
      <c r="K40" s="294"/>
      <c r="L40" s="295"/>
      <c r="M40" s="296"/>
      <c r="N40" s="280"/>
      <c r="O40" s="280"/>
      <c r="P40" s="280"/>
      <c r="Q40" s="280"/>
      <c r="R40" s="280"/>
      <c r="S40" s="280"/>
      <c r="T40" s="297"/>
      <c r="U40" s="298"/>
      <c r="V40" s="299"/>
      <c r="W40" s="300"/>
      <c r="X40" s="300"/>
      <c r="Y40" s="300"/>
    </row>
    <row r="41" spans="1:25" ht="14.45" customHeight="1">
      <c r="A41" s="643"/>
      <c r="B41" s="655"/>
      <c r="C41" s="301" t="s">
        <v>224</v>
      </c>
      <c r="D41" s="302">
        <v>131.011</v>
      </c>
      <c r="E41" s="302">
        <v>12.366</v>
      </c>
      <c r="F41" s="294"/>
      <c r="G41" s="294"/>
      <c r="H41" s="294"/>
      <c r="I41" s="294"/>
      <c r="J41" s="294"/>
      <c r="K41" s="294"/>
      <c r="L41" s="295"/>
      <c r="M41" s="296"/>
      <c r="N41" s="280"/>
      <c r="O41" s="280"/>
      <c r="P41" s="280"/>
      <c r="Q41" s="280"/>
      <c r="R41" s="280"/>
      <c r="S41" s="280"/>
      <c r="T41" s="297"/>
      <c r="U41" s="298"/>
      <c r="V41" s="299"/>
      <c r="W41" s="300"/>
      <c r="X41" s="300"/>
      <c r="Y41" s="300"/>
    </row>
    <row r="42" spans="1:25" ht="14.45" customHeight="1">
      <c r="A42" s="643"/>
      <c r="B42" s="656"/>
      <c r="C42" s="303" t="s">
        <v>177</v>
      </c>
      <c r="D42" s="304">
        <v>11563.896999999999</v>
      </c>
      <c r="E42" s="302">
        <v>1097.5479999999998</v>
      </c>
      <c r="F42" s="294"/>
      <c r="G42" s="294"/>
      <c r="H42" s="294"/>
      <c r="I42" s="294"/>
      <c r="J42" s="294"/>
      <c r="K42" s="294"/>
      <c r="L42" s="295"/>
      <c r="M42" s="296"/>
      <c r="N42" s="280"/>
      <c r="O42" s="280"/>
      <c r="P42" s="280"/>
      <c r="Q42" s="280"/>
      <c r="R42" s="280"/>
      <c r="S42" s="280"/>
      <c r="T42" s="297"/>
      <c r="U42" s="298"/>
      <c r="V42" s="299"/>
      <c r="W42" s="300"/>
      <c r="X42" s="300"/>
      <c r="Y42" s="300"/>
    </row>
    <row r="43" spans="1:25" ht="14.45" customHeight="1">
      <c r="A43" s="643"/>
      <c r="B43" s="659" t="s">
        <v>225</v>
      </c>
      <c r="C43" s="659"/>
      <c r="D43" s="313">
        <v>73250.16899999998</v>
      </c>
      <c r="E43" s="313">
        <v>6591.2039999999988</v>
      </c>
      <c r="F43" s="294"/>
      <c r="G43" s="294"/>
      <c r="H43" s="294"/>
      <c r="I43" s="294"/>
      <c r="J43" s="294"/>
      <c r="K43" s="294"/>
      <c r="L43" s="295"/>
      <c r="M43" s="296"/>
      <c r="N43" s="280"/>
      <c r="O43" s="280"/>
      <c r="P43" s="280"/>
      <c r="Q43" s="280"/>
      <c r="R43" s="280"/>
      <c r="S43" s="280"/>
      <c r="T43" s="297"/>
      <c r="U43" s="298"/>
      <c r="V43" s="299"/>
      <c r="W43" s="300"/>
      <c r="X43" s="300"/>
      <c r="Y43" s="300"/>
    </row>
    <row r="44" spans="1:25" ht="14.45" customHeight="1">
      <c r="A44" s="643"/>
      <c r="B44" s="659" t="s">
        <v>226</v>
      </c>
      <c r="C44" s="659"/>
      <c r="D44" s="313">
        <v>357490.95814999996</v>
      </c>
      <c r="E44" s="302">
        <v>32804.617000000006</v>
      </c>
      <c r="F44" s="294"/>
      <c r="G44" s="294"/>
      <c r="H44" s="294"/>
      <c r="I44" s="294"/>
      <c r="J44" s="294"/>
      <c r="K44" s="294"/>
      <c r="L44" s="295"/>
      <c r="M44" s="296"/>
      <c r="N44" s="280"/>
      <c r="O44" s="280"/>
      <c r="P44" s="280"/>
      <c r="Q44" s="280"/>
      <c r="R44" s="280"/>
      <c r="S44" s="280"/>
      <c r="T44" s="297"/>
      <c r="U44" s="298"/>
      <c r="V44" s="299"/>
      <c r="W44" s="300"/>
      <c r="X44" s="300"/>
      <c r="Y44" s="300"/>
    </row>
    <row r="45" spans="1:25" ht="14.45" customHeight="1">
      <c r="A45" s="643"/>
      <c r="B45" s="648" t="s">
        <v>227</v>
      </c>
      <c r="C45" s="305" t="s">
        <v>223</v>
      </c>
      <c r="D45" s="306">
        <v>10130856.953397913</v>
      </c>
      <c r="E45" s="306">
        <v>930559.14782866498</v>
      </c>
      <c r="F45" s="294"/>
      <c r="G45" s="294"/>
      <c r="H45" s="294"/>
      <c r="I45" s="294"/>
      <c r="J45" s="294"/>
      <c r="K45" s="294"/>
      <c r="L45" s="295"/>
      <c r="M45" s="296"/>
      <c r="N45" s="280"/>
      <c r="O45" s="280"/>
      <c r="P45" s="280"/>
      <c r="Q45" s="280"/>
      <c r="R45" s="280"/>
      <c r="S45" s="280"/>
      <c r="T45" s="297"/>
      <c r="U45" s="298"/>
      <c r="V45" s="299"/>
      <c r="W45" s="300"/>
      <c r="X45" s="300"/>
      <c r="Y45" s="300"/>
    </row>
    <row r="46" spans="1:25" ht="14.45" customHeight="1">
      <c r="A46" s="643"/>
      <c r="B46" s="657"/>
      <c r="C46" s="307" t="s">
        <v>228</v>
      </c>
      <c r="D46" s="308">
        <v>204911.88010099996</v>
      </c>
      <c r="E46" s="308">
        <v>18684.499371839996</v>
      </c>
      <c r="F46" s="294"/>
      <c r="G46" s="294"/>
      <c r="H46" s="294"/>
      <c r="I46" s="294"/>
      <c r="J46" s="294"/>
      <c r="K46" s="294"/>
      <c r="L46" s="295"/>
      <c r="M46" s="296"/>
      <c r="N46" s="280"/>
      <c r="O46" s="280"/>
      <c r="P46" s="280"/>
      <c r="Q46" s="280"/>
      <c r="R46" s="280"/>
      <c r="S46" s="280"/>
      <c r="T46" s="297"/>
      <c r="U46" s="298"/>
      <c r="V46" s="299"/>
      <c r="W46" s="300"/>
      <c r="X46" s="300"/>
      <c r="Y46" s="300"/>
    </row>
    <row r="47" spans="1:25" ht="14.45" customHeight="1">
      <c r="A47" s="644"/>
      <c r="B47" s="658"/>
      <c r="C47" s="309" t="s">
        <v>177</v>
      </c>
      <c r="D47" s="310">
        <v>10335768.833498914</v>
      </c>
      <c r="E47" s="310">
        <v>949243.64720050502</v>
      </c>
      <c r="F47" s="298"/>
      <c r="G47" s="298"/>
      <c r="H47" s="294"/>
      <c r="I47" s="294"/>
      <c r="J47" s="294"/>
      <c r="K47" s="294"/>
      <c r="L47" s="295"/>
      <c r="M47" s="296"/>
      <c r="N47" s="280"/>
      <c r="O47" s="280"/>
      <c r="P47" s="280"/>
      <c r="Q47" s="280"/>
      <c r="R47" s="280"/>
      <c r="S47" s="280"/>
      <c r="T47" s="297"/>
      <c r="U47" s="298"/>
      <c r="V47" s="299"/>
      <c r="W47" s="300"/>
      <c r="X47" s="300"/>
      <c r="Y47" s="300"/>
    </row>
    <row r="48" spans="1:25" ht="14.45" customHeight="1">
      <c r="A48" s="650" t="s">
        <v>229</v>
      </c>
      <c r="B48" s="650"/>
      <c r="C48" s="650"/>
      <c r="D48" s="310">
        <v>67976.190740743652</v>
      </c>
      <c r="E48" s="312">
        <v>5887.8597699790262</v>
      </c>
      <c r="F48" s="314"/>
      <c r="G48" s="311"/>
      <c r="H48" s="314"/>
      <c r="I48" s="315"/>
      <c r="J48" s="314"/>
      <c r="K48" s="311"/>
      <c r="L48" s="295"/>
      <c r="M48" s="296"/>
      <c r="N48" s="280"/>
      <c r="O48" s="280"/>
      <c r="P48" s="280"/>
      <c r="Q48" s="280"/>
      <c r="R48" s="280"/>
      <c r="S48" s="280"/>
      <c r="T48" s="297"/>
      <c r="U48" s="298"/>
      <c r="V48" s="299"/>
      <c r="X48" s="300"/>
      <c r="Y48" s="300"/>
    </row>
    <row r="49" spans="1:25" ht="14.45" customHeight="1">
      <c r="A49" s="316"/>
      <c r="B49" s="316"/>
      <c r="C49" s="316"/>
      <c r="D49" s="317"/>
      <c r="E49" s="317"/>
      <c r="F49" s="318"/>
      <c r="G49" s="319"/>
      <c r="H49" s="318"/>
      <c r="I49" s="320"/>
      <c r="J49" s="318"/>
      <c r="K49" s="319"/>
      <c r="L49" s="295"/>
      <c r="M49" s="296"/>
      <c r="N49" s="280"/>
      <c r="O49" s="280"/>
      <c r="P49" s="280"/>
      <c r="Q49" s="280"/>
      <c r="R49" s="280"/>
      <c r="S49" s="280"/>
      <c r="T49" s="297"/>
      <c r="V49" s="299"/>
      <c r="X49" s="300"/>
      <c r="Y49" s="300"/>
    </row>
    <row r="50" spans="1:25" ht="14.45" customHeight="1">
      <c r="A50" s="316"/>
      <c r="B50" s="316"/>
      <c r="C50" s="316"/>
      <c r="D50" s="317"/>
      <c r="E50" s="317"/>
      <c r="F50" s="318"/>
      <c r="G50" s="319"/>
      <c r="H50" s="318"/>
      <c r="I50" s="320"/>
      <c r="J50" s="318"/>
      <c r="K50" s="319"/>
      <c r="L50" s="295"/>
      <c r="M50" s="296"/>
      <c r="N50" s="280"/>
      <c r="O50" s="280"/>
      <c r="P50" s="280"/>
      <c r="Q50" s="280"/>
      <c r="R50" s="280"/>
      <c r="S50" s="280"/>
      <c r="T50" s="297"/>
      <c r="V50" s="299"/>
      <c r="X50" s="300"/>
      <c r="Y50" s="300"/>
    </row>
    <row r="51" spans="1:25" ht="14.45" customHeight="1">
      <c r="A51" s="653" t="s">
        <v>230</v>
      </c>
      <c r="B51" s="653"/>
      <c r="C51" s="653"/>
      <c r="D51" s="653"/>
      <c r="E51" s="653"/>
      <c r="F51" s="653"/>
      <c r="G51" s="653"/>
      <c r="H51" s="653"/>
      <c r="I51" s="653"/>
      <c r="J51" s="653"/>
      <c r="K51" s="653"/>
      <c r="L51" s="295"/>
      <c r="M51" s="296"/>
      <c r="N51" s="280"/>
      <c r="O51" s="280"/>
      <c r="P51" s="280"/>
      <c r="Q51" s="280"/>
      <c r="R51" s="280"/>
      <c r="S51" s="280"/>
      <c r="T51" s="297"/>
      <c r="V51" s="299"/>
      <c r="X51" s="300"/>
      <c r="Y51" s="300"/>
    </row>
    <row r="52" spans="1:25" ht="14.45" customHeight="1">
      <c r="A52" s="653"/>
      <c r="B52" s="653"/>
      <c r="C52" s="653"/>
      <c r="D52" s="653"/>
      <c r="E52" s="653"/>
      <c r="F52" s="653"/>
      <c r="G52" s="653"/>
      <c r="H52" s="653"/>
      <c r="I52" s="653"/>
      <c r="J52" s="653"/>
      <c r="K52" s="653"/>
      <c r="L52" s="295"/>
      <c r="M52" s="296"/>
      <c r="N52" s="280"/>
      <c r="O52" s="280"/>
      <c r="P52" s="280"/>
      <c r="Q52" s="280"/>
      <c r="R52" s="280"/>
      <c r="S52" s="280"/>
      <c r="T52" s="297"/>
      <c r="V52" s="299"/>
      <c r="X52" s="300"/>
      <c r="Y52" s="300"/>
    </row>
    <row r="53" spans="1:25" ht="12.75" customHeight="1">
      <c r="A53" s="653"/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M53" s="296"/>
      <c r="N53" s="280"/>
      <c r="O53" s="280"/>
      <c r="P53" s="280"/>
      <c r="Q53" s="280"/>
      <c r="R53" s="280"/>
      <c r="S53" s="280"/>
      <c r="T53" s="297"/>
      <c r="V53" s="299"/>
      <c r="X53" s="300"/>
      <c r="Y53" s="300"/>
    </row>
    <row r="54" spans="1:25">
      <c r="A54" s="653"/>
      <c r="B54" s="653"/>
      <c r="C54" s="653"/>
      <c r="D54" s="653"/>
      <c r="E54" s="653"/>
      <c r="F54" s="653"/>
      <c r="G54" s="653"/>
      <c r="H54" s="653"/>
      <c r="I54" s="653"/>
      <c r="J54" s="653"/>
      <c r="K54" s="653"/>
      <c r="M54" s="296"/>
      <c r="N54" s="280"/>
      <c r="O54" s="280"/>
      <c r="P54" s="280"/>
      <c r="Q54" s="280"/>
      <c r="R54" s="280"/>
      <c r="S54" s="280"/>
      <c r="T54" s="297"/>
      <c r="V54" s="299"/>
      <c r="X54" s="300"/>
      <c r="Y54" s="300"/>
    </row>
    <row r="55" spans="1:25">
      <c r="D55" s="298"/>
      <c r="E55" s="298"/>
      <c r="M55" s="296"/>
      <c r="N55" s="280"/>
      <c r="O55" s="280"/>
      <c r="P55" s="280"/>
      <c r="Q55" s="280"/>
      <c r="R55" s="280"/>
      <c r="S55" s="280"/>
      <c r="T55" s="297"/>
      <c r="V55" s="299"/>
      <c r="X55" s="300"/>
      <c r="Y55" s="300"/>
    </row>
    <row r="56" spans="1:25">
      <c r="D56" s="294"/>
      <c r="E56" s="294"/>
      <c r="M56" s="296"/>
      <c r="N56" s="280"/>
      <c r="O56" s="280"/>
      <c r="P56" s="280"/>
      <c r="Q56" s="280"/>
      <c r="R56" s="280"/>
      <c r="S56" s="280"/>
      <c r="T56" s="297"/>
      <c r="V56" s="299"/>
      <c r="X56" s="300"/>
      <c r="Y56" s="300"/>
    </row>
    <row r="57" spans="1:25">
      <c r="D57" s="294"/>
      <c r="E57" s="321"/>
      <c r="M57" s="296"/>
      <c r="N57" s="280"/>
      <c r="O57" s="280"/>
      <c r="P57" s="280"/>
      <c r="Q57" s="280"/>
      <c r="R57" s="280"/>
      <c r="S57" s="280"/>
      <c r="T57" s="297"/>
      <c r="V57" s="299"/>
      <c r="X57" s="300"/>
      <c r="Y57" s="300"/>
    </row>
    <row r="58" spans="1:25">
      <c r="F58" s="294"/>
      <c r="M58" s="296"/>
      <c r="N58" s="280"/>
      <c r="O58" s="280"/>
      <c r="P58" s="280"/>
      <c r="Q58" s="280"/>
      <c r="R58" s="280"/>
      <c r="S58" s="280"/>
      <c r="T58" s="297"/>
      <c r="V58" s="299"/>
      <c r="X58" s="300"/>
      <c r="Y58" s="300"/>
    </row>
    <row r="59" spans="1:25">
      <c r="M59" s="296"/>
      <c r="N59" s="280"/>
      <c r="O59" s="280"/>
      <c r="P59" s="280"/>
      <c r="Q59" s="280"/>
      <c r="R59" s="280"/>
      <c r="S59" s="280"/>
      <c r="T59" s="297"/>
      <c r="V59" s="299"/>
      <c r="X59" s="300"/>
      <c r="Y59" s="300"/>
    </row>
    <row r="60" spans="1:25">
      <c r="M60" s="296"/>
      <c r="N60" s="280"/>
      <c r="O60" s="280"/>
      <c r="P60" s="280"/>
      <c r="Q60" s="280"/>
      <c r="R60" s="280"/>
      <c r="S60" s="280"/>
      <c r="T60" s="297"/>
      <c r="V60" s="299"/>
      <c r="X60" s="300"/>
      <c r="Y60" s="300"/>
    </row>
    <row r="61" spans="1:25">
      <c r="M61" s="296"/>
      <c r="N61" s="280"/>
      <c r="O61" s="280"/>
      <c r="P61" s="280"/>
      <c r="Q61" s="280"/>
      <c r="R61" s="280"/>
      <c r="S61" s="280"/>
      <c r="T61" s="297"/>
      <c r="V61" s="299"/>
      <c r="X61" s="300"/>
      <c r="Y61" s="300"/>
    </row>
    <row r="62" spans="1:25">
      <c r="M62" s="296"/>
      <c r="N62" s="280"/>
      <c r="O62" s="280"/>
      <c r="P62" s="280"/>
      <c r="Q62" s="280"/>
      <c r="R62" s="280"/>
      <c r="S62" s="280"/>
      <c r="T62" s="297"/>
      <c r="V62" s="299"/>
      <c r="X62" s="300"/>
      <c r="Y62" s="300"/>
    </row>
    <row r="63" spans="1:25">
      <c r="M63" s="296"/>
      <c r="N63" s="280"/>
      <c r="O63" s="280"/>
      <c r="P63" s="280"/>
      <c r="Q63" s="280"/>
      <c r="R63" s="280"/>
      <c r="S63" s="280"/>
      <c r="T63" s="297"/>
      <c r="V63" s="299"/>
      <c r="X63" s="300"/>
      <c r="Y63" s="300"/>
    </row>
    <row r="64" spans="1:25">
      <c r="M64" s="296"/>
      <c r="N64" s="280"/>
      <c r="O64" s="280"/>
      <c r="P64" s="280"/>
      <c r="Q64" s="280"/>
      <c r="R64" s="280"/>
      <c r="S64" s="322"/>
      <c r="T64" s="297"/>
      <c r="V64" s="299"/>
      <c r="X64" s="300"/>
      <c r="Y64" s="300"/>
    </row>
    <row r="65" spans="13:25">
      <c r="M65" s="296"/>
      <c r="N65" s="280"/>
      <c r="O65" s="280"/>
      <c r="P65" s="280"/>
      <c r="Q65" s="280"/>
      <c r="R65" s="280"/>
      <c r="S65" s="280"/>
      <c r="T65" s="297"/>
      <c r="V65" s="299"/>
      <c r="X65" s="300"/>
      <c r="Y65" s="300"/>
    </row>
    <row r="66" spans="13:25">
      <c r="M66" s="296"/>
      <c r="N66" s="280"/>
      <c r="O66" s="280"/>
      <c r="P66" s="280"/>
      <c r="Q66" s="280"/>
      <c r="R66" s="280"/>
      <c r="S66" s="280"/>
      <c r="T66" s="297"/>
      <c r="V66" s="299"/>
      <c r="X66" s="300"/>
      <c r="Y66" s="300"/>
    </row>
    <row r="67" spans="13:25">
      <c r="M67" s="296"/>
      <c r="N67" s="280"/>
      <c r="O67" s="280"/>
      <c r="P67" s="280"/>
      <c r="Q67" s="280"/>
      <c r="R67" s="280"/>
      <c r="S67" s="280"/>
      <c r="T67" s="297"/>
      <c r="V67" s="299"/>
      <c r="X67" s="300"/>
      <c r="Y67" s="300"/>
    </row>
    <row r="68" spans="13:25">
      <c r="M68" s="296"/>
      <c r="N68" s="280"/>
      <c r="O68" s="280"/>
      <c r="P68" s="280"/>
      <c r="Q68" s="280"/>
      <c r="R68" s="280"/>
      <c r="S68" s="280"/>
      <c r="T68" s="297"/>
      <c r="V68" s="299"/>
      <c r="X68" s="300"/>
      <c r="Y68" s="300"/>
    </row>
    <row r="69" spans="13:25">
      <c r="M69" s="296"/>
      <c r="N69" s="280"/>
      <c r="O69" s="280"/>
      <c r="P69" s="280"/>
      <c r="Q69" s="280"/>
      <c r="R69" s="280"/>
      <c r="S69" s="280"/>
      <c r="T69" s="297"/>
      <c r="V69" s="299"/>
      <c r="X69" s="300"/>
      <c r="Y69" s="300"/>
    </row>
    <row r="70" spans="13:25">
      <c r="M70" s="296"/>
      <c r="N70" s="280"/>
      <c r="O70" s="280"/>
      <c r="P70" s="280"/>
      <c r="Q70" s="280"/>
      <c r="R70" s="280"/>
      <c r="S70" s="280"/>
      <c r="T70" s="297"/>
      <c r="V70" s="299"/>
      <c r="X70" s="300"/>
      <c r="Y70" s="300"/>
    </row>
    <row r="71" spans="13:25">
      <c r="M71" s="296"/>
      <c r="N71" s="280"/>
      <c r="O71" s="280"/>
      <c r="P71" s="280"/>
      <c r="Q71" s="280"/>
      <c r="R71" s="280"/>
      <c r="S71" s="280"/>
      <c r="T71" s="297"/>
      <c r="V71" s="299"/>
      <c r="X71" s="300"/>
      <c r="Y71" s="300"/>
    </row>
    <row r="72" spans="13:25">
      <c r="M72" s="296"/>
      <c r="N72" s="280"/>
      <c r="O72" s="280"/>
      <c r="P72" s="280"/>
      <c r="Q72" s="280"/>
      <c r="R72" s="280"/>
      <c r="S72" s="280"/>
      <c r="T72" s="297"/>
      <c r="V72" s="299"/>
      <c r="X72" s="300"/>
      <c r="Y72" s="300"/>
    </row>
    <row r="73" spans="13:25">
      <c r="M73" s="296"/>
      <c r="N73" s="280"/>
      <c r="O73" s="280"/>
      <c r="P73" s="280"/>
      <c r="Q73" s="280"/>
      <c r="R73" s="280"/>
      <c r="S73" s="280"/>
      <c r="T73" s="297"/>
      <c r="V73" s="299"/>
      <c r="X73" s="300"/>
      <c r="Y73" s="300"/>
    </row>
    <row r="74" spans="13:25">
      <c r="M74" s="296"/>
      <c r="N74" s="280"/>
      <c r="O74" s="280"/>
      <c r="P74" s="280"/>
      <c r="Q74" s="280"/>
      <c r="R74" s="280"/>
      <c r="S74" s="280"/>
      <c r="T74" s="297"/>
      <c r="V74" s="299"/>
      <c r="X74" s="300"/>
      <c r="Y74" s="300"/>
    </row>
    <row r="75" spans="13:25">
      <c r="M75" s="296"/>
      <c r="N75" s="280"/>
      <c r="O75" s="280"/>
      <c r="P75" s="280"/>
      <c r="Q75" s="280"/>
      <c r="R75" s="280"/>
      <c r="S75" s="280"/>
      <c r="T75" s="297"/>
      <c r="V75" s="299"/>
      <c r="X75" s="300"/>
      <c r="Y75" s="300"/>
    </row>
    <row r="76" spans="13:25">
      <c r="M76" s="296"/>
      <c r="N76" s="280"/>
      <c r="O76" s="280"/>
      <c r="P76" s="280"/>
      <c r="Q76" s="280"/>
      <c r="R76" s="280"/>
      <c r="S76" s="280"/>
      <c r="T76" s="297"/>
      <c r="V76" s="299"/>
      <c r="X76" s="300"/>
      <c r="Y76" s="300"/>
    </row>
    <row r="77" spans="13:25">
      <c r="M77" s="296"/>
      <c r="N77" s="280"/>
      <c r="O77" s="280"/>
      <c r="P77" s="280"/>
      <c r="Q77" s="280"/>
      <c r="R77" s="280"/>
      <c r="S77" s="280"/>
      <c r="T77" s="297"/>
      <c r="V77" s="299"/>
      <c r="X77" s="300"/>
      <c r="Y77" s="300"/>
    </row>
    <row r="78" spans="13:25">
      <c r="M78" s="296"/>
      <c r="N78" s="280"/>
      <c r="O78" s="280"/>
      <c r="P78" s="280"/>
      <c r="Q78" s="280"/>
      <c r="R78" s="280"/>
      <c r="S78" s="280"/>
      <c r="T78" s="297"/>
      <c r="V78" s="299"/>
      <c r="X78" s="300"/>
      <c r="Y78" s="300"/>
    </row>
    <row r="79" spans="13:25">
      <c r="M79" s="296"/>
      <c r="N79" s="280"/>
      <c r="O79" s="280"/>
      <c r="P79" s="280"/>
      <c r="Q79" s="280"/>
      <c r="R79" s="280"/>
      <c r="S79" s="280"/>
      <c r="T79" s="297"/>
      <c r="V79" s="299"/>
      <c r="X79" s="300"/>
      <c r="Y79" s="300"/>
    </row>
    <row r="80" spans="13:25">
      <c r="M80" s="296"/>
      <c r="N80" s="280"/>
      <c r="O80" s="280"/>
      <c r="P80" s="280"/>
      <c r="Q80" s="280"/>
      <c r="R80" s="280"/>
      <c r="S80" s="280"/>
      <c r="T80" s="297"/>
      <c r="V80" s="299"/>
      <c r="X80" s="300"/>
      <c r="Y80" s="300"/>
    </row>
    <row r="81" spans="13:25">
      <c r="M81" s="296"/>
      <c r="N81" s="280"/>
      <c r="O81" s="280"/>
      <c r="P81" s="280"/>
      <c r="Q81" s="280"/>
      <c r="R81" s="280"/>
      <c r="S81" s="280"/>
      <c r="T81" s="297"/>
      <c r="V81" s="299"/>
      <c r="X81" s="300"/>
      <c r="Y81" s="300"/>
    </row>
    <row r="82" spans="13:25">
      <c r="M82" s="296"/>
      <c r="N82" s="280"/>
      <c r="O82" s="280"/>
      <c r="P82" s="280"/>
      <c r="Q82" s="280"/>
      <c r="R82" s="280"/>
      <c r="S82" s="280"/>
      <c r="T82" s="297"/>
      <c r="V82" s="299"/>
      <c r="X82" s="300"/>
      <c r="Y82" s="300"/>
    </row>
    <row r="83" spans="13:25">
      <c r="M83" s="296"/>
      <c r="N83" s="280"/>
      <c r="O83" s="280"/>
      <c r="P83" s="280"/>
      <c r="Q83" s="280"/>
      <c r="R83" s="280"/>
      <c r="S83" s="280"/>
      <c r="T83" s="297"/>
      <c r="V83" s="299"/>
      <c r="X83" s="300"/>
      <c r="Y83" s="300"/>
    </row>
    <row r="84" spans="13:25">
      <c r="M84" s="296"/>
      <c r="N84" s="280"/>
      <c r="O84" s="280"/>
      <c r="P84" s="280"/>
      <c r="Q84" s="280"/>
      <c r="R84" s="280"/>
      <c r="S84" s="280"/>
      <c r="T84" s="297"/>
      <c r="V84" s="299"/>
      <c r="X84" s="300"/>
      <c r="Y84" s="300"/>
    </row>
    <row r="85" spans="13:25">
      <c r="M85" s="296"/>
      <c r="N85" s="280"/>
      <c r="O85" s="280"/>
      <c r="P85" s="280"/>
      <c r="Q85" s="280"/>
      <c r="R85" s="280"/>
      <c r="S85" s="280"/>
      <c r="T85" s="297"/>
      <c r="V85" s="299"/>
      <c r="X85" s="300"/>
      <c r="Y85" s="300"/>
    </row>
    <row r="86" spans="13:25">
      <c r="M86" s="296"/>
      <c r="N86" s="280"/>
      <c r="O86" s="280"/>
      <c r="P86" s="280"/>
      <c r="Q86" s="280"/>
      <c r="R86" s="280"/>
      <c r="S86" s="280"/>
      <c r="T86" s="297"/>
      <c r="V86" s="299"/>
      <c r="X86" s="300"/>
      <c r="Y86" s="300"/>
    </row>
    <row r="87" spans="13:25">
      <c r="M87" s="296"/>
      <c r="N87" s="280"/>
      <c r="O87" s="280"/>
      <c r="P87" s="280"/>
      <c r="Q87" s="280"/>
      <c r="R87" s="280"/>
      <c r="S87" s="280"/>
      <c r="T87" s="297"/>
      <c r="V87" s="299"/>
      <c r="X87" s="300"/>
      <c r="Y87" s="300"/>
    </row>
    <row r="88" spans="13:25">
      <c r="M88" s="296"/>
      <c r="N88" s="280"/>
      <c r="O88" s="280"/>
      <c r="P88" s="280"/>
      <c r="Q88" s="280"/>
      <c r="R88" s="280"/>
      <c r="S88" s="280"/>
      <c r="T88" s="297"/>
      <c r="V88" s="299"/>
      <c r="X88" s="300"/>
      <c r="Y88" s="300"/>
    </row>
    <row r="89" spans="13:25">
      <c r="M89" s="296"/>
      <c r="N89" s="280"/>
      <c r="O89" s="280"/>
      <c r="P89" s="280"/>
      <c r="Q89" s="280"/>
      <c r="R89" s="280"/>
      <c r="S89" s="280"/>
      <c r="T89" s="297"/>
      <c r="V89" s="299"/>
      <c r="X89" s="300"/>
      <c r="Y89" s="300"/>
    </row>
    <row r="90" spans="13:25">
      <c r="M90" s="296"/>
      <c r="N90" s="280"/>
      <c r="O90" s="280"/>
      <c r="P90" s="280"/>
      <c r="Q90" s="280"/>
      <c r="R90" s="280"/>
      <c r="S90" s="280"/>
      <c r="T90" s="297"/>
      <c r="V90" s="299"/>
      <c r="X90" s="300"/>
      <c r="Y90" s="300"/>
    </row>
    <row r="91" spans="13:25">
      <c r="M91" s="296"/>
      <c r="N91" s="280"/>
      <c r="O91" s="280"/>
      <c r="P91" s="280"/>
      <c r="Q91" s="280"/>
      <c r="R91" s="280"/>
      <c r="S91" s="280"/>
      <c r="T91" s="297"/>
      <c r="V91" s="299"/>
      <c r="X91" s="300"/>
      <c r="Y91" s="300"/>
    </row>
    <row r="92" spans="13:25">
      <c r="M92" s="296"/>
      <c r="N92" s="280"/>
      <c r="O92" s="280"/>
      <c r="P92" s="280"/>
      <c r="Q92" s="280"/>
      <c r="R92" s="280"/>
      <c r="S92" s="280"/>
      <c r="T92" s="297"/>
      <c r="V92" s="299"/>
      <c r="X92" s="300"/>
      <c r="Y92" s="300"/>
    </row>
    <row r="93" spans="13:25">
      <c r="M93" s="296"/>
      <c r="N93" s="280"/>
      <c r="O93" s="280"/>
      <c r="P93" s="280"/>
      <c r="Q93" s="280"/>
      <c r="R93" s="280"/>
      <c r="S93" s="280"/>
      <c r="T93" s="297"/>
      <c r="V93" s="299"/>
      <c r="X93" s="300"/>
      <c r="Y93" s="300"/>
    </row>
    <row r="94" spans="13:25">
      <c r="M94" s="296"/>
      <c r="N94" s="280"/>
      <c r="O94" s="280"/>
      <c r="P94" s="280"/>
      <c r="Q94" s="280"/>
      <c r="R94" s="280"/>
      <c r="S94" s="280"/>
      <c r="T94" s="297"/>
      <c r="V94" s="299"/>
      <c r="X94" s="300"/>
      <c r="Y94" s="300"/>
    </row>
    <row r="95" spans="13:25">
      <c r="M95" s="296"/>
      <c r="N95" s="280"/>
      <c r="O95" s="280"/>
      <c r="P95" s="280"/>
      <c r="Q95" s="280"/>
      <c r="R95" s="280"/>
      <c r="S95" s="280"/>
      <c r="T95" s="297"/>
      <c r="V95" s="299"/>
      <c r="X95" s="300"/>
      <c r="Y95" s="300"/>
    </row>
    <row r="96" spans="13:25">
      <c r="M96" s="296"/>
      <c r="N96" s="280"/>
      <c r="O96" s="280"/>
      <c r="P96" s="280"/>
      <c r="Q96" s="280"/>
      <c r="R96" s="280"/>
      <c r="S96" s="280"/>
      <c r="T96" s="297"/>
      <c r="V96" s="299"/>
      <c r="X96" s="300"/>
      <c r="Y96" s="300"/>
    </row>
    <row r="97" spans="13:25">
      <c r="M97" s="296"/>
      <c r="N97" s="280"/>
      <c r="O97" s="280"/>
      <c r="P97" s="280"/>
      <c r="Q97" s="280"/>
      <c r="R97" s="280"/>
      <c r="S97" s="280"/>
      <c r="T97" s="297"/>
      <c r="V97" s="299"/>
      <c r="X97" s="300"/>
      <c r="Y97" s="300"/>
    </row>
    <row r="98" spans="13:25">
      <c r="M98" s="296"/>
      <c r="N98" s="280"/>
      <c r="O98" s="280"/>
      <c r="P98" s="280"/>
      <c r="Q98" s="280"/>
      <c r="R98" s="280"/>
      <c r="S98" s="280"/>
      <c r="T98" s="297"/>
      <c r="V98" s="299"/>
      <c r="X98" s="300"/>
      <c r="Y98" s="300"/>
    </row>
    <row r="99" spans="13:25">
      <c r="M99" s="296"/>
      <c r="N99" s="280"/>
      <c r="O99" s="280"/>
      <c r="P99" s="280"/>
      <c r="Q99" s="280"/>
      <c r="R99" s="280"/>
      <c r="S99" s="280"/>
      <c r="T99" s="297"/>
      <c r="V99" s="299"/>
      <c r="X99" s="300"/>
      <c r="Y99" s="300"/>
    </row>
    <row r="100" spans="13:25">
      <c r="M100" s="296"/>
      <c r="N100" s="280"/>
      <c r="O100" s="280"/>
      <c r="P100" s="280"/>
      <c r="Q100" s="280"/>
      <c r="R100" s="280"/>
      <c r="S100" s="280"/>
      <c r="T100" s="297"/>
      <c r="V100" s="299"/>
      <c r="X100" s="300"/>
      <c r="Y100" s="300"/>
    </row>
    <row r="101" spans="13:25">
      <c r="M101" s="296"/>
      <c r="N101" s="280"/>
      <c r="O101" s="280"/>
      <c r="P101" s="280"/>
      <c r="Q101" s="280"/>
      <c r="R101" s="280"/>
      <c r="S101" s="280"/>
      <c r="T101" s="297"/>
      <c r="V101" s="299"/>
      <c r="X101" s="300"/>
      <c r="Y101" s="300"/>
    </row>
    <row r="102" spans="13:25">
      <c r="M102" s="296"/>
      <c r="N102" s="280"/>
      <c r="O102" s="280"/>
      <c r="P102" s="280"/>
      <c r="Q102" s="280"/>
      <c r="R102" s="280"/>
      <c r="S102" s="280"/>
      <c r="T102" s="297"/>
      <c r="V102" s="299"/>
      <c r="X102" s="300"/>
      <c r="Y102" s="300"/>
    </row>
    <row r="103" spans="13:25">
      <c r="M103" s="296"/>
      <c r="N103" s="280"/>
      <c r="O103" s="280"/>
      <c r="P103" s="280"/>
      <c r="Q103" s="280"/>
      <c r="R103" s="280"/>
      <c r="S103" s="280"/>
      <c r="T103" s="297"/>
      <c r="V103" s="299"/>
      <c r="X103" s="300"/>
      <c r="Y103" s="300"/>
    </row>
    <row r="104" spans="13:25">
      <c r="M104" s="296"/>
      <c r="N104" s="280"/>
      <c r="O104" s="280"/>
      <c r="P104" s="280"/>
      <c r="Q104" s="280"/>
      <c r="R104" s="280"/>
      <c r="S104" s="280"/>
      <c r="T104" s="297"/>
      <c r="V104" s="299"/>
      <c r="X104" s="300"/>
      <c r="Y104" s="300"/>
    </row>
    <row r="105" spans="13:25">
      <c r="M105" s="296"/>
      <c r="N105" s="280"/>
      <c r="O105" s="280"/>
      <c r="P105" s="280"/>
      <c r="Q105" s="280"/>
      <c r="R105" s="280"/>
      <c r="S105" s="280"/>
      <c r="T105" s="297"/>
      <c r="V105" s="299"/>
      <c r="X105" s="300"/>
      <c r="Y105" s="300"/>
    </row>
    <row r="106" spans="13:25">
      <c r="M106" s="296"/>
      <c r="N106" s="280"/>
      <c r="O106" s="280"/>
      <c r="P106" s="280"/>
      <c r="Q106" s="280"/>
      <c r="R106" s="280"/>
      <c r="S106" s="280"/>
      <c r="T106" s="297"/>
      <c r="V106" s="299"/>
      <c r="X106" s="300"/>
      <c r="Y106" s="300"/>
    </row>
    <row r="107" spans="13:25">
      <c r="M107" s="296"/>
      <c r="N107" s="280"/>
      <c r="O107" s="280"/>
      <c r="P107" s="280"/>
      <c r="Q107" s="280"/>
      <c r="R107" s="280"/>
      <c r="S107" s="280"/>
      <c r="T107" s="297"/>
      <c r="V107" s="299"/>
      <c r="X107" s="300"/>
      <c r="Y107" s="300"/>
    </row>
    <row r="108" spans="13:25">
      <c r="M108" s="296"/>
      <c r="N108" s="280"/>
      <c r="O108" s="280"/>
      <c r="P108" s="280"/>
      <c r="Q108" s="280"/>
      <c r="R108" s="280"/>
      <c r="S108" s="280"/>
      <c r="T108" s="297"/>
      <c r="V108" s="299"/>
      <c r="X108" s="300"/>
      <c r="Y108" s="300"/>
    </row>
    <row r="109" spans="13:25">
      <c r="M109" s="296"/>
      <c r="N109" s="280"/>
      <c r="O109" s="280"/>
      <c r="P109" s="280"/>
      <c r="Q109" s="280"/>
      <c r="R109" s="280"/>
      <c r="S109" s="280"/>
      <c r="T109" s="297"/>
      <c r="V109" s="299"/>
      <c r="X109" s="300"/>
      <c r="Y109" s="300"/>
    </row>
    <row r="110" spans="13:25">
      <c r="M110" s="296"/>
      <c r="N110" s="280"/>
      <c r="O110" s="280"/>
      <c r="P110" s="280"/>
      <c r="Q110" s="280"/>
      <c r="R110" s="280"/>
      <c r="S110" s="280"/>
      <c r="T110" s="297"/>
      <c r="V110" s="299"/>
      <c r="X110" s="300"/>
      <c r="Y110" s="300"/>
    </row>
    <row r="111" spans="13:25">
      <c r="M111" s="296"/>
      <c r="N111" s="280"/>
      <c r="O111" s="280"/>
      <c r="P111" s="280"/>
      <c r="Q111" s="280"/>
      <c r="R111" s="280"/>
      <c r="S111" s="280"/>
      <c r="T111" s="297"/>
      <c r="V111" s="299"/>
      <c r="X111" s="300"/>
      <c r="Y111" s="300"/>
    </row>
    <row r="112" spans="13:25">
      <c r="M112" s="296"/>
      <c r="N112" s="280"/>
      <c r="O112" s="280"/>
      <c r="P112" s="280"/>
      <c r="Q112" s="280"/>
      <c r="R112" s="280"/>
      <c r="S112" s="280"/>
      <c r="T112" s="297"/>
      <c r="V112" s="299"/>
      <c r="X112" s="300"/>
      <c r="Y112" s="300"/>
    </row>
    <row r="113" spans="13:25">
      <c r="M113" s="296"/>
      <c r="N113" s="280"/>
      <c r="O113" s="280"/>
      <c r="P113" s="280"/>
      <c r="Q113" s="280"/>
      <c r="R113" s="280"/>
      <c r="S113" s="280"/>
      <c r="T113" s="297"/>
      <c r="V113" s="299"/>
      <c r="X113" s="300"/>
      <c r="Y113" s="300"/>
    </row>
    <row r="114" spans="13:25">
      <c r="M114" s="296"/>
      <c r="N114" s="280"/>
      <c r="O114" s="280"/>
      <c r="P114" s="280"/>
      <c r="Q114" s="280"/>
      <c r="R114" s="280"/>
      <c r="S114" s="280"/>
      <c r="T114" s="297"/>
      <c r="V114" s="299"/>
      <c r="X114" s="300"/>
      <c r="Y114" s="300"/>
    </row>
    <row r="115" spans="13:25">
      <c r="M115" s="296"/>
      <c r="N115" s="280"/>
      <c r="O115" s="280"/>
      <c r="P115" s="280"/>
      <c r="Q115" s="280"/>
      <c r="R115" s="280"/>
      <c r="S115" s="280"/>
      <c r="T115" s="297"/>
      <c r="V115" s="299"/>
      <c r="X115" s="300"/>
      <c r="Y115" s="300"/>
    </row>
    <row r="116" spans="13:25">
      <c r="M116" s="296"/>
      <c r="N116" s="280"/>
      <c r="O116" s="280"/>
      <c r="P116" s="280"/>
      <c r="Q116" s="280"/>
      <c r="R116" s="280"/>
      <c r="S116" s="280"/>
      <c r="T116" s="297"/>
      <c r="V116" s="299"/>
      <c r="X116" s="300"/>
      <c r="Y116" s="300"/>
    </row>
    <row r="117" spans="13:25">
      <c r="M117" s="296"/>
      <c r="N117" s="280"/>
      <c r="O117" s="280"/>
      <c r="P117" s="280"/>
      <c r="Q117" s="280"/>
      <c r="R117" s="280"/>
      <c r="S117" s="280"/>
      <c r="T117" s="297"/>
      <c r="V117" s="299"/>
      <c r="X117" s="300"/>
      <c r="Y117" s="300"/>
    </row>
    <row r="118" spans="13:25">
      <c r="M118" s="296"/>
      <c r="N118" s="280"/>
      <c r="O118" s="280"/>
      <c r="P118" s="280"/>
      <c r="Q118" s="280"/>
      <c r="R118" s="280"/>
      <c r="S118" s="280"/>
      <c r="T118" s="297"/>
      <c r="V118" s="299"/>
      <c r="X118" s="300"/>
      <c r="Y118" s="300"/>
    </row>
    <row r="119" spans="13:25">
      <c r="M119" s="296"/>
      <c r="N119" s="280"/>
      <c r="O119" s="280"/>
      <c r="P119" s="280"/>
      <c r="Q119" s="280"/>
      <c r="R119" s="280"/>
      <c r="S119" s="280"/>
      <c r="T119" s="297"/>
      <c r="V119" s="299"/>
      <c r="X119" s="300"/>
      <c r="Y119" s="300"/>
    </row>
    <row r="120" spans="13:25">
      <c r="M120" s="296"/>
      <c r="N120" s="280"/>
      <c r="O120" s="280"/>
      <c r="P120" s="280"/>
      <c r="Q120" s="280"/>
      <c r="R120" s="280"/>
      <c r="S120" s="280"/>
      <c r="T120" s="297"/>
      <c r="V120" s="299"/>
      <c r="X120" s="300"/>
      <c r="Y120" s="300"/>
    </row>
    <row r="121" spans="13:25">
      <c r="M121" s="296"/>
      <c r="N121" s="280"/>
      <c r="O121" s="280"/>
      <c r="P121" s="280"/>
      <c r="Q121" s="280"/>
      <c r="R121" s="280"/>
      <c r="S121" s="280"/>
      <c r="T121" s="297"/>
      <c r="V121" s="299"/>
      <c r="X121" s="300"/>
      <c r="Y121" s="300"/>
    </row>
    <row r="122" spans="13:25">
      <c r="M122" s="296"/>
      <c r="N122" s="280"/>
      <c r="O122" s="280"/>
      <c r="P122" s="280"/>
      <c r="Q122" s="280"/>
      <c r="R122" s="280"/>
      <c r="S122" s="280"/>
      <c r="T122" s="297"/>
      <c r="V122" s="299"/>
      <c r="X122" s="300"/>
      <c r="Y122" s="300"/>
    </row>
    <row r="123" spans="13:25">
      <c r="M123" s="296"/>
      <c r="N123" s="280"/>
      <c r="O123" s="280"/>
      <c r="P123" s="280"/>
      <c r="Q123" s="280"/>
      <c r="R123" s="280"/>
      <c r="S123" s="280"/>
      <c r="T123" s="297"/>
      <c r="V123" s="299"/>
      <c r="X123" s="300"/>
      <c r="Y123" s="300"/>
    </row>
    <row r="124" spans="13:25">
      <c r="M124" s="296"/>
      <c r="N124" s="280"/>
      <c r="O124" s="280"/>
      <c r="P124" s="280"/>
      <c r="Q124" s="280"/>
      <c r="R124" s="280"/>
      <c r="S124" s="280"/>
      <c r="T124" s="297"/>
      <c r="V124" s="299"/>
      <c r="X124" s="300"/>
      <c r="Y124" s="300"/>
    </row>
    <row r="125" spans="13:25">
      <c r="M125" s="296"/>
      <c r="N125" s="280"/>
      <c r="O125" s="280"/>
      <c r="P125" s="280"/>
      <c r="Q125" s="280"/>
      <c r="R125" s="280"/>
      <c r="S125" s="280"/>
      <c r="T125" s="297"/>
      <c r="V125" s="299"/>
      <c r="X125" s="300"/>
      <c r="Y125" s="300"/>
    </row>
    <row r="126" spans="13:25">
      <c r="M126" s="296"/>
      <c r="N126" s="280"/>
      <c r="O126" s="280"/>
      <c r="P126" s="280"/>
      <c r="Q126" s="280"/>
      <c r="R126" s="280"/>
      <c r="S126" s="280"/>
      <c r="T126" s="297"/>
      <c r="V126" s="299"/>
      <c r="X126" s="300"/>
      <c r="Y126" s="300"/>
    </row>
    <row r="127" spans="13:25">
      <c r="M127" s="296"/>
      <c r="N127" s="280"/>
      <c r="O127" s="280"/>
      <c r="P127" s="280"/>
      <c r="Q127" s="280"/>
      <c r="R127" s="280"/>
      <c r="S127" s="280"/>
      <c r="T127" s="297"/>
      <c r="V127" s="299"/>
      <c r="X127" s="300"/>
      <c r="Y127" s="300"/>
    </row>
    <row r="128" spans="13:25">
      <c r="M128" s="296"/>
      <c r="N128" s="280"/>
      <c r="O128" s="280"/>
      <c r="P128" s="280"/>
      <c r="Q128" s="280"/>
      <c r="R128" s="280"/>
      <c r="S128" s="280"/>
      <c r="T128" s="297"/>
      <c r="V128" s="299"/>
      <c r="X128" s="300"/>
      <c r="Y128" s="300"/>
    </row>
    <row r="129" spans="13:25">
      <c r="M129" s="296"/>
      <c r="N129" s="280"/>
      <c r="O129" s="280"/>
      <c r="P129" s="280"/>
      <c r="Q129" s="280"/>
      <c r="R129" s="280"/>
      <c r="S129" s="280"/>
      <c r="T129" s="297"/>
      <c r="V129" s="299"/>
      <c r="X129" s="300"/>
      <c r="Y129" s="300"/>
    </row>
    <row r="130" spans="13:25">
      <c r="M130" s="296"/>
      <c r="N130" s="280"/>
      <c r="O130" s="280"/>
      <c r="P130" s="280"/>
      <c r="Q130" s="280"/>
      <c r="R130" s="280"/>
      <c r="S130" s="280"/>
      <c r="T130" s="297"/>
      <c r="V130" s="299"/>
      <c r="X130" s="300"/>
      <c r="Y130" s="300"/>
    </row>
    <row r="131" spans="13:25">
      <c r="M131" s="296"/>
      <c r="N131" s="280"/>
      <c r="O131" s="280"/>
      <c r="P131" s="280"/>
      <c r="Q131" s="280"/>
      <c r="R131" s="280"/>
      <c r="S131" s="280"/>
      <c r="T131" s="297"/>
      <c r="V131" s="299"/>
      <c r="X131" s="300"/>
      <c r="Y131" s="300"/>
    </row>
    <row r="132" spans="13:25">
      <c r="M132" s="296"/>
      <c r="N132" s="280"/>
      <c r="O132" s="280"/>
      <c r="P132" s="280"/>
      <c r="Q132" s="280"/>
      <c r="R132" s="280"/>
      <c r="S132" s="280"/>
      <c r="T132" s="297"/>
      <c r="V132" s="299"/>
      <c r="X132" s="300"/>
      <c r="Y132" s="300"/>
    </row>
    <row r="133" spans="13:25">
      <c r="M133" s="296"/>
      <c r="N133" s="280"/>
      <c r="O133" s="280"/>
      <c r="P133" s="280"/>
      <c r="Q133" s="280"/>
      <c r="R133" s="280"/>
      <c r="S133" s="280"/>
      <c r="T133" s="297"/>
      <c r="V133" s="299"/>
      <c r="X133" s="300"/>
      <c r="Y133" s="300"/>
    </row>
    <row r="134" spans="13:25">
      <c r="M134" s="296"/>
      <c r="N134" s="280"/>
      <c r="O134" s="280"/>
      <c r="P134" s="280"/>
      <c r="Q134" s="280"/>
      <c r="R134" s="280"/>
      <c r="S134" s="280"/>
      <c r="T134" s="297"/>
      <c r="V134" s="299"/>
      <c r="X134" s="300"/>
      <c r="Y134" s="300"/>
    </row>
    <row r="135" spans="13:25">
      <c r="M135" s="296"/>
      <c r="N135" s="280"/>
      <c r="O135" s="280"/>
      <c r="P135" s="280"/>
      <c r="Q135" s="280"/>
      <c r="R135" s="280"/>
      <c r="S135" s="280"/>
      <c r="T135" s="297"/>
      <c r="V135" s="299"/>
      <c r="X135" s="300"/>
      <c r="Y135" s="300"/>
    </row>
    <row r="136" spans="13:25">
      <c r="M136" s="296"/>
      <c r="N136" s="280"/>
      <c r="O136" s="280"/>
      <c r="P136" s="280"/>
      <c r="Q136" s="280"/>
      <c r="R136" s="280"/>
      <c r="S136" s="280"/>
      <c r="T136" s="297"/>
      <c r="V136" s="299"/>
      <c r="X136" s="300"/>
      <c r="Y136" s="300"/>
    </row>
    <row r="137" spans="13:25">
      <c r="M137" s="296"/>
      <c r="N137" s="280"/>
      <c r="O137" s="280"/>
      <c r="P137" s="280"/>
      <c r="Q137" s="280"/>
      <c r="R137" s="280"/>
      <c r="S137" s="280"/>
      <c r="T137" s="297"/>
      <c r="V137" s="299"/>
      <c r="X137" s="300"/>
      <c r="Y137" s="300"/>
    </row>
    <row r="138" spans="13:25">
      <c r="M138" s="296"/>
      <c r="N138" s="280"/>
      <c r="O138" s="280"/>
      <c r="P138" s="280"/>
      <c r="Q138" s="280"/>
      <c r="R138" s="280"/>
      <c r="S138" s="280"/>
      <c r="T138" s="297"/>
      <c r="V138" s="299"/>
      <c r="X138" s="300"/>
      <c r="Y138" s="300"/>
    </row>
    <row r="139" spans="13:25">
      <c r="M139" s="296"/>
      <c r="N139" s="280"/>
      <c r="O139" s="280"/>
      <c r="P139" s="280"/>
      <c r="Q139" s="280"/>
      <c r="R139" s="280"/>
      <c r="S139" s="280"/>
      <c r="T139" s="297"/>
      <c r="V139" s="299"/>
      <c r="X139" s="300"/>
      <c r="Y139" s="300"/>
    </row>
    <row r="140" spans="13:25">
      <c r="M140" s="296"/>
      <c r="N140" s="280"/>
      <c r="O140" s="280"/>
      <c r="P140" s="280"/>
      <c r="Q140" s="280"/>
      <c r="R140" s="280"/>
      <c r="S140" s="280"/>
      <c r="T140" s="297"/>
      <c r="V140" s="299"/>
      <c r="X140" s="300"/>
      <c r="Y140" s="300"/>
    </row>
    <row r="141" spans="13:25">
      <c r="M141" s="296"/>
      <c r="N141" s="280"/>
      <c r="O141" s="280"/>
      <c r="P141" s="280"/>
      <c r="Q141" s="280"/>
      <c r="R141" s="280"/>
      <c r="S141" s="280"/>
      <c r="T141" s="297"/>
      <c r="V141" s="299"/>
      <c r="X141" s="300"/>
      <c r="Y141" s="300"/>
    </row>
    <row r="142" spans="13:25">
      <c r="M142" s="296"/>
      <c r="N142" s="280"/>
      <c r="O142" s="280"/>
      <c r="P142" s="280"/>
      <c r="Q142" s="280"/>
      <c r="R142" s="280"/>
      <c r="S142" s="280"/>
      <c r="T142" s="297"/>
      <c r="V142" s="299"/>
      <c r="X142" s="300"/>
      <c r="Y142" s="300"/>
    </row>
    <row r="143" spans="13:25">
      <c r="M143" s="296"/>
      <c r="N143" s="280"/>
      <c r="O143" s="280"/>
      <c r="P143" s="280"/>
      <c r="Q143" s="280"/>
      <c r="R143" s="280"/>
      <c r="S143" s="280"/>
      <c r="T143" s="297"/>
      <c r="V143" s="299"/>
      <c r="X143" s="300"/>
      <c r="Y143" s="300"/>
    </row>
    <row r="144" spans="13:25">
      <c r="M144" s="296"/>
      <c r="N144" s="280"/>
      <c r="O144" s="280"/>
      <c r="P144" s="280"/>
      <c r="Q144" s="280"/>
      <c r="R144" s="280"/>
      <c r="S144" s="280"/>
      <c r="T144" s="297"/>
      <c r="V144" s="299"/>
      <c r="X144" s="300"/>
      <c r="Y144" s="300"/>
    </row>
    <row r="145" spans="13:25">
      <c r="M145" s="296"/>
      <c r="N145" s="280"/>
      <c r="O145" s="280"/>
      <c r="P145" s="280"/>
      <c r="Q145" s="280"/>
      <c r="R145" s="280"/>
      <c r="S145" s="280"/>
      <c r="T145" s="297"/>
      <c r="V145" s="299"/>
      <c r="X145" s="300"/>
      <c r="Y145" s="300"/>
    </row>
    <row r="146" spans="13:25">
      <c r="M146" s="296"/>
      <c r="N146" s="280"/>
      <c r="O146" s="280"/>
      <c r="P146" s="280"/>
      <c r="Q146" s="280"/>
      <c r="R146" s="280"/>
      <c r="S146" s="280"/>
      <c r="T146" s="297"/>
      <c r="V146" s="299"/>
      <c r="X146" s="300"/>
      <c r="Y146" s="300"/>
    </row>
    <row r="147" spans="13:25">
      <c r="M147" s="296"/>
      <c r="N147" s="280"/>
      <c r="O147" s="280"/>
      <c r="P147" s="280"/>
      <c r="Q147" s="280"/>
      <c r="R147" s="280"/>
      <c r="S147" s="280"/>
      <c r="T147" s="297"/>
      <c r="V147" s="299"/>
      <c r="X147" s="300"/>
      <c r="Y147" s="300"/>
    </row>
    <row r="148" spans="13:25">
      <c r="M148" s="296"/>
      <c r="N148" s="280"/>
      <c r="O148" s="280"/>
      <c r="P148" s="280"/>
      <c r="Q148" s="280"/>
      <c r="R148" s="280"/>
      <c r="S148" s="280"/>
      <c r="T148" s="297"/>
      <c r="V148" s="299"/>
      <c r="X148" s="300"/>
      <c r="Y148" s="300"/>
    </row>
    <row r="149" spans="13:25">
      <c r="M149" s="296"/>
      <c r="N149" s="280"/>
      <c r="O149" s="280"/>
      <c r="P149" s="280"/>
      <c r="Q149" s="280"/>
      <c r="R149" s="280"/>
      <c r="S149" s="280"/>
      <c r="T149" s="297"/>
      <c r="V149" s="299"/>
      <c r="X149" s="300"/>
      <c r="Y149" s="300"/>
    </row>
    <row r="150" spans="13:25">
      <c r="M150" s="296"/>
      <c r="N150" s="280"/>
      <c r="O150" s="280"/>
      <c r="P150" s="280"/>
      <c r="Q150" s="280"/>
      <c r="R150" s="280"/>
      <c r="S150" s="280"/>
      <c r="T150" s="297"/>
      <c r="V150" s="299"/>
      <c r="X150" s="300"/>
      <c r="Y150" s="300"/>
    </row>
    <row r="151" spans="13:25">
      <c r="M151" s="296"/>
      <c r="N151" s="280"/>
      <c r="O151" s="280"/>
      <c r="P151" s="280"/>
      <c r="Q151" s="280"/>
      <c r="R151" s="280"/>
      <c r="S151" s="280"/>
      <c r="T151" s="297"/>
      <c r="V151" s="299"/>
      <c r="X151" s="300"/>
      <c r="Y151" s="300"/>
    </row>
    <row r="152" spans="13:25">
      <c r="M152" s="296"/>
      <c r="N152" s="280"/>
      <c r="O152" s="280"/>
      <c r="P152" s="280"/>
      <c r="Q152" s="280"/>
      <c r="R152" s="280"/>
      <c r="S152" s="280"/>
      <c r="T152" s="297"/>
      <c r="V152" s="299"/>
      <c r="X152" s="300"/>
      <c r="Y152" s="300"/>
    </row>
    <row r="153" spans="13:25">
      <c r="M153" s="296"/>
      <c r="N153" s="280"/>
      <c r="O153" s="280"/>
      <c r="P153" s="280"/>
      <c r="Q153" s="280"/>
      <c r="R153" s="280"/>
      <c r="S153" s="280"/>
      <c r="T153" s="297"/>
      <c r="V153" s="299"/>
      <c r="X153" s="300"/>
      <c r="Y153" s="300"/>
    </row>
    <row r="154" spans="13:25">
      <c r="M154" s="296"/>
      <c r="N154" s="280"/>
      <c r="O154" s="280"/>
      <c r="P154" s="280"/>
      <c r="Q154" s="280"/>
      <c r="R154" s="280"/>
      <c r="S154" s="280"/>
      <c r="T154" s="297"/>
      <c r="V154" s="299"/>
      <c r="X154" s="300"/>
      <c r="Y154" s="300"/>
    </row>
    <row r="155" spans="13:25">
      <c r="M155" s="296"/>
      <c r="N155" s="280"/>
      <c r="O155" s="280"/>
      <c r="P155" s="280"/>
      <c r="Q155" s="280"/>
      <c r="R155" s="280"/>
      <c r="S155" s="280"/>
      <c r="T155" s="297"/>
      <c r="V155" s="299"/>
      <c r="X155" s="300"/>
      <c r="Y155" s="300"/>
    </row>
    <row r="156" spans="13:25">
      <c r="M156" s="296"/>
      <c r="N156" s="280"/>
      <c r="O156" s="280"/>
      <c r="P156" s="280"/>
      <c r="Q156" s="280"/>
      <c r="R156" s="280"/>
      <c r="S156" s="280"/>
      <c r="T156" s="297"/>
      <c r="V156" s="299"/>
      <c r="X156" s="300"/>
      <c r="Y156" s="300"/>
    </row>
    <row r="157" spans="13:25">
      <c r="M157" s="296"/>
      <c r="N157" s="280"/>
      <c r="O157" s="280"/>
      <c r="P157" s="280"/>
      <c r="Q157" s="280"/>
      <c r="R157" s="280"/>
      <c r="S157" s="280"/>
      <c r="T157" s="297"/>
      <c r="V157" s="299"/>
      <c r="X157" s="300"/>
      <c r="Y157" s="300"/>
    </row>
    <row r="158" spans="13:25">
      <c r="M158" s="296"/>
      <c r="N158" s="280"/>
      <c r="O158" s="280"/>
      <c r="P158" s="280"/>
      <c r="Q158" s="280"/>
      <c r="R158" s="280"/>
      <c r="S158" s="280"/>
      <c r="T158" s="297"/>
      <c r="V158" s="299"/>
      <c r="X158" s="300"/>
      <c r="Y158" s="300"/>
    </row>
    <row r="159" spans="13:25">
      <c r="M159" s="296"/>
      <c r="N159" s="280"/>
      <c r="O159" s="280"/>
      <c r="P159" s="280"/>
      <c r="Q159" s="280"/>
      <c r="R159" s="280"/>
      <c r="S159" s="280"/>
      <c r="T159" s="297"/>
      <c r="V159" s="299"/>
      <c r="X159" s="300"/>
      <c r="Y159" s="300"/>
    </row>
    <row r="160" spans="13:25">
      <c r="M160" s="296"/>
      <c r="N160" s="280"/>
      <c r="O160" s="280"/>
      <c r="P160" s="280"/>
      <c r="Q160" s="280"/>
      <c r="R160" s="280"/>
      <c r="S160" s="280"/>
      <c r="T160" s="297"/>
      <c r="V160" s="299"/>
      <c r="X160" s="300"/>
      <c r="Y160" s="300"/>
    </row>
    <row r="161" spans="13:25">
      <c r="M161" s="296"/>
      <c r="N161" s="280"/>
      <c r="O161" s="280"/>
      <c r="P161" s="280"/>
      <c r="Q161" s="280"/>
      <c r="R161" s="280"/>
      <c r="S161" s="280"/>
      <c r="T161" s="297"/>
      <c r="V161" s="299"/>
      <c r="X161" s="300"/>
      <c r="Y161" s="300"/>
    </row>
    <row r="162" spans="13:25">
      <c r="M162" s="296"/>
      <c r="N162" s="280"/>
      <c r="O162" s="280"/>
      <c r="P162" s="280"/>
      <c r="Q162" s="280"/>
      <c r="R162" s="280"/>
      <c r="S162" s="280"/>
      <c r="T162" s="297"/>
      <c r="V162" s="299"/>
      <c r="X162" s="300"/>
      <c r="Y162" s="300"/>
    </row>
    <row r="163" spans="13:25">
      <c r="M163" s="296"/>
      <c r="N163" s="280"/>
      <c r="O163" s="280"/>
      <c r="P163" s="280"/>
      <c r="Q163" s="280"/>
      <c r="R163" s="280"/>
      <c r="S163" s="280"/>
      <c r="T163" s="297"/>
      <c r="V163" s="299"/>
      <c r="X163" s="300"/>
      <c r="Y163" s="300"/>
    </row>
    <row r="164" spans="13:25">
      <c r="M164" s="296"/>
      <c r="N164" s="280"/>
      <c r="O164" s="280"/>
      <c r="P164" s="280"/>
      <c r="Q164" s="280"/>
      <c r="R164" s="280"/>
      <c r="S164" s="280"/>
      <c r="T164" s="297"/>
      <c r="V164" s="299"/>
      <c r="X164" s="300"/>
      <c r="Y164" s="300"/>
    </row>
    <row r="165" spans="13:25">
      <c r="M165" s="296"/>
      <c r="N165" s="280"/>
      <c r="O165" s="280"/>
      <c r="P165" s="280"/>
      <c r="Q165" s="280"/>
      <c r="R165" s="280"/>
      <c r="S165" s="280"/>
      <c r="T165" s="297"/>
      <c r="V165" s="299"/>
      <c r="X165" s="300"/>
      <c r="Y165" s="300"/>
    </row>
    <row r="166" spans="13:25">
      <c r="M166" s="296"/>
      <c r="N166" s="280"/>
      <c r="O166" s="280"/>
      <c r="P166" s="280"/>
      <c r="Q166" s="280"/>
      <c r="R166" s="280"/>
      <c r="S166" s="280"/>
      <c r="T166" s="297"/>
      <c r="V166" s="299"/>
      <c r="X166" s="300"/>
      <c r="Y166" s="300"/>
    </row>
    <row r="167" spans="13:25">
      <c r="M167" s="296"/>
      <c r="N167" s="280"/>
      <c r="O167" s="280"/>
      <c r="P167" s="280"/>
      <c r="Q167" s="280"/>
      <c r="R167" s="280"/>
      <c r="S167" s="280"/>
      <c r="T167" s="297"/>
      <c r="V167" s="299"/>
      <c r="X167" s="300"/>
      <c r="Y167" s="300"/>
    </row>
    <row r="168" spans="13:25">
      <c r="M168" s="296"/>
      <c r="N168" s="280"/>
      <c r="O168" s="280"/>
      <c r="P168" s="280"/>
      <c r="Q168" s="280"/>
      <c r="R168" s="280"/>
      <c r="S168" s="280"/>
      <c r="T168" s="297"/>
      <c r="V168" s="299"/>
      <c r="X168" s="300"/>
      <c r="Y168" s="300"/>
    </row>
    <row r="169" spans="13:25">
      <c r="M169" s="296"/>
      <c r="N169" s="280"/>
      <c r="O169" s="280"/>
      <c r="P169" s="280"/>
      <c r="Q169" s="280"/>
      <c r="R169" s="280"/>
      <c r="S169" s="280"/>
      <c r="T169" s="297"/>
      <c r="V169" s="299"/>
      <c r="X169" s="300"/>
      <c r="Y169" s="300"/>
    </row>
    <row r="170" spans="13:25">
      <c r="M170" s="296"/>
      <c r="N170" s="280"/>
      <c r="O170" s="280"/>
      <c r="P170" s="280"/>
      <c r="Q170" s="280"/>
      <c r="R170" s="280"/>
      <c r="S170" s="280"/>
      <c r="T170" s="297"/>
      <c r="V170" s="299"/>
      <c r="X170" s="300"/>
      <c r="Y170" s="300"/>
    </row>
    <row r="171" spans="13:25">
      <c r="M171" s="296"/>
      <c r="N171" s="280"/>
      <c r="O171" s="280"/>
      <c r="P171" s="280"/>
      <c r="Q171" s="280"/>
      <c r="R171" s="280"/>
      <c r="S171" s="280"/>
      <c r="T171" s="297"/>
      <c r="V171" s="299"/>
      <c r="X171" s="300"/>
      <c r="Y171" s="300"/>
    </row>
    <row r="172" spans="13:25">
      <c r="M172" s="296"/>
      <c r="N172" s="280"/>
      <c r="O172" s="280"/>
      <c r="P172" s="280"/>
      <c r="Q172" s="280"/>
      <c r="R172" s="280"/>
      <c r="S172" s="280"/>
      <c r="T172" s="297"/>
      <c r="V172" s="299"/>
      <c r="X172" s="300"/>
      <c r="Y172" s="300"/>
    </row>
    <row r="173" spans="13:25">
      <c r="M173" s="296"/>
      <c r="N173" s="280"/>
      <c r="O173" s="280"/>
      <c r="P173" s="280"/>
      <c r="Q173" s="280"/>
      <c r="R173" s="280"/>
      <c r="S173" s="280"/>
      <c r="T173" s="297"/>
      <c r="V173" s="299"/>
      <c r="X173" s="300"/>
      <c r="Y173" s="300"/>
    </row>
    <row r="174" spans="13:25">
      <c r="M174" s="296"/>
      <c r="N174" s="280"/>
      <c r="O174" s="280"/>
      <c r="P174" s="280"/>
      <c r="Q174" s="280"/>
      <c r="R174" s="280"/>
      <c r="S174" s="280"/>
      <c r="T174" s="297"/>
      <c r="V174" s="299"/>
      <c r="X174" s="300"/>
      <c r="Y174" s="300"/>
    </row>
    <row r="175" spans="13:25">
      <c r="M175" s="296"/>
      <c r="N175" s="280"/>
      <c r="O175" s="280"/>
      <c r="P175" s="280"/>
      <c r="Q175" s="280"/>
      <c r="R175" s="280"/>
      <c r="S175" s="280"/>
      <c r="T175" s="297"/>
      <c r="V175" s="299"/>
      <c r="X175" s="300"/>
      <c r="Y175" s="300"/>
    </row>
    <row r="176" spans="13:25">
      <c r="M176" s="296"/>
      <c r="N176" s="280"/>
      <c r="O176" s="280"/>
      <c r="P176" s="280"/>
      <c r="Q176" s="280"/>
      <c r="R176" s="280"/>
      <c r="S176" s="280"/>
      <c r="T176" s="297"/>
      <c r="V176" s="299"/>
      <c r="X176" s="300"/>
      <c r="Y176" s="300"/>
    </row>
    <row r="177" spans="13:25">
      <c r="M177" s="296"/>
      <c r="N177" s="280"/>
      <c r="O177" s="280"/>
      <c r="P177" s="280"/>
      <c r="Q177" s="280"/>
      <c r="R177" s="280"/>
      <c r="S177" s="280"/>
      <c r="T177" s="297"/>
      <c r="V177" s="299"/>
      <c r="X177" s="300"/>
      <c r="Y177" s="300"/>
    </row>
    <row r="178" spans="13:25">
      <c r="M178" s="296"/>
      <c r="N178" s="280"/>
      <c r="O178" s="280"/>
      <c r="P178" s="280"/>
      <c r="Q178" s="280"/>
      <c r="R178" s="280"/>
      <c r="S178" s="280"/>
      <c r="T178" s="297"/>
      <c r="V178" s="299"/>
      <c r="X178" s="300"/>
      <c r="Y178" s="300"/>
    </row>
    <row r="179" spans="13:25">
      <c r="M179" s="296"/>
      <c r="N179" s="280"/>
      <c r="O179" s="280"/>
      <c r="P179" s="280"/>
      <c r="Q179" s="280"/>
      <c r="R179" s="280"/>
      <c r="S179" s="280"/>
      <c r="T179" s="297"/>
      <c r="V179" s="299"/>
      <c r="X179" s="300"/>
      <c r="Y179" s="300"/>
    </row>
    <row r="180" spans="13:25">
      <c r="M180" s="296"/>
      <c r="N180" s="280"/>
      <c r="O180" s="280"/>
      <c r="P180" s="280"/>
      <c r="Q180" s="280"/>
      <c r="R180" s="280"/>
      <c r="S180" s="280"/>
      <c r="T180" s="297"/>
      <c r="V180" s="299"/>
      <c r="X180" s="300"/>
      <c r="Y180" s="300"/>
    </row>
    <row r="181" spans="13:25">
      <c r="M181" s="296"/>
      <c r="N181" s="280"/>
      <c r="O181" s="280"/>
      <c r="P181" s="280"/>
      <c r="Q181" s="280"/>
      <c r="R181" s="280"/>
      <c r="S181" s="280"/>
      <c r="T181" s="297"/>
      <c r="V181" s="299"/>
      <c r="X181" s="300"/>
      <c r="Y181" s="300"/>
    </row>
    <row r="182" spans="13:25">
      <c r="M182" s="296"/>
      <c r="N182" s="280"/>
      <c r="O182" s="280"/>
      <c r="P182" s="280"/>
      <c r="Q182" s="280"/>
      <c r="R182" s="280"/>
      <c r="S182" s="280"/>
      <c r="T182" s="297"/>
      <c r="V182" s="299"/>
      <c r="X182" s="300"/>
      <c r="Y182" s="300"/>
    </row>
    <row r="183" spans="13:25">
      <c r="M183" s="296"/>
      <c r="N183" s="280"/>
      <c r="O183" s="280"/>
      <c r="P183" s="280"/>
      <c r="Q183" s="280"/>
      <c r="R183" s="280"/>
      <c r="S183" s="280"/>
      <c r="T183" s="297"/>
      <c r="V183" s="299"/>
      <c r="X183" s="300"/>
      <c r="Y183" s="300"/>
    </row>
    <row r="184" spans="13:25">
      <c r="M184" s="296"/>
      <c r="N184" s="280"/>
      <c r="O184" s="280"/>
      <c r="P184" s="280"/>
      <c r="Q184" s="280"/>
      <c r="R184" s="280"/>
      <c r="S184" s="280"/>
      <c r="T184" s="297"/>
      <c r="V184" s="299"/>
      <c r="X184" s="300"/>
      <c r="Y184" s="300"/>
    </row>
    <row r="185" spans="13:25">
      <c r="M185" s="296"/>
      <c r="N185" s="280"/>
      <c r="O185" s="280"/>
      <c r="P185" s="280"/>
      <c r="Q185" s="280"/>
      <c r="R185" s="280"/>
      <c r="S185" s="280"/>
      <c r="T185" s="297"/>
      <c r="V185" s="299"/>
      <c r="X185" s="300"/>
      <c r="Y185" s="300"/>
    </row>
    <row r="186" spans="13:25">
      <c r="M186" s="296"/>
      <c r="N186" s="280"/>
      <c r="O186" s="280"/>
      <c r="P186" s="280"/>
      <c r="Q186" s="280"/>
      <c r="R186" s="280"/>
      <c r="S186" s="280"/>
      <c r="T186" s="297"/>
      <c r="V186" s="299"/>
      <c r="X186" s="300"/>
      <c r="Y186" s="300"/>
    </row>
    <row r="187" spans="13:25">
      <c r="M187" s="296"/>
      <c r="N187" s="280"/>
      <c r="O187" s="280"/>
      <c r="P187" s="280"/>
      <c r="Q187" s="280"/>
      <c r="R187" s="280"/>
      <c r="S187" s="280"/>
      <c r="T187" s="297"/>
      <c r="V187" s="299"/>
      <c r="X187" s="300"/>
      <c r="Y187" s="300"/>
    </row>
    <row r="188" spans="13:25">
      <c r="M188" s="296"/>
      <c r="N188" s="280"/>
      <c r="O188" s="280"/>
      <c r="P188" s="280"/>
      <c r="Q188" s="280"/>
      <c r="R188" s="280"/>
      <c r="S188" s="280"/>
      <c r="T188" s="297"/>
      <c r="V188" s="299"/>
      <c r="X188" s="300"/>
      <c r="Y188" s="300"/>
    </row>
    <row r="189" spans="13:25">
      <c r="M189" s="296"/>
      <c r="N189" s="280"/>
      <c r="O189" s="280"/>
      <c r="P189" s="280"/>
      <c r="Q189" s="280"/>
      <c r="R189" s="280"/>
      <c r="S189" s="280"/>
      <c r="T189" s="297"/>
      <c r="V189" s="299"/>
      <c r="X189" s="300"/>
      <c r="Y189" s="300"/>
    </row>
    <row r="190" spans="13:25">
      <c r="M190" s="296"/>
      <c r="N190" s="280"/>
      <c r="O190" s="280"/>
      <c r="P190" s="280"/>
      <c r="Q190" s="280"/>
      <c r="R190" s="280"/>
      <c r="S190" s="280"/>
      <c r="T190" s="297"/>
      <c r="V190" s="299"/>
      <c r="X190" s="300"/>
      <c r="Y190" s="300"/>
    </row>
    <row r="191" spans="13:25">
      <c r="M191" s="296"/>
      <c r="N191" s="280"/>
      <c r="O191" s="280"/>
      <c r="P191" s="280"/>
      <c r="Q191" s="280"/>
      <c r="R191" s="280"/>
      <c r="S191" s="280"/>
      <c r="T191" s="297"/>
      <c r="V191" s="299"/>
      <c r="X191" s="300"/>
      <c r="Y191" s="300"/>
    </row>
    <row r="192" spans="13:25">
      <c r="M192" s="296"/>
      <c r="N192" s="280"/>
      <c r="O192" s="280"/>
      <c r="P192" s="280"/>
      <c r="Q192" s="280"/>
      <c r="R192" s="280"/>
      <c r="S192" s="280"/>
      <c r="T192" s="297"/>
      <c r="V192" s="299"/>
      <c r="X192" s="300"/>
      <c r="Y192" s="300"/>
    </row>
    <row r="193" spans="13:25">
      <c r="M193" s="296"/>
      <c r="N193" s="280"/>
      <c r="O193" s="280"/>
      <c r="P193" s="280"/>
      <c r="Q193" s="280"/>
      <c r="R193" s="280"/>
      <c r="S193" s="280"/>
      <c r="T193" s="297"/>
      <c r="V193" s="299"/>
      <c r="X193" s="300"/>
      <c r="Y193" s="300"/>
    </row>
    <row r="194" spans="13:25">
      <c r="M194" s="296"/>
      <c r="N194" s="280"/>
      <c r="O194" s="280"/>
      <c r="P194" s="280"/>
      <c r="Q194" s="280"/>
      <c r="R194" s="280"/>
      <c r="S194" s="280"/>
      <c r="T194" s="297"/>
      <c r="V194" s="299"/>
      <c r="X194" s="300"/>
      <c r="Y194" s="300"/>
    </row>
    <row r="195" spans="13:25">
      <c r="M195" s="296"/>
      <c r="N195" s="280"/>
      <c r="O195" s="280"/>
      <c r="P195" s="280"/>
      <c r="Q195" s="280"/>
      <c r="R195" s="280"/>
      <c r="S195" s="280"/>
      <c r="T195" s="297"/>
      <c r="V195" s="299"/>
      <c r="X195" s="300"/>
      <c r="Y195" s="300"/>
    </row>
    <row r="196" spans="13:25">
      <c r="M196" s="296"/>
      <c r="N196" s="280"/>
      <c r="O196" s="280"/>
      <c r="P196" s="280"/>
      <c r="Q196" s="280"/>
      <c r="R196" s="280"/>
      <c r="S196" s="280"/>
      <c r="T196" s="297"/>
      <c r="V196" s="299"/>
      <c r="X196" s="300"/>
      <c r="Y196" s="300"/>
    </row>
    <row r="197" spans="13:25">
      <c r="M197" s="296"/>
      <c r="N197" s="280"/>
      <c r="O197" s="280"/>
      <c r="P197" s="280"/>
      <c r="Q197" s="280"/>
      <c r="R197" s="280"/>
      <c r="S197" s="280"/>
      <c r="T197" s="297"/>
      <c r="V197" s="299"/>
      <c r="X197" s="300"/>
      <c r="Y197" s="300"/>
    </row>
    <row r="198" spans="13:25">
      <c r="M198" s="296"/>
      <c r="N198" s="280"/>
      <c r="O198" s="280"/>
      <c r="P198" s="280"/>
      <c r="Q198" s="280"/>
      <c r="R198" s="280"/>
      <c r="S198" s="280"/>
      <c r="T198" s="297"/>
      <c r="V198" s="299"/>
      <c r="X198" s="300"/>
      <c r="Y198" s="300"/>
    </row>
    <row r="199" spans="13:25">
      <c r="M199" s="296"/>
      <c r="N199" s="280"/>
      <c r="O199" s="280"/>
      <c r="P199" s="280"/>
      <c r="Q199" s="280"/>
      <c r="R199" s="280"/>
      <c r="S199" s="280"/>
      <c r="T199" s="297"/>
      <c r="V199" s="299"/>
      <c r="X199" s="300"/>
      <c r="Y199" s="300"/>
    </row>
    <row r="200" spans="13:25">
      <c r="M200" s="296"/>
      <c r="N200" s="280"/>
      <c r="O200" s="280"/>
      <c r="P200" s="280"/>
      <c r="Q200" s="280"/>
      <c r="R200" s="280"/>
      <c r="S200" s="280"/>
      <c r="T200" s="297"/>
      <c r="V200" s="299"/>
      <c r="X200" s="300"/>
      <c r="Y200" s="300"/>
    </row>
    <row r="201" spans="13:25">
      <c r="M201" s="296"/>
      <c r="N201" s="280"/>
      <c r="O201" s="280"/>
      <c r="P201" s="280"/>
      <c r="Q201" s="280"/>
      <c r="R201" s="280"/>
      <c r="S201" s="280"/>
      <c r="T201" s="297"/>
      <c r="V201" s="299"/>
      <c r="X201" s="300"/>
      <c r="Y201" s="300"/>
    </row>
    <row r="202" spans="13:25">
      <c r="M202" s="296"/>
      <c r="N202" s="280"/>
      <c r="O202" s="280"/>
      <c r="P202" s="280"/>
      <c r="Q202" s="280"/>
      <c r="R202" s="280"/>
      <c r="S202" s="280"/>
      <c r="T202" s="297"/>
      <c r="V202" s="299"/>
      <c r="X202" s="300"/>
      <c r="Y202" s="300"/>
    </row>
    <row r="203" spans="13:25">
      <c r="M203" s="296"/>
      <c r="N203" s="280"/>
      <c r="O203" s="280"/>
      <c r="P203" s="280"/>
      <c r="Q203" s="280"/>
      <c r="R203" s="280"/>
      <c r="S203" s="280"/>
      <c r="T203" s="297"/>
      <c r="V203" s="299"/>
      <c r="X203" s="300"/>
      <c r="Y203" s="300"/>
    </row>
    <row r="204" spans="13:25">
      <c r="M204" s="296"/>
      <c r="N204" s="280"/>
      <c r="O204" s="280"/>
      <c r="P204" s="280"/>
      <c r="Q204" s="280"/>
      <c r="R204" s="280"/>
      <c r="S204" s="280"/>
      <c r="T204" s="297"/>
      <c r="V204" s="299"/>
      <c r="X204" s="300"/>
      <c r="Y204" s="300"/>
    </row>
    <row r="205" spans="13:25">
      <c r="M205" s="296"/>
      <c r="N205" s="280"/>
      <c r="O205" s="280"/>
      <c r="P205" s="280"/>
      <c r="Q205" s="280"/>
      <c r="R205" s="280"/>
      <c r="S205" s="280"/>
      <c r="T205" s="297"/>
      <c r="V205" s="299"/>
      <c r="X205" s="300"/>
      <c r="Y205" s="300"/>
    </row>
    <row r="206" spans="13:25">
      <c r="M206" s="296"/>
      <c r="N206" s="280"/>
      <c r="O206" s="280"/>
      <c r="P206" s="280"/>
      <c r="Q206" s="280"/>
      <c r="R206" s="280"/>
      <c r="S206" s="280"/>
      <c r="T206" s="297"/>
      <c r="V206" s="299"/>
      <c r="X206" s="300"/>
      <c r="Y206" s="300"/>
    </row>
    <row r="207" spans="13:25">
      <c r="M207" s="296"/>
      <c r="N207" s="280"/>
      <c r="O207" s="280"/>
      <c r="P207" s="280"/>
      <c r="Q207" s="280"/>
      <c r="R207" s="280"/>
      <c r="S207" s="280"/>
      <c r="T207" s="297"/>
      <c r="V207" s="299"/>
      <c r="X207" s="300"/>
      <c r="Y207" s="300"/>
    </row>
    <row r="208" spans="13:25">
      <c r="M208" s="296"/>
      <c r="N208" s="280"/>
      <c r="O208" s="280"/>
      <c r="P208" s="280"/>
      <c r="Q208" s="280"/>
      <c r="R208" s="280"/>
      <c r="S208" s="280"/>
      <c r="T208" s="297"/>
      <c r="V208" s="299"/>
      <c r="X208" s="300"/>
      <c r="Y208" s="300"/>
    </row>
    <row r="209" spans="13:25">
      <c r="M209" s="296"/>
      <c r="N209" s="280"/>
      <c r="O209" s="280"/>
      <c r="P209" s="280"/>
      <c r="Q209" s="280"/>
      <c r="R209" s="280"/>
      <c r="S209" s="280"/>
      <c r="T209" s="297"/>
      <c r="V209" s="299"/>
      <c r="X209" s="300"/>
      <c r="Y209" s="300"/>
    </row>
    <row r="210" spans="13:25">
      <c r="M210" s="296"/>
      <c r="N210" s="280"/>
      <c r="O210" s="280"/>
      <c r="P210" s="280"/>
      <c r="Q210" s="280"/>
      <c r="R210" s="280"/>
      <c r="S210" s="280"/>
      <c r="T210" s="297"/>
      <c r="V210" s="299"/>
      <c r="X210" s="300"/>
      <c r="Y210" s="300"/>
    </row>
    <row r="211" spans="13:25">
      <c r="M211" s="296"/>
      <c r="N211" s="280"/>
      <c r="O211" s="280"/>
      <c r="P211" s="280"/>
      <c r="Q211" s="280"/>
      <c r="R211" s="280"/>
      <c r="S211" s="280"/>
      <c r="T211" s="297"/>
      <c r="V211" s="299"/>
      <c r="X211" s="300"/>
      <c r="Y211" s="300"/>
    </row>
    <row r="212" spans="13:25">
      <c r="M212" s="296"/>
      <c r="N212" s="280"/>
      <c r="O212" s="280"/>
      <c r="P212" s="280"/>
      <c r="Q212" s="280"/>
      <c r="R212" s="280"/>
      <c r="S212" s="280"/>
      <c r="T212" s="297"/>
      <c r="V212" s="299"/>
      <c r="X212" s="300"/>
      <c r="Y212" s="300"/>
    </row>
    <row r="213" spans="13:25">
      <c r="M213" s="296"/>
      <c r="N213" s="280"/>
      <c r="O213" s="280"/>
      <c r="P213" s="280"/>
      <c r="Q213" s="280"/>
      <c r="R213" s="280"/>
      <c r="S213" s="280"/>
      <c r="T213" s="297"/>
      <c r="V213" s="299"/>
      <c r="X213" s="300"/>
      <c r="Y213" s="300"/>
    </row>
    <row r="214" spans="13:25">
      <c r="M214" s="296"/>
      <c r="N214" s="280"/>
      <c r="O214" s="280"/>
      <c r="P214" s="280"/>
      <c r="Q214" s="280"/>
      <c r="R214" s="280"/>
      <c r="S214" s="280"/>
      <c r="T214" s="297"/>
      <c r="V214" s="299"/>
      <c r="X214" s="300"/>
      <c r="Y214" s="300"/>
    </row>
    <row r="215" spans="13:25">
      <c r="M215" s="296"/>
      <c r="N215" s="280"/>
      <c r="O215" s="280"/>
      <c r="P215" s="280"/>
      <c r="Q215" s="280"/>
      <c r="R215" s="280"/>
      <c r="S215" s="280"/>
      <c r="T215" s="297"/>
      <c r="V215" s="299"/>
      <c r="X215" s="300"/>
      <c r="Y215" s="300"/>
    </row>
    <row r="216" spans="13:25">
      <c r="M216" s="296"/>
      <c r="N216" s="280"/>
      <c r="O216" s="280"/>
      <c r="P216" s="280"/>
      <c r="Q216" s="280"/>
      <c r="R216" s="280"/>
      <c r="S216" s="280"/>
      <c r="T216" s="297"/>
      <c r="V216" s="299"/>
      <c r="X216" s="300"/>
      <c r="Y216" s="300"/>
    </row>
    <row r="217" spans="13:25">
      <c r="M217" s="296"/>
      <c r="N217" s="280"/>
      <c r="O217" s="280"/>
      <c r="P217" s="280"/>
      <c r="Q217" s="280"/>
      <c r="R217" s="280"/>
      <c r="S217" s="280"/>
      <c r="T217" s="297"/>
      <c r="V217" s="299"/>
      <c r="X217" s="300"/>
      <c r="Y217" s="300"/>
    </row>
    <row r="218" spans="13:25">
      <c r="M218" s="296"/>
      <c r="N218" s="280"/>
      <c r="O218" s="280"/>
      <c r="P218" s="280"/>
      <c r="Q218" s="280"/>
      <c r="R218" s="280"/>
      <c r="S218" s="280"/>
      <c r="T218" s="297"/>
      <c r="V218" s="299"/>
      <c r="X218" s="300"/>
      <c r="Y218" s="300"/>
    </row>
    <row r="219" spans="13:25">
      <c r="M219" s="296"/>
      <c r="N219" s="280"/>
      <c r="O219" s="280"/>
      <c r="P219" s="280"/>
      <c r="Q219" s="280"/>
      <c r="R219" s="280"/>
      <c r="S219" s="280"/>
      <c r="T219" s="297"/>
      <c r="V219" s="299"/>
      <c r="X219" s="300"/>
      <c r="Y219" s="300"/>
    </row>
    <row r="220" spans="13:25">
      <c r="M220" s="296"/>
      <c r="N220" s="280"/>
      <c r="O220" s="280"/>
      <c r="P220" s="280"/>
      <c r="Q220" s="280"/>
      <c r="R220" s="280"/>
      <c r="S220" s="280"/>
      <c r="T220" s="297"/>
      <c r="V220" s="299"/>
      <c r="X220" s="300"/>
      <c r="Y220" s="300"/>
    </row>
    <row r="221" spans="13:25">
      <c r="M221" s="296"/>
      <c r="N221" s="280"/>
      <c r="O221" s="280"/>
      <c r="P221" s="280"/>
      <c r="Q221" s="280"/>
      <c r="R221" s="280"/>
      <c r="S221" s="280"/>
      <c r="T221" s="297"/>
      <c r="V221" s="299"/>
      <c r="X221" s="300"/>
      <c r="Y221" s="300"/>
    </row>
    <row r="222" spans="13:25">
      <c r="M222" s="296"/>
      <c r="N222" s="280"/>
      <c r="O222" s="280"/>
      <c r="P222" s="280"/>
      <c r="Q222" s="280"/>
      <c r="R222" s="280"/>
      <c r="S222" s="280"/>
      <c r="T222" s="297"/>
      <c r="V222" s="299"/>
      <c r="X222" s="300"/>
      <c r="Y222" s="300"/>
    </row>
    <row r="223" spans="13:25">
      <c r="M223" s="296"/>
      <c r="N223" s="280"/>
      <c r="O223" s="280"/>
      <c r="P223" s="280"/>
      <c r="Q223" s="280"/>
      <c r="R223" s="280"/>
      <c r="S223" s="280"/>
      <c r="T223" s="297"/>
      <c r="V223" s="299"/>
      <c r="X223" s="300"/>
      <c r="Y223" s="300"/>
    </row>
    <row r="224" spans="13:25">
      <c r="M224" s="296"/>
      <c r="N224" s="280"/>
      <c r="O224" s="280"/>
      <c r="P224" s="280"/>
      <c r="Q224" s="280"/>
      <c r="R224" s="280"/>
      <c r="S224" s="280"/>
      <c r="T224" s="297"/>
      <c r="V224" s="299"/>
      <c r="X224" s="300"/>
      <c r="Y224" s="300"/>
    </row>
    <row r="225" spans="13:25">
      <c r="M225" s="296"/>
      <c r="N225" s="280"/>
      <c r="O225" s="280"/>
      <c r="P225" s="280"/>
      <c r="Q225" s="280"/>
      <c r="R225" s="280"/>
      <c r="S225" s="280"/>
      <c r="T225" s="297"/>
      <c r="V225" s="299"/>
      <c r="X225" s="300"/>
      <c r="Y225" s="300"/>
    </row>
    <row r="226" spans="13:25">
      <c r="M226" s="296"/>
      <c r="N226" s="280"/>
      <c r="O226" s="280"/>
      <c r="P226" s="280"/>
      <c r="Q226" s="280"/>
      <c r="R226" s="280"/>
      <c r="S226" s="280"/>
      <c r="T226" s="297"/>
      <c r="V226" s="299"/>
      <c r="X226" s="300"/>
      <c r="Y226" s="300"/>
    </row>
    <row r="227" spans="13:25">
      <c r="M227" s="296"/>
      <c r="N227" s="280"/>
      <c r="O227" s="280"/>
      <c r="P227" s="280"/>
      <c r="Q227" s="280"/>
      <c r="R227" s="280"/>
      <c r="S227" s="280"/>
      <c r="T227" s="297"/>
      <c r="V227" s="299"/>
      <c r="X227" s="300"/>
      <c r="Y227" s="300"/>
    </row>
    <row r="228" spans="13:25">
      <c r="M228" s="296"/>
      <c r="N228" s="280"/>
      <c r="O228" s="280"/>
      <c r="P228" s="280"/>
      <c r="Q228" s="280"/>
      <c r="R228" s="280"/>
      <c r="S228" s="280"/>
      <c r="T228" s="297"/>
      <c r="V228" s="299"/>
      <c r="X228" s="300"/>
      <c r="Y228" s="300"/>
    </row>
    <row r="229" spans="13:25">
      <c r="M229" s="296"/>
      <c r="N229" s="280"/>
      <c r="O229" s="280"/>
      <c r="P229" s="280"/>
      <c r="Q229" s="280"/>
      <c r="R229" s="280"/>
      <c r="S229" s="280"/>
      <c r="T229" s="297"/>
      <c r="V229" s="299"/>
      <c r="X229" s="300"/>
      <c r="Y229" s="300"/>
    </row>
    <row r="230" spans="13:25">
      <c r="M230" s="296"/>
      <c r="N230" s="280"/>
      <c r="O230" s="280"/>
      <c r="P230" s="280"/>
      <c r="Q230" s="280"/>
      <c r="R230" s="280"/>
      <c r="S230" s="280"/>
      <c r="T230" s="297"/>
      <c r="V230" s="299"/>
      <c r="X230" s="300"/>
      <c r="Y230" s="300"/>
    </row>
    <row r="231" spans="13:25">
      <c r="M231" s="296"/>
      <c r="N231" s="280"/>
      <c r="O231" s="280"/>
      <c r="P231" s="280"/>
      <c r="Q231" s="280"/>
      <c r="R231" s="280"/>
      <c r="S231" s="280"/>
      <c r="T231" s="297"/>
      <c r="V231" s="299"/>
      <c r="X231" s="300"/>
      <c r="Y231" s="300"/>
    </row>
    <row r="232" spans="13:25">
      <c r="M232" s="296"/>
      <c r="N232" s="280"/>
      <c r="O232" s="280"/>
      <c r="P232" s="280"/>
      <c r="Q232" s="280"/>
      <c r="R232" s="280"/>
      <c r="S232" s="280"/>
      <c r="T232" s="297"/>
      <c r="V232" s="299"/>
      <c r="X232" s="300"/>
      <c r="Y232" s="300"/>
    </row>
    <row r="233" spans="13:25">
      <c r="M233" s="296"/>
      <c r="N233" s="280"/>
      <c r="O233" s="280"/>
      <c r="P233" s="280"/>
      <c r="Q233" s="280"/>
      <c r="R233" s="280"/>
      <c r="S233" s="280"/>
      <c r="T233" s="297"/>
      <c r="V233" s="299"/>
      <c r="X233" s="300"/>
      <c r="Y233" s="300"/>
    </row>
    <row r="234" spans="13:25">
      <c r="M234" s="296"/>
      <c r="N234" s="280"/>
      <c r="O234" s="280"/>
      <c r="P234" s="280"/>
      <c r="Q234" s="280"/>
      <c r="R234" s="280"/>
      <c r="S234" s="280"/>
      <c r="T234" s="297"/>
      <c r="V234" s="299"/>
      <c r="X234" s="300"/>
      <c r="Y234" s="300"/>
    </row>
    <row r="235" spans="13:25">
      <c r="M235" s="296"/>
      <c r="N235" s="280"/>
      <c r="O235" s="280"/>
      <c r="P235" s="280"/>
      <c r="Q235" s="280"/>
      <c r="R235" s="280"/>
      <c r="S235" s="280"/>
      <c r="T235" s="297"/>
      <c r="V235" s="299"/>
      <c r="X235" s="300"/>
      <c r="Y235" s="300"/>
    </row>
    <row r="236" spans="13:25">
      <c r="M236" s="296"/>
      <c r="N236" s="280"/>
      <c r="O236" s="280"/>
      <c r="P236" s="280"/>
      <c r="Q236" s="280"/>
      <c r="R236" s="280"/>
      <c r="S236" s="280"/>
      <c r="T236" s="297"/>
      <c r="V236" s="299"/>
      <c r="X236" s="300"/>
      <c r="Y236" s="300"/>
    </row>
    <row r="237" spans="13:25">
      <c r="M237" s="296"/>
      <c r="N237" s="280"/>
      <c r="O237" s="280"/>
      <c r="P237" s="280"/>
      <c r="Q237" s="280"/>
      <c r="R237" s="280"/>
      <c r="S237" s="280"/>
      <c r="T237" s="297"/>
      <c r="V237" s="299"/>
      <c r="X237" s="300"/>
      <c r="Y237" s="300"/>
    </row>
    <row r="238" spans="13:25">
      <c r="M238" s="296"/>
      <c r="N238" s="280"/>
      <c r="O238" s="280"/>
      <c r="P238" s="280"/>
      <c r="Q238" s="280"/>
      <c r="R238" s="280"/>
      <c r="S238" s="280"/>
      <c r="T238" s="297"/>
      <c r="V238" s="299"/>
      <c r="X238" s="300"/>
      <c r="Y238" s="300"/>
    </row>
    <row r="239" spans="13:25">
      <c r="M239" s="296"/>
      <c r="N239" s="280"/>
      <c r="O239" s="280"/>
      <c r="P239" s="280"/>
      <c r="Q239" s="280"/>
      <c r="R239" s="280"/>
      <c r="S239" s="280"/>
      <c r="T239" s="297"/>
      <c r="V239" s="299"/>
      <c r="X239" s="300"/>
      <c r="Y239" s="300"/>
    </row>
    <row r="240" spans="13:25">
      <c r="M240" s="296"/>
      <c r="N240" s="280"/>
      <c r="O240" s="280"/>
      <c r="P240" s="280"/>
      <c r="Q240" s="280"/>
      <c r="R240" s="280"/>
      <c r="S240" s="280"/>
      <c r="T240" s="297"/>
      <c r="V240" s="299"/>
      <c r="X240" s="300"/>
      <c r="Y240" s="300"/>
    </row>
    <row r="241" spans="13:25">
      <c r="M241" s="296"/>
      <c r="N241" s="280"/>
      <c r="O241" s="280"/>
      <c r="P241" s="280"/>
      <c r="Q241" s="280"/>
      <c r="R241" s="280"/>
      <c r="S241" s="280"/>
      <c r="T241" s="297"/>
      <c r="V241" s="299"/>
      <c r="X241" s="300"/>
      <c r="Y241" s="300"/>
    </row>
    <row r="242" spans="13:25">
      <c r="M242" s="296"/>
      <c r="N242" s="280"/>
      <c r="O242" s="280"/>
      <c r="P242" s="280"/>
      <c r="Q242" s="280"/>
      <c r="R242" s="280"/>
      <c r="S242" s="280"/>
      <c r="T242" s="297"/>
      <c r="V242" s="299"/>
      <c r="X242" s="300"/>
      <c r="Y242" s="300"/>
    </row>
    <row r="243" spans="13:25">
      <c r="M243" s="296"/>
      <c r="N243" s="280"/>
      <c r="O243" s="280"/>
      <c r="P243" s="280"/>
      <c r="Q243" s="280"/>
      <c r="R243" s="280"/>
      <c r="S243" s="280"/>
      <c r="T243" s="297"/>
      <c r="V243" s="299"/>
      <c r="X243" s="300"/>
      <c r="Y243" s="300"/>
    </row>
    <row r="244" spans="13:25">
      <c r="M244" s="296"/>
      <c r="N244" s="280"/>
      <c r="O244" s="280"/>
      <c r="P244" s="280"/>
      <c r="Q244" s="280"/>
      <c r="R244" s="280"/>
      <c r="S244" s="280"/>
      <c r="T244" s="297"/>
      <c r="V244" s="299"/>
      <c r="X244" s="300"/>
      <c r="Y244" s="300"/>
    </row>
    <row r="245" spans="13:25">
      <c r="M245" s="296"/>
      <c r="N245" s="280"/>
      <c r="O245" s="280"/>
      <c r="P245" s="280"/>
      <c r="Q245" s="280"/>
      <c r="R245" s="280"/>
      <c r="S245" s="280"/>
      <c r="T245" s="297"/>
      <c r="V245" s="299"/>
      <c r="X245" s="300"/>
      <c r="Y245" s="300"/>
    </row>
    <row r="246" spans="13:25">
      <c r="M246" s="296"/>
      <c r="N246" s="280"/>
      <c r="O246" s="280"/>
      <c r="P246" s="280"/>
      <c r="Q246" s="280"/>
      <c r="R246" s="280"/>
      <c r="S246" s="280"/>
      <c r="T246" s="297"/>
      <c r="V246" s="299"/>
      <c r="X246" s="300"/>
      <c r="Y246" s="300"/>
    </row>
    <row r="247" spans="13:25">
      <c r="M247" s="296"/>
      <c r="N247" s="280"/>
      <c r="O247" s="280"/>
      <c r="P247" s="280"/>
      <c r="Q247" s="280"/>
      <c r="R247" s="280"/>
      <c r="S247" s="280"/>
      <c r="T247" s="297"/>
      <c r="V247" s="299"/>
      <c r="X247" s="300"/>
      <c r="Y247" s="300"/>
    </row>
    <row r="248" spans="13:25">
      <c r="M248" s="296"/>
      <c r="N248" s="280"/>
      <c r="O248" s="280"/>
      <c r="P248" s="280"/>
      <c r="Q248" s="280"/>
      <c r="R248" s="280"/>
      <c r="S248" s="280"/>
      <c r="T248" s="297"/>
      <c r="V248" s="299"/>
      <c r="X248" s="300"/>
      <c r="Y248" s="300"/>
    </row>
    <row r="249" spans="13:25">
      <c r="M249" s="296"/>
      <c r="N249" s="280"/>
      <c r="O249" s="280"/>
      <c r="P249" s="280"/>
      <c r="Q249" s="280"/>
      <c r="R249" s="280"/>
      <c r="S249" s="280"/>
      <c r="T249" s="297"/>
      <c r="V249" s="299"/>
      <c r="X249" s="300"/>
      <c r="Y249" s="300"/>
    </row>
    <row r="250" spans="13:25">
      <c r="M250" s="296"/>
      <c r="N250" s="280"/>
      <c r="O250" s="280"/>
      <c r="P250" s="280"/>
      <c r="Q250" s="280"/>
      <c r="R250" s="280"/>
      <c r="S250" s="280"/>
      <c r="T250" s="297"/>
      <c r="V250" s="299"/>
      <c r="X250" s="300"/>
      <c r="Y250" s="300"/>
    </row>
    <row r="251" spans="13:25">
      <c r="M251" s="296"/>
      <c r="N251" s="280"/>
      <c r="O251" s="280"/>
      <c r="P251" s="280"/>
      <c r="Q251" s="280"/>
      <c r="R251" s="280"/>
      <c r="S251" s="280"/>
      <c r="T251" s="297"/>
      <c r="V251" s="299"/>
      <c r="X251" s="300"/>
      <c r="Y251" s="300"/>
    </row>
    <row r="252" spans="13:25">
      <c r="M252" s="296"/>
      <c r="N252" s="280"/>
      <c r="O252" s="280"/>
      <c r="P252" s="280"/>
      <c r="Q252" s="280"/>
      <c r="R252" s="280"/>
      <c r="S252" s="280"/>
      <c r="T252" s="297"/>
      <c r="V252" s="299"/>
      <c r="X252" s="300"/>
      <c r="Y252" s="300"/>
    </row>
    <row r="253" spans="13:25">
      <c r="M253" s="296"/>
      <c r="N253" s="280"/>
      <c r="O253" s="280"/>
      <c r="P253" s="280"/>
      <c r="Q253" s="280"/>
      <c r="R253" s="280"/>
      <c r="S253" s="280"/>
      <c r="T253" s="297"/>
      <c r="V253" s="299"/>
      <c r="X253" s="300"/>
      <c r="Y253" s="300"/>
    </row>
    <row r="254" spans="13:25">
      <c r="M254" s="296"/>
      <c r="N254" s="280"/>
      <c r="O254" s="280"/>
      <c r="P254" s="280"/>
      <c r="Q254" s="280"/>
      <c r="R254" s="280"/>
      <c r="S254" s="280"/>
      <c r="T254" s="297"/>
      <c r="V254" s="299"/>
      <c r="X254" s="300"/>
      <c r="Y254" s="300"/>
    </row>
    <row r="255" spans="13:25">
      <c r="M255" s="296"/>
      <c r="N255" s="280"/>
      <c r="O255" s="280"/>
      <c r="P255" s="280"/>
      <c r="Q255" s="280"/>
      <c r="R255" s="280"/>
      <c r="S255" s="280"/>
      <c r="T255" s="297"/>
      <c r="V255" s="299"/>
      <c r="X255" s="300"/>
      <c r="Y255" s="300"/>
    </row>
    <row r="256" spans="13:25">
      <c r="M256" s="296"/>
      <c r="N256" s="280"/>
      <c r="O256" s="280"/>
      <c r="P256" s="280"/>
      <c r="Q256" s="280"/>
      <c r="R256" s="280"/>
      <c r="S256" s="280"/>
      <c r="T256" s="297"/>
      <c r="V256" s="299"/>
      <c r="X256" s="300"/>
      <c r="Y256" s="300"/>
    </row>
    <row r="257" spans="13:25">
      <c r="M257" s="296"/>
      <c r="N257" s="280"/>
      <c r="O257" s="280"/>
      <c r="P257" s="280"/>
      <c r="Q257" s="280"/>
      <c r="R257" s="280"/>
      <c r="S257" s="280"/>
      <c r="T257" s="297"/>
      <c r="V257" s="299"/>
      <c r="X257" s="300"/>
      <c r="Y257" s="300"/>
    </row>
    <row r="258" spans="13:25">
      <c r="M258" s="296"/>
      <c r="N258" s="280"/>
      <c r="O258" s="280"/>
      <c r="P258" s="280"/>
      <c r="Q258" s="280"/>
      <c r="R258" s="280"/>
      <c r="S258" s="280"/>
      <c r="T258" s="297"/>
      <c r="V258" s="299"/>
      <c r="X258" s="300"/>
      <c r="Y258" s="300"/>
    </row>
    <row r="259" spans="13:25">
      <c r="M259" s="296"/>
      <c r="N259" s="280"/>
      <c r="O259" s="280"/>
      <c r="P259" s="280"/>
      <c r="Q259" s="280"/>
      <c r="R259" s="280"/>
      <c r="S259" s="280"/>
      <c r="T259" s="297"/>
      <c r="V259" s="299"/>
      <c r="X259" s="300"/>
      <c r="Y259" s="300"/>
    </row>
    <row r="260" spans="13:25">
      <c r="M260" s="296"/>
      <c r="N260" s="280"/>
      <c r="O260" s="280"/>
      <c r="P260" s="280"/>
      <c r="Q260" s="280"/>
      <c r="R260" s="280"/>
      <c r="S260" s="280"/>
      <c r="T260" s="297"/>
      <c r="V260" s="299"/>
      <c r="X260" s="300"/>
      <c r="Y260" s="300"/>
    </row>
    <row r="261" spans="13:25">
      <c r="M261" s="296"/>
      <c r="N261" s="280"/>
      <c r="O261" s="280"/>
      <c r="P261" s="280"/>
      <c r="Q261" s="280"/>
      <c r="R261" s="280"/>
      <c r="S261" s="280"/>
      <c r="T261" s="297"/>
      <c r="V261" s="299"/>
      <c r="X261" s="300"/>
      <c r="Y261" s="300"/>
    </row>
    <row r="262" spans="13:25">
      <c r="M262" s="296"/>
      <c r="N262" s="280"/>
      <c r="O262" s="280"/>
      <c r="P262" s="280"/>
      <c r="Q262" s="280"/>
      <c r="R262" s="280"/>
      <c r="S262" s="280"/>
      <c r="T262" s="297"/>
      <c r="V262" s="299"/>
      <c r="X262" s="300"/>
      <c r="Y262" s="300"/>
    </row>
    <row r="263" spans="13:25">
      <c r="M263" s="296"/>
      <c r="N263" s="280"/>
      <c r="O263" s="280"/>
      <c r="P263" s="280"/>
      <c r="Q263" s="280"/>
      <c r="R263" s="280"/>
      <c r="S263" s="280"/>
      <c r="T263" s="297"/>
      <c r="V263" s="299"/>
      <c r="X263" s="300"/>
      <c r="Y263" s="300"/>
    </row>
    <row r="264" spans="13:25">
      <c r="M264" s="296"/>
      <c r="N264" s="280"/>
      <c r="O264" s="280"/>
      <c r="P264" s="280"/>
      <c r="Q264" s="280"/>
      <c r="R264" s="280"/>
      <c r="S264" s="280"/>
      <c r="T264" s="297"/>
      <c r="V264" s="299"/>
      <c r="X264" s="300"/>
      <c r="Y264" s="300"/>
    </row>
    <row r="265" spans="13:25">
      <c r="M265" s="296"/>
      <c r="N265" s="280"/>
      <c r="O265" s="280"/>
      <c r="P265" s="280"/>
      <c r="Q265" s="280"/>
      <c r="R265" s="280"/>
      <c r="S265" s="280"/>
      <c r="T265" s="297"/>
      <c r="V265" s="299"/>
      <c r="X265" s="300"/>
      <c r="Y265" s="300"/>
    </row>
    <row r="266" spans="13:25">
      <c r="M266" s="296"/>
      <c r="N266" s="280"/>
      <c r="O266" s="280"/>
      <c r="P266" s="280"/>
      <c r="Q266" s="280"/>
      <c r="R266" s="280"/>
      <c r="S266" s="280"/>
      <c r="T266" s="297"/>
      <c r="V266" s="299"/>
      <c r="X266" s="300"/>
      <c r="Y266" s="300"/>
    </row>
    <row r="267" spans="13:25">
      <c r="M267" s="296"/>
      <c r="N267" s="280"/>
      <c r="O267" s="280"/>
      <c r="P267" s="280"/>
      <c r="Q267" s="280"/>
      <c r="R267" s="280"/>
      <c r="S267" s="280"/>
      <c r="T267" s="297"/>
      <c r="V267" s="299"/>
      <c r="X267" s="300"/>
      <c r="Y267" s="300"/>
    </row>
    <row r="268" spans="13:25">
      <c r="M268" s="296"/>
      <c r="N268" s="280"/>
      <c r="O268" s="280"/>
      <c r="P268" s="280"/>
      <c r="Q268" s="280"/>
      <c r="R268" s="280"/>
      <c r="S268" s="280"/>
      <c r="T268" s="297"/>
      <c r="V268" s="299"/>
      <c r="X268" s="300"/>
      <c r="Y268" s="300"/>
    </row>
    <row r="269" spans="13:25">
      <c r="M269" s="296"/>
      <c r="N269" s="280"/>
      <c r="O269" s="280"/>
      <c r="P269" s="280"/>
      <c r="Q269" s="280"/>
      <c r="R269" s="280"/>
      <c r="S269" s="280"/>
      <c r="T269" s="297"/>
      <c r="V269" s="299"/>
      <c r="X269" s="300"/>
      <c r="Y269" s="300"/>
    </row>
    <row r="270" spans="13:25">
      <c r="M270" s="296"/>
      <c r="N270" s="280"/>
      <c r="O270" s="280"/>
      <c r="P270" s="280"/>
      <c r="Q270" s="280"/>
      <c r="R270" s="280"/>
      <c r="S270" s="280"/>
      <c r="T270" s="297"/>
      <c r="V270" s="299"/>
      <c r="X270" s="300"/>
      <c r="Y270" s="300"/>
    </row>
    <row r="271" spans="13:25">
      <c r="M271" s="296"/>
      <c r="N271" s="280"/>
      <c r="O271" s="280"/>
      <c r="P271" s="280"/>
      <c r="Q271" s="280"/>
      <c r="R271" s="280"/>
      <c r="S271" s="280"/>
      <c r="T271" s="297"/>
      <c r="V271" s="299"/>
      <c r="X271" s="300"/>
      <c r="Y271" s="300"/>
    </row>
    <row r="272" spans="13:25">
      <c r="M272" s="296"/>
      <c r="N272" s="280"/>
      <c r="O272" s="280"/>
      <c r="P272" s="280"/>
      <c r="Q272" s="280"/>
      <c r="R272" s="280"/>
      <c r="S272" s="280"/>
      <c r="T272" s="297"/>
      <c r="V272" s="299"/>
      <c r="X272" s="300"/>
      <c r="Y272" s="300"/>
    </row>
    <row r="273" spans="13:25">
      <c r="M273" s="296"/>
      <c r="N273" s="280"/>
      <c r="O273" s="280"/>
      <c r="P273" s="280"/>
      <c r="Q273" s="280"/>
      <c r="R273" s="280"/>
      <c r="S273" s="280"/>
      <c r="T273" s="297"/>
      <c r="V273" s="299"/>
      <c r="X273" s="300"/>
      <c r="Y273" s="300"/>
    </row>
    <row r="274" spans="13:25">
      <c r="M274" s="296"/>
      <c r="N274" s="280"/>
      <c r="O274" s="280"/>
      <c r="P274" s="280"/>
      <c r="Q274" s="280"/>
      <c r="R274" s="280"/>
      <c r="S274" s="280"/>
      <c r="T274" s="297"/>
      <c r="V274" s="299"/>
      <c r="X274" s="300"/>
      <c r="Y274" s="300"/>
    </row>
    <row r="275" spans="13:25">
      <c r="M275" s="296"/>
      <c r="N275" s="280"/>
      <c r="O275" s="280"/>
      <c r="P275" s="280"/>
      <c r="Q275" s="280"/>
      <c r="R275" s="280"/>
      <c r="S275" s="280"/>
      <c r="T275" s="297"/>
      <c r="V275" s="299"/>
      <c r="X275" s="300"/>
      <c r="Y275" s="300"/>
    </row>
    <row r="276" spans="13:25">
      <c r="M276" s="296"/>
      <c r="N276" s="280"/>
      <c r="O276" s="280"/>
      <c r="P276" s="280"/>
      <c r="Q276" s="280"/>
      <c r="R276" s="280"/>
      <c r="S276" s="280"/>
      <c r="T276" s="297"/>
      <c r="V276" s="299"/>
      <c r="X276" s="300"/>
      <c r="Y276" s="300"/>
    </row>
    <row r="277" spans="13:25">
      <c r="M277" s="296"/>
      <c r="N277" s="280"/>
      <c r="O277" s="280"/>
      <c r="P277" s="280"/>
      <c r="Q277" s="280"/>
      <c r="R277" s="280"/>
      <c r="S277" s="280"/>
      <c r="T277" s="297"/>
      <c r="V277" s="299"/>
      <c r="X277" s="300"/>
      <c r="Y277" s="300"/>
    </row>
    <row r="278" spans="13:25">
      <c r="M278" s="296"/>
      <c r="N278" s="280"/>
      <c r="O278" s="280"/>
      <c r="P278" s="280"/>
      <c r="Q278" s="280"/>
      <c r="R278" s="280"/>
      <c r="S278" s="280"/>
      <c r="T278" s="297"/>
      <c r="V278" s="299"/>
      <c r="X278" s="300"/>
      <c r="Y278" s="300"/>
    </row>
    <row r="279" spans="13:25">
      <c r="M279" s="296"/>
      <c r="N279" s="280"/>
      <c r="O279" s="280"/>
      <c r="P279" s="280"/>
      <c r="Q279" s="280"/>
      <c r="R279" s="280"/>
      <c r="S279" s="280"/>
      <c r="T279" s="297"/>
      <c r="V279" s="299"/>
      <c r="X279" s="300"/>
      <c r="Y279" s="300"/>
    </row>
    <row r="280" spans="13:25">
      <c r="M280" s="296"/>
      <c r="N280" s="280"/>
      <c r="O280" s="280"/>
      <c r="P280" s="280"/>
      <c r="Q280" s="280"/>
      <c r="R280" s="280"/>
      <c r="S280" s="280"/>
      <c r="T280" s="297"/>
      <c r="V280" s="299"/>
      <c r="X280" s="300"/>
      <c r="Y280" s="300"/>
    </row>
    <row r="281" spans="13:25">
      <c r="M281" s="296"/>
      <c r="N281" s="280"/>
      <c r="O281" s="280"/>
      <c r="P281" s="280"/>
      <c r="Q281" s="280"/>
      <c r="R281" s="280"/>
      <c r="S281" s="280"/>
      <c r="T281" s="297"/>
      <c r="V281" s="299"/>
      <c r="X281" s="300"/>
      <c r="Y281" s="300"/>
    </row>
    <row r="282" spans="13:25">
      <c r="M282" s="296"/>
      <c r="N282" s="280"/>
      <c r="O282" s="280"/>
      <c r="P282" s="280"/>
      <c r="Q282" s="280"/>
      <c r="R282" s="280"/>
      <c r="S282" s="280"/>
      <c r="T282" s="297"/>
      <c r="V282" s="299"/>
      <c r="X282" s="300"/>
      <c r="Y282" s="300"/>
    </row>
    <row r="283" spans="13:25">
      <c r="M283" s="296"/>
      <c r="N283" s="280"/>
      <c r="O283" s="280"/>
      <c r="P283" s="280"/>
      <c r="Q283" s="280"/>
      <c r="R283" s="280"/>
      <c r="S283" s="280"/>
      <c r="T283" s="297"/>
      <c r="V283" s="299"/>
      <c r="X283" s="300"/>
      <c r="Y283" s="300"/>
    </row>
    <row r="284" spans="13:25">
      <c r="M284" s="296"/>
      <c r="N284" s="280"/>
      <c r="O284" s="280"/>
      <c r="P284" s="280"/>
      <c r="Q284" s="280"/>
      <c r="R284" s="280"/>
      <c r="S284" s="280"/>
      <c r="T284" s="297"/>
      <c r="V284" s="299"/>
      <c r="X284" s="300"/>
      <c r="Y284" s="300"/>
    </row>
    <row r="285" spans="13:25">
      <c r="M285" s="296"/>
      <c r="N285" s="280"/>
      <c r="O285" s="280"/>
      <c r="P285" s="280"/>
      <c r="Q285" s="280"/>
      <c r="R285" s="280"/>
      <c r="S285" s="280"/>
      <c r="T285" s="297"/>
      <c r="V285" s="299"/>
      <c r="X285" s="300"/>
      <c r="Y285" s="300"/>
    </row>
    <row r="286" spans="13:25">
      <c r="M286" s="296"/>
      <c r="N286" s="280"/>
      <c r="O286" s="280"/>
      <c r="P286" s="280"/>
      <c r="Q286" s="280"/>
      <c r="R286" s="280"/>
      <c r="S286" s="280"/>
      <c r="T286" s="297"/>
      <c r="V286" s="299"/>
      <c r="X286" s="300"/>
      <c r="Y286" s="300"/>
    </row>
    <row r="287" spans="13:25">
      <c r="M287" s="296"/>
      <c r="N287" s="280"/>
      <c r="O287" s="280"/>
      <c r="P287" s="280"/>
      <c r="Q287" s="280"/>
      <c r="R287" s="280"/>
      <c r="S287" s="280"/>
      <c r="T287" s="297"/>
      <c r="V287" s="299"/>
      <c r="X287" s="300"/>
      <c r="Y287" s="300"/>
    </row>
    <row r="288" spans="13:25">
      <c r="M288" s="296"/>
      <c r="N288" s="280"/>
      <c r="O288" s="280"/>
      <c r="P288" s="280"/>
      <c r="Q288" s="280"/>
      <c r="R288" s="280"/>
      <c r="S288" s="280"/>
      <c r="T288" s="297"/>
      <c r="V288" s="299"/>
      <c r="X288" s="300"/>
      <c r="Y288" s="300"/>
    </row>
    <row r="289" spans="13:25">
      <c r="M289" s="296"/>
      <c r="N289" s="280"/>
      <c r="O289" s="280"/>
      <c r="P289" s="280"/>
      <c r="Q289" s="280"/>
      <c r="R289" s="280"/>
      <c r="S289" s="280"/>
      <c r="T289" s="297"/>
      <c r="V289" s="299"/>
      <c r="X289" s="300"/>
      <c r="Y289" s="300"/>
    </row>
    <row r="290" spans="13:25">
      <c r="M290" s="296"/>
      <c r="N290" s="280"/>
      <c r="O290" s="280"/>
      <c r="P290" s="280"/>
      <c r="Q290" s="280"/>
      <c r="R290" s="280"/>
      <c r="S290" s="280"/>
      <c r="T290" s="297"/>
      <c r="V290" s="299"/>
      <c r="X290" s="300"/>
      <c r="Y290" s="300"/>
    </row>
    <row r="291" spans="13:25">
      <c r="M291" s="296"/>
      <c r="N291" s="280"/>
      <c r="O291" s="280"/>
      <c r="P291" s="280"/>
      <c r="Q291" s="280"/>
      <c r="R291" s="280"/>
      <c r="S291" s="280"/>
      <c r="T291" s="297"/>
      <c r="V291" s="299"/>
      <c r="X291" s="300"/>
      <c r="Y291" s="300"/>
    </row>
    <row r="292" spans="13:25">
      <c r="M292" s="296"/>
      <c r="N292" s="280"/>
      <c r="O292" s="280"/>
      <c r="P292" s="280"/>
      <c r="Q292" s="280"/>
      <c r="R292" s="280"/>
      <c r="S292" s="280"/>
      <c r="T292" s="297"/>
      <c r="V292" s="299"/>
      <c r="X292" s="300"/>
      <c r="Y292" s="300"/>
    </row>
    <row r="293" spans="13:25">
      <c r="M293" s="296"/>
      <c r="N293" s="280"/>
      <c r="O293" s="280"/>
      <c r="P293" s="280"/>
      <c r="Q293" s="280"/>
      <c r="R293" s="280"/>
      <c r="S293" s="280"/>
      <c r="T293" s="297"/>
      <c r="V293" s="299"/>
      <c r="X293" s="300"/>
      <c r="Y293" s="300"/>
    </row>
    <row r="294" spans="13:25">
      <c r="M294" s="296"/>
      <c r="N294" s="280"/>
      <c r="O294" s="280"/>
      <c r="P294" s="280"/>
      <c r="Q294" s="280"/>
      <c r="R294" s="280"/>
      <c r="S294" s="280"/>
      <c r="T294" s="297"/>
      <c r="V294" s="299"/>
      <c r="X294" s="300"/>
      <c r="Y294" s="300"/>
    </row>
    <row r="295" spans="13:25">
      <c r="M295" s="296"/>
      <c r="N295" s="280"/>
      <c r="O295" s="280"/>
      <c r="P295" s="280"/>
      <c r="Q295" s="280"/>
      <c r="R295" s="280"/>
      <c r="S295" s="280"/>
      <c r="T295" s="297"/>
      <c r="V295" s="299"/>
      <c r="X295" s="300"/>
      <c r="Y295" s="300"/>
    </row>
    <row r="296" spans="13:25">
      <c r="M296" s="296"/>
      <c r="N296" s="280"/>
      <c r="O296" s="280"/>
      <c r="P296" s="280"/>
      <c r="Q296" s="280"/>
      <c r="R296" s="280"/>
      <c r="S296" s="280"/>
      <c r="T296" s="297"/>
      <c r="V296" s="299"/>
      <c r="X296" s="300"/>
      <c r="Y296" s="300"/>
    </row>
    <row r="297" spans="13:25">
      <c r="M297" s="296"/>
      <c r="N297" s="280"/>
      <c r="O297" s="280"/>
      <c r="P297" s="280"/>
      <c r="Q297" s="280"/>
      <c r="R297" s="280"/>
      <c r="S297" s="280"/>
      <c r="T297" s="297"/>
      <c r="V297" s="299"/>
      <c r="X297" s="300"/>
      <c r="Y297" s="300"/>
    </row>
    <row r="298" spans="13:25">
      <c r="M298" s="296"/>
      <c r="N298" s="280"/>
      <c r="O298" s="280"/>
      <c r="P298" s="280"/>
      <c r="Q298" s="280"/>
      <c r="R298" s="280"/>
      <c r="S298" s="280"/>
      <c r="T298" s="297"/>
      <c r="V298" s="299"/>
      <c r="X298" s="300"/>
      <c r="Y298" s="300"/>
    </row>
    <row r="299" spans="13:25">
      <c r="M299" s="296"/>
      <c r="N299" s="280"/>
      <c r="O299" s="280"/>
      <c r="P299" s="280"/>
      <c r="Q299" s="280"/>
      <c r="R299" s="280"/>
      <c r="S299" s="280"/>
      <c r="T299" s="297"/>
      <c r="V299" s="299"/>
      <c r="X299" s="300"/>
      <c r="Y299" s="300"/>
    </row>
    <row r="300" spans="13:25">
      <c r="M300" s="296"/>
      <c r="N300" s="280"/>
      <c r="O300" s="280"/>
      <c r="P300" s="280"/>
      <c r="Q300" s="280"/>
      <c r="R300" s="280"/>
      <c r="S300" s="280"/>
      <c r="T300" s="297"/>
      <c r="V300" s="299"/>
      <c r="X300" s="300"/>
      <c r="Y300" s="300"/>
    </row>
    <row r="301" spans="13:25">
      <c r="M301" s="296"/>
      <c r="N301" s="280"/>
      <c r="O301" s="280"/>
      <c r="P301" s="280"/>
      <c r="Q301" s="280"/>
      <c r="R301" s="280"/>
      <c r="S301" s="280"/>
      <c r="T301" s="297"/>
      <c r="V301" s="299"/>
      <c r="X301" s="300"/>
      <c r="Y301" s="300"/>
    </row>
    <row r="302" spans="13:25">
      <c r="M302" s="296"/>
      <c r="N302" s="280"/>
      <c r="O302" s="280"/>
      <c r="P302" s="280"/>
      <c r="Q302" s="280"/>
      <c r="R302" s="280"/>
      <c r="S302" s="280"/>
      <c r="T302" s="297"/>
      <c r="V302" s="299"/>
      <c r="X302" s="300"/>
      <c r="Y302" s="300"/>
    </row>
    <row r="303" spans="13:25">
      <c r="M303" s="296"/>
      <c r="N303" s="280"/>
      <c r="O303" s="280"/>
      <c r="P303" s="280"/>
      <c r="Q303" s="280"/>
      <c r="R303" s="280"/>
      <c r="S303" s="280"/>
      <c r="T303" s="297"/>
      <c r="V303" s="299"/>
      <c r="X303" s="300"/>
      <c r="Y303" s="300"/>
    </row>
    <row r="304" spans="13:25">
      <c r="M304" s="296"/>
      <c r="N304" s="280"/>
      <c r="O304" s="280"/>
      <c r="P304" s="280"/>
      <c r="Q304" s="280"/>
      <c r="R304" s="280"/>
      <c r="S304" s="280"/>
      <c r="T304" s="297"/>
      <c r="V304" s="299"/>
      <c r="X304" s="300"/>
      <c r="Y304" s="300"/>
    </row>
    <row r="305" spans="13:25">
      <c r="M305" s="296"/>
      <c r="N305" s="280"/>
      <c r="O305" s="280"/>
      <c r="P305" s="280"/>
      <c r="Q305" s="280"/>
      <c r="R305" s="280"/>
      <c r="S305" s="280"/>
      <c r="T305" s="297"/>
      <c r="V305" s="299"/>
      <c r="X305" s="300"/>
      <c r="Y305" s="300"/>
    </row>
    <row r="306" spans="13:25">
      <c r="M306" s="296"/>
      <c r="N306" s="280"/>
      <c r="O306" s="280"/>
      <c r="P306" s="280"/>
      <c r="Q306" s="280"/>
      <c r="R306" s="280"/>
      <c r="S306" s="280"/>
      <c r="T306" s="297"/>
      <c r="V306" s="299"/>
      <c r="X306" s="300"/>
      <c r="Y306" s="300"/>
    </row>
    <row r="307" spans="13:25">
      <c r="M307" s="296"/>
      <c r="N307" s="280"/>
      <c r="O307" s="280"/>
      <c r="P307" s="280"/>
      <c r="Q307" s="280"/>
      <c r="R307" s="280"/>
      <c r="S307" s="280"/>
      <c r="T307" s="297"/>
      <c r="V307" s="299"/>
      <c r="X307" s="300"/>
      <c r="Y307" s="300"/>
    </row>
    <row r="308" spans="13:25">
      <c r="M308" s="296"/>
      <c r="N308" s="280"/>
      <c r="O308" s="280"/>
      <c r="P308" s="280"/>
      <c r="Q308" s="280"/>
      <c r="R308" s="280"/>
      <c r="S308" s="280"/>
      <c r="T308" s="297"/>
      <c r="V308" s="299"/>
      <c r="X308" s="300"/>
      <c r="Y308" s="300"/>
    </row>
    <row r="309" spans="13:25">
      <c r="M309" s="296"/>
      <c r="N309" s="280"/>
      <c r="O309" s="280"/>
      <c r="P309" s="280"/>
      <c r="Q309" s="280"/>
      <c r="R309" s="280"/>
      <c r="S309" s="280"/>
      <c r="T309" s="297"/>
      <c r="V309" s="299"/>
      <c r="X309" s="300"/>
      <c r="Y309" s="300"/>
    </row>
    <row r="310" spans="13:25">
      <c r="M310" s="296"/>
      <c r="N310" s="280"/>
      <c r="O310" s="280"/>
      <c r="P310" s="280"/>
      <c r="Q310" s="280"/>
      <c r="R310" s="280"/>
      <c r="S310" s="280"/>
      <c r="T310" s="297"/>
      <c r="V310" s="299"/>
      <c r="X310" s="300"/>
      <c r="Y310" s="300"/>
    </row>
    <row r="311" spans="13:25">
      <c r="M311" s="296"/>
      <c r="N311" s="280"/>
      <c r="O311" s="280"/>
      <c r="P311" s="280"/>
      <c r="Q311" s="280"/>
      <c r="R311" s="280"/>
      <c r="S311" s="280"/>
      <c r="T311" s="297"/>
      <c r="V311" s="299"/>
      <c r="X311" s="300"/>
      <c r="Y311" s="300"/>
    </row>
    <row r="312" spans="13:25">
      <c r="M312" s="296"/>
      <c r="N312" s="280"/>
      <c r="O312" s="280"/>
      <c r="P312" s="280"/>
      <c r="Q312" s="280"/>
      <c r="R312" s="280"/>
      <c r="S312" s="280"/>
      <c r="T312" s="297"/>
      <c r="V312" s="299"/>
      <c r="X312" s="300"/>
      <c r="Y312" s="300"/>
    </row>
    <row r="313" spans="13:25">
      <c r="M313" s="296"/>
      <c r="N313" s="280"/>
      <c r="O313" s="280"/>
      <c r="P313" s="280"/>
      <c r="Q313" s="280"/>
      <c r="R313" s="280"/>
      <c r="S313" s="280"/>
      <c r="T313" s="297"/>
      <c r="V313" s="299"/>
      <c r="X313" s="300"/>
      <c r="Y313" s="300"/>
    </row>
    <row r="314" spans="13:25">
      <c r="M314" s="296"/>
      <c r="N314" s="280"/>
      <c r="O314" s="280"/>
      <c r="P314" s="280"/>
      <c r="Q314" s="280"/>
      <c r="R314" s="280"/>
      <c r="S314" s="280"/>
      <c r="T314" s="297"/>
      <c r="V314" s="299"/>
      <c r="X314" s="300"/>
      <c r="Y314" s="300"/>
    </row>
    <row r="315" spans="13:25">
      <c r="M315" s="296"/>
      <c r="N315" s="280"/>
      <c r="O315" s="280"/>
      <c r="P315" s="280"/>
      <c r="Q315" s="280"/>
      <c r="R315" s="280"/>
      <c r="S315" s="280"/>
      <c r="T315" s="297"/>
      <c r="V315" s="299"/>
      <c r="X315" s="300"/>
      <c r="Y315" s="300"/>
    </row>
    <row r="316" spans="13:25">
      <c r="M316" s="296"/>
      <c r="N316" s="280"/>
      <c r="O316" s="280"/>
      <c r="P316" s="280"/>
      <c r="Q316" s="280"/>
      <c r="R316" s="280"/>
      <c r="S316" s="280"/>
      <c r="T316" s="297"/>
      <c r="V316" s="299"/>
      <c r="X316" s="300"/>
      <c r="Y316" s="300"/>
    </row>
    <row r="317" spans="13:25">
      <c r="M317" s="296"/>
      <c r="N317" s="280"/>
      <c r="O317" s="280"/>
      <c r="P317" s="280"/>
      <c r="Q317" s="280"/>
      <c r="R317" s="280"/>
      <c r="S317" s="280"/>
      <c r="T317" s="297"/>
      <c r="V317" s="299"/>
      <c r="X317" s="300"/>
      <c r="Y317" s="300"/>
    </row>
    <row r="318" spans="13:25">
      <c r="M318" s="296"/>
      <c r="N318" s="280"/>
      <c r="O318" s="280"/>
      <c r="P318" s="280"/>
      <c r="Q318" s="280"/>
      <c r="R318" s="280"/>
      <c r="S318" s="280"/>
      <c r="T318" s="297"/>
      <c r="V318" s="299"/>
      <c r="X318" s="300"/>
      <c r="Y318" s="300"/>
    </row>
    <row r="319" spans="13:25">
      <c r="M319" s="296"/>
      <c r="N319" s="280"/>
      <c r="O319" s="280"/>
      <c r="P319" s="280"/>
      <c r="Q319" s="280"/>
      <c r="R319" s="280"/>
      <c r="S319" s="280"/>
      <c r="T319" s="297"/>
      <c r="V319" s="299"/>
      <c r="X319" s="300"/>
      <c r="Y319" s="300"/>
    </row>
    <row r="320" spans="13:25">
      <c r="M320" s="296"/>
      <c r="N320" s="280"/>
      <c r="O320" s="280"/>
      <c r="P320" s="280"/>
      <c r="Q320" s="280"/>
      <c r="R320" s="280"/>
      <c r="S320" s="280"/>
      <c r="T320" s="297"/>
      <c r="V320" s="299"/>
      <c r="X320" s="300"/>
      <c r="Y320" s="300"/>
    </row>
    <row r="321" spans="13:25">
      <c r="M321" s="296"/>
      <c r="N321" s="280"/>
      <c r="O321" s="280"/>
      <c r="P321" s="280"/>
      <c r="Q321" s="280"/>
      <c r="R321" s="280"/>
      <c r="S321" s="280"/>
      <c r="T321" s="297"/>
      <c r="V321" s="299"/>
      <c r="X321" s="300"/>
      <c r="Y321" s="300"/>
    </row>
    <row r="322" spans="13:25">
      <c r="M322" s="296"/>
      <c r="N322" s="280"/>
      <c r="O322" s="280"/>
      <c r="P322" s="280"/>
      <c r="Q322" s="280"/>
      <c r="R322" s="280"/>
      <c r="S322" s="280"/>
      <c r="T322" s="297"/>
      <c r="V322" s="299"/>
      <c r="X322" s="300"/>
      <c r="Y322" s="300"/>
    </row>
    <row r="323" spans="13:25">
      <c r="M323" s="296"/>
      <c r="N323" s="280"/>
      <c r="O323" s="280"/>
      <c r="P323" s="280"/>
      <c r="Q323" s="280"/>
      <c r="R323" s="280"/>
      <c r="S323" s="280"/>
      <c r="T323" s="297"/>
      <c r="V323" s="299"/>
      <c r="X323" s="300"/>
      <c r="Y323" s="300"/>
    </row>
    <row r="324" spans="13:25">
      <c r="M324" s="296"/>
      <c r="N324" s="280"/>
      <c r="O324" s="280"/>
      <c r="P324" s="280"/>
      <c r="Q324" s="280"/>
      <c r="R324" s="280"/>
      <c r="S324" s="280"/>
      <c r="T324" s="297"/>
      <c r="V324" s="299"/>
      <c r="X324" s="300"/>
      <c r="Y324" s="300"/>
    </row>
    <row r="325" spans="13:25">
      <c r="M325" s="296"/>
      <c r="N325" s="280"/>
      <c r="O325" s="280"/>
      <c r="P325" s="280"/>
      <c r="Q325" s="280"/>
      <c r="R325" s="280"/>
      <c r="S325" s="280"/>
      <c r="T325" s="297"/>
      <c r="V325" s="299"/>
      <c r="X325" s="300"/>
      <c r="Y325" s="300"/>
    </row>
    <row r="326" spans="13:25">
      <c r="M326" s="296"/>
      <c r="N326" s="280"/>
      <c r="O326" s="280"/>
      <c r="P326" s="280"/>
      <c r="Q326" s="280"/>
      <c r="R326" s="280"/>
      <c r="S326" s="280"/>
      <c r="T326" s="297"/>
      <c r="V326" s="299"/>
      <c r="X326" s="300"/>
      <c r="Y326" s="300"/>
    </row>
    <row r="327" spans="13:25">
      <c r="M327" s="296"/>
      <c r="N327" s="280"/>
      <c r="O327" s="280"/>
      <c r="P327" s="280"/>
      <c r="Q327" s="280"/>
      <c r="R327" s="280"/>
      <c r="S327" s="280"/>
      <c r="T327" s="297"/>
      <c r="V327" s="299"/>
      <c r="X327" s="300"/>
      <c r="Y327" s="300"/>
    </row>
    <row r="328" spans="13:25">
      <c r="M328" s="296"/>
      <c r="N328" s="280"/>
      <c r="O328" s="280"/>
      <c r="P328" s="280"/>
      <c r="Q328" s="280"/>
      <c r="R328" s="280"/>
      <c r="S328" s="280"/>
      <c r="T328" s="297"/>
      <c r="V328" s="299"/>
      <c r="X328" s="300"/>
      <c r="Y328" s="300"/>
    </row>
    <row r="329" spans="13:25">
      <c r="M329" s="296"/>
      <c r="N329" s="280"/>
      <c r="O329" s="280"/>
      <c r="P329" s="280"/>
      <c r="Q329" s="280"/>
      <c r="R329" s="280"/>
      <c r="S329" s="280"/>
      <c r="T329" s="297"/>
      <c r="V329" s="299"/>
      <c r="X329" s="300"/>
      <c r="Y329" s="300"/>
    </row>
    <row r="330" spans="13:25">
      <c r="M330" s="296"/>
      <c r="N330" s="280"/>
      <c r="O330" s="280"/>
      <c r="P330" s="280"/>
      <c r="Q330" s="280"/>
      <c r="R330" s="280"/>
      <c r="S330" s="280"/>
      <c r="T330" s="297"/>
      <c r="V330" s="299"/>
      <c r="X330" s="300"/>
      <c r="Y330" s="300"/>
    </row>
    <row r="331" spans="13:25">
      <c r="M331" s="296"/>
      <c r="N331" s="280"/>
      <c r="O331" s="280"/>
      <c r="P331" s="280"/>
      <c r="Q331" s="280"/>
      <c r="R331" s="280"/>
      <c r="S331" s="280"/>
      <c r="T331" s="297"/>
      <c r="V331" s="299"/>
      <c r="X331" s="300"/>
      <c r="Y331" s="300"/>
    </row>
    <row r="332" spans="13:25">
      <c r="M332" s="296"/>
      <c r="N332" s="280"/>
      <c r="O332" s="280"/>
      <c r="P332" s="280"/>
      <c r="Q332" s="280"/>
      <c r="R332" s="280"/>
      <c r="S332" s="280"/>
      <c r="T332" s="297"/>
      <c r="V332" s="299"/>
      <c r="X332" s="300"/>
      <c r="Y332" s="300"/>
    </row>
    <row r="333" spans="13:25">
      <c r="M333" s="296"/>
      <c r="N333" s="280"/>
      <c r="O333" s="280"/>
      <c r="P333" s="280"/>
      <c r="Q333" s="280"/>
      <c r="R333" s="280"/>
      <c r="S333" s="280"/>
      <c r="T333" s="297"/>
      <c r="V333" s="299"/>
      <c r="X333" s="300"/>
      <c r="Y333" s="300"/>
    </row>
    <row r="334" spans="13:25">
      <c r="M334" s="296"/>
      <c r="N334" s="280"/>
      <c r="O334" s="280"/>
      <c r="P334" s="280"/>
      <c r="Q334" s="280"/>
      <c r="R334" s="280"/>
      <c r="S334" s="280"/>
      <c r="T334" s="297"/>
      <c r="V334" s="299"/>
      <c r="X334" s="300"/>
      <c r="Y334" s="300"/>
    </row>
    <row r="335" spans="13:25">
      <c r="M335" s="296"/>
      <c r="N335" s="280"/>
      <c r="O335" s="280"/>
      <c r="P335" s="280"/>
      <c r="Q335" s="280"/>
      <c r="R335" s="280"/>
      <c r="S335" s="280"/>
      <c r="T335" s="297"/>
      <c r="V335" s="299"/>
      <c r="X335" s="300"/>
      <c r="Y335" s="300"/>
    </row>
    <row r="336" spans="13:25">
      <c r="M336" s="296"/>
      <c r="N336" s="280"/>
      <c r="O336" s="280"/>
      <c r="P336" s="280"/>
      <c r="Q336" s="280"/>
      <c r="R336" s="280"/>
      <c r="S336" s="280"/>
      <c r="T336" s="297"/>
      <c r="V336" s="299"/>
      <c r="X336" s="300"/>
      <c r="Y336" s="300"/>
    </row>
    <row r="337" spans="13:25">
      <c r="M337" s="296"/>
      <c r="N337" s="280"/>
      <c r="O337" s="280"/>
      <c r="P337" s="280"/>
      <c r="Q337" s="280"/>
      <c r="R337" s="280"/>
      <c r="S337" s="280"/>
      <c r="T337" s="297"/>
      <c r="V337" s="299"/>
      <c r="X337" s="300"/>
      <c r="Y337" s="300"/>
    </row>
    <row r="338" spans="13:25">
      <c r="M338" s="296"/>
      <c r="N338" s="280"/>
      <c r="O338" s="280"/>
      <c r="P338" s="280"/>
      <c r="Q338" s="280"/>
      <c r="R338" s="280"/>
      <c r="S338" s="280"/>
      <c r="T338" s="297"/>
      <c r="V338" s="299"/>
      <c r="X338" s="300"/>
      <c r="Y338" s="300"/>
    </row>
    <row r="339" spans="13:25">
      <c r="M339" s="296"/>
      <c r="N339" s="280"/>
      <c r="O339" s="280"/>
      <c r="P339" s="280"/>
      <c r="Q339" s="280"/>
      <c r="R339" s="280"/>
      <c r="S339" s="280"/>
      <c r="T339" s="297"/>
      <c r="V339" s="299"/>
      <c r="X339" s="300"/>
      <c r="Y339" s="300"/>
    </row>
    <row r="340" spans="13:25">
      <c r="M340" s="296"/>
      <c r="N340" s="280"/>
      <c r="O340" s="280"/>
      <c r="P340" s="280"/>
      <c r="Q340" s="280"/>
      <c r="R340" s="280"/>
      <c r="S340" s="280"/>
      <c r="T340" s="297"/>
      <c r="V340" s="299"/>
      <c r="X340" s="300"/>
      <c r="Y340" s="300"/>
    </row>
    <row r="341" spans="13:25">
      <c r="M341" s="296"/>
      <c r="N341" s="280"/>
      <c r="O341" s="280"/>
      <c r="P341" s="280"/>
      <c r="Q341" s="280"/>
      <c r="R341" s="280"/>
      <c r="S341" s="280"/>
      <c r="T341" s="297"/>
      <c r="V341" s="299"/>
      <c r="X341" s="300"/>
      <c r="Y341" s="300"/>
    </row>
    <row r="342" spans="13:25">
      <c r="M342" s="296"/>
      <c r="N342" s="280"/>
      <c r="O342" s="280"/>
      <c r="P342" s="280"/>
      <c r="Q342" s="280"/>
      <c r="R342" s="280"/>
      <c r="S342" s="280"/>
      <c r="T342" s="297"/>
      <c r="V342" s="299"/>
      <c r="X342" s="300"/>
      <c r="Y342" s="300"/>
    </row>
    <row r="343" spans="13:25">
      <c r="M343" s="296"/>
      <c r="N343" s="280"/>
      <c r="O343" s="280"/>
      <c r="P343" s="280"/>
      <c r="Q343" s="280"/>
      <c r="R343" s="280"/>
      <c r="S343" s="280"/>
      <c r="T343" s="297"/>
      <c r="V343" s="299"/>
      <c r="X343" s="300"/>
      <c r="Y343" s="300"/>
    </row>
    <row r="344" spans="13:25">
      <c r="M344" s="296"/>
      <c r="N344" s="280"/>
      <c r="O344" s="280"/>
      <c r="P344" s="280"/>
      <c r="Q344" s="280"/>
      <c r="R344" s="280"/>
      <c r="S344" s="280"/>
      <c r="T344" s="297"/>
      <c r="V344" s="299"/>
      <c r="X344" s="300"/>
      <c r="Y344" s="300"/>
    </row>
    <row r="345" spans="13:25">
      <c r="M345" s="296"/>
      <c r="N345" s="280"/>
      <c r="O345" s="280"/>
      <c r="P345" s="280"/>
      <c r="Q345" s="280"/>
      <c r="R345" s="280"/>
      <c r="S345" s="280"/>
      <c r="T345" s="297"/>
      <c r="V345" s="299"/>
      <c r="X345" s="300"/>
      <c r="Y345" s="300"/>
    </row>
    <row r="346" spans="13:25">
      <c r="M346" s="296"/>
      <c r="N346" s="280"/>
      <c r="O346" s="280"/>
      <c r="P346" s="280"/>
      <c r="Q346" s="280"/>
      <c r="R346" s="280"/>
      <c r="S346" s="280"/>
      <c r="T346" s="297"/>
      <c r="V346" s="299"/>
      <c r="X346" s="300"/>
      <c r="Y346" s="300"/>
    </row>
    <row r="347" spans="13:25">
      <c r="M347" s="296"/>
      <c r="N347" s="280"/>
      <c r="O347" s="280"/>
      <c r="P347" s="280"/>
      <c r="Q347" s="280"/>
      <c r="R347" s="280"/>
      <c r="S347" s="280"/>
      <c r="T347" s="297"/>
      <c r="V347" s="299"/>
      <c r="X347" s="300"/>
      <c r="Y347" s="300"/>
    </row>
    <row r="348" spans="13:25">
      <c r="M348" s="296"/>
      <c r="N348" s="280"/>
      <c r="O348" s="280"/>
      <c r="P348" s="280"/>
      <c r="Q348" s="280"/>
      <c r="R348" s="280"/>
      <c r="S348" s="280"/>
      <c r="T348" s="297"/>
      <c r="V348" s="299"/>
      <c r="X348" s="300"/>
      <c r="Y348" s="300"/>
    </row>
    <row r="349" spans="13:25">
      <c r="M349" s="296"/>
      <c r="N349" s="280"/>
      <c r="O349" s="280"/>
      <c r="P349" s="280"/>
      <c r="Q349" s="280"/>
      <c r="R349" s="280"/>
      <c r="S349" s="280"/>
      <c r="T349" s="297"/>
      <c r="V349" s="299"/>
      <c r="X349" s="300"/>
      <c r="Y349" s="300"/>
    </row>
    <row r="350" spans="13:25">
      <c r="M350" s="296"/>
      <c r="N350" s="280"/>
      <c r="O350" s="280"/>
      <c r="P350" s="280"/>
      <c r="Q350" s="280"/>
      <c r="R350" s="280"/>
      <c r="S350" s="280"/>
      <c r="T350" s="297"/>
      <c r="V350" s="299"/>
      <c r="X350" s="300"/>
      <c r="Y350" s="300"/>
    </row>
    <row r="351" spans="13:25">
      <c r="M351" s="296"/>
      <c r="N351" s="280"/>
      <c r="O351" s="280"/>
      <c r="P351" s="280"/>
      <c r="Q351" s="280"/>
      <c r="R351" s="280"/>
      <c r="S351" s="280"/>
      <c r="T351" s="297"/>
      <c r="V351" s="299"/>
      <c r="X351" s="300"/>
      <c r="Y351" s="300"/>
    </row>
    <row r="352" spans="13:25">
      <c r="M352" s="296"/>
      <c r="N352" s="280"/>
      <c r="O352" s="280"/>
      <c r="P352" s="280"/>
      <c r="Q352" s="280"/>
      <c r="R352" s="280"/>
      <c r="S352" s="280"/>
      <c r="T352" s="297"/>
      <c r="V352" s="299"/>
      <c r="X352" s="300"/>
      <c r="Y352" s="300"/>
    </row>
    <row r="353" spans="13:25">
      <c r="M353" s="296"/>
      <c r="N353" s="280"/>
      <c r="O353" s="280"/>
      <c r="P353" s="280"/>
      <c r="Q353" s="280"/>
      <c r="R353" s="280"/>
      <c r="S353" s="280"/>
      <c r="T353" s="297"/>
      <c r="V353" s="299"/>
      <c r="X353" s="300"/>
      <c r="Y353" s="300"/>
    </row>
    <row r="354" spans="13:25">
      <c r="M354" s="296"/>
      <c r="N354" s="280"/>
      <c r="O354" s="280"/>
      <c r="P354" s="280"/>
      <c r="Q354" s="280"/>
      <c r="R354" s="280"/>
      <c r="S354" s="280"/>
      <c r="T354" s="297"/>
      <c r="V354" s="299"/>
      <c r="X354" s="300"/>
      <c r="Y354" s="300"/>
    </row>
    <row r="355" spans="13:25">
      <c r="M355" s="296"/>
      <c r="N355" s="280"/>
      <c r="O355" s="280"/>
      <c r="P355" s="280"/>
      <c r="Q355" s="280"/>
      <c r="R355" s="280"/>
      <c r="S355" s="280"/>
      <c r="T355" s="297"/>
      <c r="V355" s="299"/>
      <c r="X355" s="300"/>
      <c r="Y355" s="300"/>
    </row>
    <row r="356" spans="13:25">
      <c r="M356" s="296"/>
      <c r="N356" s="280"/>
      <c r="O356" s="280"/>
      <c r="P356" s="280"/>
      <c r="Q356" s="280"/>
      <c r="R356" s="280"/>
      <c r="S356" s="280"/>
      <c r="T356" s="297"/>
      <c r="V356" s="299"/>
      <c r="X356" s="300"/>
      <c r="Y356" s="300"/>
    </row>
    <row r="357" spans="13:25">
      <c r="M357" s="296"/>
      <c r="N357" s="280"/>
      <c r="O357" s="280"/>
      <c r="P357" s="280"/>
      <c r="Q357" s="280"/>
      <c r="R357" s="280"/>
      <c r="S357" s="280"/>
      <c r="T357" s="297"/>
      <c r="V357" s="299"/>
      <c r="X357" s="300"/>
      <c r="Y357" s="300"/>
    </row>
    <row r="358" spans="13:25">
      <c r="M358" s="296"/>
      <c r="N358" s="280"/>
      <c r="O358" s="280"/>
      <c r="P358" s="280"/>
      <c r="Q358" s="280"/>
      <c r="R358" s="280"/>
      <c r="S358" s="280"/>
      <c r="T358" s="297"/>
      <c r="V358" s="299"/>
      <c r="X358" s="300"/>
      <c r="Y358" s="300"/>
    </row>
    <row r="359" spans="13:25">
      <c r="M359" s="296"/>
      <c r="N359" s="280"/>
      <c r="O359" s="280"/>
      <c r="P359" s="280"/>
      <c r="Q359" s="280"/>
      <c r="R359" s="280"/>
      <c r="S359" s="280"/>
      <c r="T359" s="297"/>
      <c r="V359" s="299"/>
      <c r="X359" s="300"/>
      <c r="Y359" s="300"/>
    </row>
    <row r="360" spans="13:25">
      <c r="M360" s="296"/>
      <c r="N360" s="280"/>
      <c r="O360" s="280"/>
      <c r="P360" s="280"/>
      <c r="Q360" s="280"/>
      <c r="R360" s="280"/>
      <c r="S360" s="280"/>
      <c r="T360" s="297"/>
      <c r="V360" s="299"/>
      <c r="X360" s="300"/>
      <c r="Y360" s="300"/>
    </row>
    <row r="361" spans="13:25">
      <c r="M361" s="296"/>
      <c r="N361" s="280"/>
      <c r="O361" s="280"/>
      <c r="P361" s="280"/>
      <c r="Q361" s="280"/>
      <c r="R361" s="280"/>
      <c r="S361" s="280"/>
      <c r="T361" s="297"/>
      <c r="V361" s="299"/>
      <c r="X361" s="300"/>
      <c r="Y361" s="300"/>
    </row>
    <row r="362" spans="13:25">
      <c r="M362" s="296"/>
      <c r="N362" s="280"/>
      <c r="O362" s="280"/>
      <c r="P362" s="280"/>
      <c r="Q362" s="280"/>
      <c r="R362" s="280"/>
      <c r="S362" s="280"/>
      <c r="T362" s="297"/>
      <c r="V362" s="299"/>
      <c r="X362" s="300"/>
      <c r="Y362" s="300"/>
    </row>
    <row r="363" spans="13:25">
      <c r="M363" s="296"/>
      <c r="N363" s="280"/>
      <c r="O363" s="280"/>
      <c r="P363" s="280"/>
      <c r="Q363" s="280"/>
      <c r="R363" s="280"/>
      <c r="S363" s="280"/>
      <c r="T363" s="297"/>
      <c r="V363" s="299"/>
      <c r="X363" s="300"/>
      <c r="Y363" s="300"/>
    </row>
    <row r="364" spans="13:25">
      <c r="M364" s="296"/>
      <c r="N364" s="280"/>
      <c r="O364" s="280"/>
      <c r="P364" s="280"/>
      <c r="Q364" s="280"/>
      <c r="R364" s="280"/>
      <c r="S364" s="280"/>
      <c r="T364" s="297"/>
      <c r="V364" s="299"/>
      <c r="X364" s="300"/>
      <c r="Y364" s="300"/>
    </row>
    <row r="365" spans="13:25">
      <c r="M365" s="296"/>
      <c r="N365" s="280"/>
      <c r="O365" s="280"/>
      <c r="P365" s="280"/>
      <c r="Q365" s="280"/>
      <c r="R365" s="280"/>
      <c r="S365" s="280"/>
      <c r="T365" s="297"/>
      <c r="V365" s="299"/>
      <c r="X365" s="300"/>
      <c r="Y365" s="300"/>
    </row>
    <row r="366" spans="13:25">
      <c r="M366" s="296"/>
      <c r="N366" s="280"/>
      <c r="O366" s="280"/>
      <c r="P366" s="280"/>
      <c r="Q366" s="280"/>
      <c r="R366" s="280"/>
      <c r="S366" s="280"/>
      <c r="T366" s="297"/>
      <c r="V366" s="299"/>
      <c r="X366" s="300"/>
      <c r="Y366" s="300"/>
    </row>
    <row r="367" spans="13:25">
      <c r="M367" s="296"/>
      <c r="N367" s="280"/>
      <c r="O367" s="280"/>
      <c r="P367" s="280"/>
      <c r="Q367" s="280"/>
      <c r="R367" s="280"/>
      <c r="S367" s="280"/>
      <c r="T367" s="297"/>
      <c r="V367" s="299"/>
      <c r="X367" s="300"/>
      <c r="Y367" s="300"/>
    </row>
    <row r="368" spans="13:25">
      <c r="M368" s="296"/>
      <c r="N368" s="280"/>
      <c r="O368" s="280"/>
      <c r="P368" s="280"/>
      <c r="Q368" s="280"/>
      <c r="R368" s="280"/>
      <c r="S368" s="280"/>
      <c r="T368" s="297"/>
      <c r="V368" s="299"/>
      <c r="X368" s="300"/>
      <c r="Y368" s="300"/>
    </row>
    <row r="369" spans="13:25">
      <c r="M369" s="296"/>
      <c r="N369" s="280"/>
      <c r="O369" s="280"/>
      <c r="P369" s="280"/>
      <c r="Q369" s="280"/>
      <c r="R369" s="280"/>
      <c r="S369" s="280"/>
      <c r="T369" s="297"/>
      <c r="V369" s="299"/>
      <c r="X369" s="300"/>
      <c r="Y369" s="300"/>
    </row>
    <row r="370" spans="13:25">
      <c r="M370" s="296"/>
      <c r="N370" s="280"/>
      <c r="O370" s="280"/>
      <c r="P370" s="280"/>
      <c r="Q370" s="280"/>
      <c r="R370" s="280"/>
      <c r="S370" s="280"/>
      <c r="T370" s="297"/>
      <c r="V370" s="299"/>
      <c r="X370" s="300"/>
      <c r="Y370" s="300"/>
    </row>
    <row r="371" spans="13:25">
      <c r="M371" s="296"/>
      <c r="N371" s="280"/>
      <c r="O371" s="280"/>
      <c r="P371" s="280"/>
      <c r="Q371" s="280"/>
      <c r="R371" s="280"/>
      <c r="S371" s="280"/>
      <c r="T371" s="297"/>
      <c r="V371" s="299"/>
    </row>
    <row r="372" spans="13:25">
      <c r="M372" s="296"/>
      <c r="N372" s="280"/>
      <c r="O372" s="280"/>
      <c r="P372" s="280"/>
      <c r="Q372" s="280"/>
      <c r="R372" s="280"/>
      <c r="S372" s="280"/>
      <c r="T372" s="297"/>
      <c r="V372" s="299"/>
    </row>
    <row r="373" spans="13:25">
      <c r="N373" s="280"/>
      <c r="O373" s="280"/>
      <c r="P373" s="280"/>
      <c r="Q373" s="280"/>
      <c r="R373" s="280"/>
      <c r="S373" s="280"/>
      <c r="T373" s="297"/>
      <c r="V373" s="299"/>
    </row>
    <row r="374" spans="13:25">
      <c r="N374" s="280"/>
      <c r="O374" s="323"/>
      <c r="P374" s="280"/>
      <c r="Q374" s="280"/>
      <c r="R374" s="280"/>
      <c r="S374" s="280"/>
      <c r="T374" s="297"/>
      <c r="V374" s="299"/>
    </row>
    <row r="375" spans="13:25">
      <c r="N375" s="280"/>
      <c r="R375" s="280"/>
      <c r="S375" s="280"/>
      <c r="T375" s="297"/>
    </row>
    <row r="376" spans="13:25">
      <c r="O376" s="280"/>
      <c r="R376" s="280"/>
      <c r="S376" s="280"/>
      <c r="T376" s="297"/>
    </row>
    <row r="377" spans="13:25">
      <c r="M377" s="296"/>
      <c r="N377" s="280"/>
      <c r="O377" s="280"/>
      <c r="P377" s="280"/>
      <c r="Q377" s="280"/>
      <c r="R377" s="280"/>
      <c r="S377" s="280"/>
      <c r="T377" s="324"/>
    </row>
    <row r="378" spans="13:25">
      <c r="R378" s="324"/>
    </row>
    <row r="379" spans="13:25">
      <c r="N379" s="325"/>
      <c r="O379" s="325"/>
      <c r="P379" s="325"/>
      <c r="Q379" s="325"/>
      <c r="R379" s="325"/>
      <c r="S379" s="325"/>
    </row>
    <row r="381" spans="13:25">
      <c r="R381" s="325"/>
      <c r="S381" s="325"/>
    </row>
  </sheetData>
  <mergeCells count="22"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  <mergeCell ref="A3:K3"/>
    <mergeCell ref="A6:A14"/>
    <mergeCell ref="B6:B8"/>
    <mergeCell ref="B9:B11"/>
    <mergeCell ref="B12:B14"/>
    <mergeCell ref="A15:A27"/>
    <mergeCell ref="B15:B18"/>
    <mergeCell ref="B19:B22"/>
    <mergeCell ref="B23:B26"/>
    <mergeCell ref="B27:C2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zoomScaleNormal="100" zoomScaleSheetLayoutView="100" workbookViewId="0">
      <selection activeCell="E1" sqref="E1"/>
    </sheetView>
  </sheetViews>
  <sheetFormatPr defaultRowHeight="12.75"/>
  <cols>
    <col min="1" max="1" width="6.375" style="328" customWidth="1"/>
    <col min="2" max="2" width="13.75" style="328" customWidth="1"/>
    <col min="3" max="6" width="13.75" style="327" customWidth="1"/>
    <col min="7" max="7" width="7.625" style="327" customWidth="1"/>
    <col min="8" max="8" width="5.125" style="327" customWidth="1"/>
    <col min="9" max="9" width="10.125" style="327" bestFit="1" customWidth="1"/>
    <col min="10" max="10" width="11.75" style="327" customWidth="1"/>
    <col min="11" max="11" width="12.75" style="327" customWidth="1"/>
    <col min="12" max="256" width="9" style="327"/>
    <col min="257" max="257" width="2.375" style="327" customWidth="1"/>
    <col min="258" max="262" width="13.75" style="327" customWidth="1"/>
    <col min="263" max="263" width="2.375" style="327" customWidth="1"/>
    <col min="264" max="264" width="5.125" style="327" customWidth="1"/>
    <col min="265" max="265" width="10.125" style="327" bestFit="1" customWidth="1"/>
    <col min="266" max="266" width="11.75" style="327" customWidth="1"/>
    <col min="267" max="267" width="12.75" style="327" customWidth="1"/>
    <col min="268" max="512" width="9" style="327"/>
    <col min="513" max="513" width="2.375" style="327" customWidth="1"/>
    <col min="514" max="518" width="13.75" style="327" customWidth="1"/>
    <col min="519" max="519" width="2.375" style="327" customWidth="1"/>
    <col min="520" max="520" width="5.125" style="327" customWidth="1"/>
    <col min="521" max="521" width="10.125" style="327" bestFit="1" customWidth="1"/>
    <col min="522" max="522" width="11.75" style="327" customWidth="1"/>
    <col min="523" max="523" width="12.75" style="327" customWidth="1"/>
    <col min="524" max="768" width="9" style="327"/>
    <col min="769" max="769" width="2.375" style="327" customWidth="1"/>
    <col min="770" max="774" width="13.75" style="327" customWidth="1"/>
    <col min="775" max="775" width="2.375" style="327" customWidth="1"/>
    <col min="776" max="776" width="5.125" style="327" customWidth="1"/>
    <col min="777" max="777" width="10.125" style="327" bestFit="1" customWidth="1"/>
    <col min="778" max="778" width="11.75" style="327" customWidth="1"/>
    <col min="779" max="779" width="12.75" style="327" customWidth="1"/>
    <col min="780" max="1024" width="9" style="327"/>
    <col min="1025" max="1025" width="2.375" style="327" customWidth="1"/>
    <col min="1026" max="1030" width="13.75" style="327" customWidth="1"/>
    <col min="1031" max="1031" width="2.375" style="327" customWidth="1"/>
    <col min="1032" max="1032" width="5.125" style="327" customWidth="1"/>
    <col min="1033" max="1033" width="10.125" style="327" bestFit="1" customWidth="1"/>
    <col min="1034" max="1034" width="11.75" style="327" customWidth="1"/>
    <col min="1035" max="1035" width="12.75" style="327" customWidth="1"/>
    <col min="1036" max="1280" width="9" style="327"/>
    <col min="1281" max="1281" width="2.375" style="327" customWidth="1"/>
    <col min="1282" max="1286" width="13.75" style="327" customWidth="1"/>
    <col min="1287" max="1287" width="2.375" style="327" customWidth="1"/>
    <col min="1288" max="1288" width="5.125" style="327" customWidth="1"/>
    <col min="1289" max="1289" width="10.125" style="327" bestFit="1" customWidth="1"/>
    <col min="1290" max="1290" width="11.75" style="327" customWidth="1"/>
    <col min="1291" max="1291" width="12.75" style="327" customWidth="1"/>
    <col min="1292" max="1536" width="9" style="327"/>
    <col min="1537" max="1537" width="2.375" style="327" customWidth="1"/>
    <col min="1538" max="1542" width="13.75" style="327" customWidth="1"/>
    <col min="1543" max="1543" width="2.375" style="327" customWidth="1"/>
    <col min="1544" max="1544" width="5.125" style="327" customWidth="1"/>
    <col min="1545" max="1545" width="10.125" style="327" bestFit="1" customWidth="1"/>
    <col min="1546" max="1546" width="11.75" style="327" customWidth="1"/>
    <col min="1547" max="1547" width="12.75" style="327" customWidth="1"/>
    <col min="1548" max="1792" width="9" style="327"/>
    <col min="1793" max="1793" width="2.375" style="327" customWidth="1"/>
    <col min="1794" max="1798" width="13.75" style="327" customWidth="1"/>
    <col min="1799" max="1799" width="2.375" style="327" customWidth="1"/>
    <col min="1800" max="1800" width="5.125" style="327" customWidth="1"/>
    <col min="1801" max="1801" width="10.125" style="327" bestFit="1" customWidth="1"/>
    <col min="1802" max="1802" width="11.75" style="327" customWidth="1"/>
    <col min="1803" max="1803" width="12.75" style="327" customWidth="1"/>
    <col min="1804" max="2048" width="9" style="327"/>
    <col min="2049" max="2049" width="2.375" style="327" customWidth="1"/>
    <col min="2050" max="2054" width="13.75" style="327" customWidth="1"/>
    <col min="2055" max="2055" width="2.375" style="327" customWidth="1"/>
    <col min="2056" max="2056" width="5.125" style="327" customWidth="1"/>
    <col min="2057" max="2057" width="10.125" style="327" bestFit="1" customWidth="1"/>
    <col min="2058" max="2058" width="11.75" style="327" customWidth="1"/>
    <col min="2059" max="2059" width="12.75" style="327" customWidth="1"/>
    <col min="2060" max="2304" width="9" style="327"/>
    <col min="2305" max="2305" width="2.375" style="327" customWidth="1"/>
    <col min="2306" max="2310" width="13.75" style="327" customWidth="1"/>
    <col min="2311" max="2311" width="2.375" style="327" customWidth="1"/>
    <col min="2312" max="2312" width="5.125" style="327" customWidth="1"/>
    <col min="2313" max="2313" width="10.125" style="327" bestFit="1" customWidth="1"/>
    <col min="2314" max="2314" width="11.75" style="327" customWidth="1"/>
    <col min="2315" max="2315" width="12.75" style="327" customWidth="1"/>
    <col min="2316" max="2560" width="9" style="327"/>
    <col min="2561" max="2561" width="2.375" style="327" customWidth="1"/>
    <col min="2562" max="2566" width="13.75" style="327" customWidth="1"/>
    <col min="2567" max="2567" width="2.375" style="327" customWidth="1"/>
    <col min="2568" max="2568" width="5.125" style="327" customWidth="1"/>
    <col min="2569" max="2569" width="10.125" style="327" bestFit="1" customWidth="1"/>
    <col min="2570" max="2570" width="11.75" style="327" customWidth="1"/>
    <col min="2571" max="2571" width="12.75" style="327" customWidth="1"/>
    <col min="2572" max="2816" width="9" style="327"/>
    <col min="2817" max="2817" width="2.375" style="327" customWidth="1"/>
    <col min="2818" max="2822" width="13.75" style="327" customWidth="1"/>
    <col min="2823" max="2823" width="2.375" style="327" customWidth="1"/>
    <col min="2824" max="2824" width="5.125" style="327" customWidth="1"/>
    <col min="2825" max="2825" width="10.125" style="327" bestFit="1" customWidth="1"/>
    <col min="2826" max="2826" width="11.75" style="327" customWidth="1"/>
    <col min="2827" max="2827" width="12.75" style="327" customWidth="1"/>
    <col min="2828" max="3072" width="9" style="327"/>
    <col min="3073" max="3073" width="2.375" style="327" customWidth="1"/>
    <col min="3074" max="3078" width="13.75" style="327" customWidth="1"/>
    <col min="3079" max="3079" width="2.375" style="327" customWidth="1"/>
    <col min="3080" max="3080" width="5.125" style="327" customWidth="1"/>
    <col min="3081" max="3081" width="10.125" style="327" bestFit="1" customWidth="1"/>
    <col min="3082" max="3082" width="11.75" style="327" customWidth="1"/>
    <col min="3083" max="3083" width="12.75" style="327" customWidth="1"/>
    <col min="3084" max="3328" width="9" style="327"/>
    <col min="3329" max="3329" width="2.375" style="327" customWidth="1"/>
    <col min="3330" max="3334" width="13.75" style="327" customWidth="1"/>
    <col min="3335" max="3335" width="2.375" style="327" customWidth="1"/>
    <col min="3336" max="3336" width="5.125" style="327" customWidth="1"/>
    <col min="3337" max="3337" width="10.125" style="327" bestFit="1" customWidth="1"/>
    <col min="3338" max="3338" width="11.75" style="327" customWidth="1"/>
    <col min="3339" max="3339" width="12.75" style="327" customWidth="1"/>
    <col min="3340" max="3584" width="9" style="327"/>
    <col min="3585" max="3585" width="2.375" style="327" customWidth="1"/>
    <col min="3586" max="3590" width="13.75" style="327" customWidth="1"/>
    <col min="3591" max="3591" width="2.375" style="327" customWidth="1"/>
    <col min="3592" max="3592" width="5.125" style="327" customWidth="1"/>
    <col min="3593" max="3593" width="10.125" style="327" bestFit="1" customWidth="1"/>
    <col min="3594" max="3594" width="11.75" style="327" customWidth="1"/>
    <col min="3595" max="3595" width="12.75" style="327" customWidth="1"/>
    <col min="3596" max="3840" width="9" style="327"/>
    <col min="3841" max="3841" width="2.375" style="327" customWidth="1"/>
    <col min="3842" max="3846" width="13.75" style="327" customWidth="1"/>
    <col min="3847" max="3847" width="2.375" style="327" customWidth="1"/>
    <col min="3848" max="3848" width="5.125" style="327" customWidth="1"/>
    <col min="3849" max="3849" width="10.125" style="327" bestFit="1" customWidth="1"/>
    <col min="3850" max="3850" width="11.75" style="327" customWidth="1"/>
    <col min="3851" max="3851" width="12.75" style="327" customWidth="1"/>
    <col min="3852" max="4096" width="9" style="327"/>
    <col min="4097" max="4097" width="2.375" style="327" customWidth="1"/>
    <col min="4098" max="4102" width="13.75" style="327" customWidth="1"/>
    <col min="4103" max="4103" width="2.375" style="327" customWidth="1"/>
    <col min="4104" max="4104" width="5.125" style="327" customWidth="1"/>
    <col min="4105" max="4105" width="10.125" style="327" bestFit="1" customWidth="1"/>
    <col min="4106" max="4106" width="11.75" style="327" customWidth="1"/>
    <col min="4107" max="4107" width="12.75" style="327" customWidth="1"/>
    <col min="4108" max="4352" width="9" style="327"/>
    <col min="4353" max="4353" width="2.375" style="327" customWidth="1"/>
    <col min="4354" max="4358" width="13.75" style="327" customWidth="1"/>
    <col min="4359" max="4359" width="2.375" style="327" customWidth="1"/>
    <col min="4360" max="4360" width="5.125" style="327" customWidth="1"/>
    <col min="4361" max="4361" width="10.125" style="327" bestFit="1" customWidth="1"/>
    <col min="4362" max="4362" width="11.75" style="327" customWidth="1"/>
    <col min="4363" max="4363" width="12.75" style="327" customWidth="1"/>
    <col min="4364" max="4608" width="9" style="327"/>
    <col min="4609" max="4609" width="2.375" style="327" customWidth="1"/>
    <col min="4610" max="4614" width="13.75" style="327" customWidth="1"/>
    <col min="4615" max="4615" width="2.375" style="327" customWidth="1"/>
    <col min="4616" max="4616" width="5.125" style="327" customWidth="1"/>
    <col min="4617" max="4617" width="10.125" style="327" bestFit="1" customWidth="1"/>
    <col min="4618" max="4618" width="11.75" style="327" customWidth="1"/>
    <col min="4619" max="4619" width="12.75" style="327" customWidth="1"/>
    <col min="4620" max="4864" width="9" style="327"/>
    <col min="4865" max="4865" width="2.375" style="327" customWidth="1"/>
    <col min="4866" max="4870" width="13.75" style="327" customWidth="1"/>
    <col min="4871" max="4871" width="2.375" style="327" customWidth="1"/>
    <col min="4872" max="4872" width="5.125" style="327" customWidth="1"/>
    <col min="4873" max="4873" width="10.125" style="327" bestFit="1" customWidth="1"/>
    <col min="4874" max="4874" width="11.75" style="327" customWidth="1"/>
    <col min="4875" max="4875" width="12.75" style="327" customWidth="1"/>
    <col min="4876" max="5120" width="9" style="327"/>
    <col min="5121" max="5121" width="2.375" style="327" customWidth="1"/>
    <col min="5122" max="5126" width="13.75" style="327" customWidth="1"/>
    <col min="5127" max="5127" width="2.375" style="327" customWidth="1"/>
    <col min="5128" max="5128" width="5.125" style="327" customWidth="1"/>
    <col min="5129" max="5129" width="10.125" style="327" bestFit="1" customWidth="1"/>
    <col min="5130" max="5130" width="11.75" style="327" customWidth="1"/>
    <col min="5131" max="5131" width="12.75" style="327" customWidth="1"/>
    <col min="5132" max="5376" width="9" style="327"/>
    <col min="5377" max="5377" width="2.375" style="327" customWidth="1"/>
    <col min="5378" max="5382" width="13.75" style="327" customWidth="1"/>
    <col min="5383" max="5383" width="2.375" style="327" customWidth="1"/>
    <col min="5384" max="5384" width="5.125" style="327" customWidth="1"/>
    <col min="5385" max="5385" width="10.125" style="327" bestFit="1" customWidth="1"/>
    <col min="5386" max="5386" width="11.75" style="327" customWidth="1"/>
    <col min="5387" max="5387" width="12.75" style="327" customWidth="1"/>
    <col min="5388" max="5632" width="9" style="327"/>
    <col min="5633" max="5633" width="2.375" style="327" customWidth="1"/>
    <col min="5634" max="5638" width="13.75" style="327" customWidth="1"/>
    <col min="5639" max="5639" width="2.375" style="327" customWidth="1"/>
    <col min="5640" max="5640" width="5.125" style="327" customWidth="1"/>
    <col min="5641" max="5641" width="10.125" style="327" bestFit="1" customWidth="1"/>
    <col min="5642" max="5642" width="11.75" style="327" customWidth="1"/>
    <col min="5643" max="5643" width="12.75" style="327" customWidth="1"/>
    <col min="5644" max="5888" width="9" style="327"/>
    <col min="5889" max="5889" width="2.375" style="327" customWidth="1"/>
    <col min="5890" max="5894" width="13.75" style="327" customWidth="1"/>
    <col min="5895" max="5895" width="2.375" style="327" customWidth="1"/>
    <col min="5896" max="5896" width="5.125" style="327" customWidth="1"/>
    <col min="5897" max="5897" width="10.125" style="327" bestFit="1" customWidth="1"/>
    <col min="5898" max="5898" width="11.75" style="327" customWidth="1"/>
    <col min="5899" max="5899" width="12.75" style="327" customWidth="1"/>
    <col min="5900" max="6144" width="9" style="327"/>
    <col min="6145" max="6145" width="2.375" style="327" customWidth="1"/>
    <col min="6146" max="6150" width="13.75" style="327" customWidth="1"/>
    <col min="6151" max="6151" width="2.375" style="327" customWidth="1"/>
    <col min="6152" max="6152" width="5.125" style="327" customWidth="1"/>
    <col min="6153" max="6153" width="10.125" style="327" bestFit="1" customWidth="1"/>
    <col min="6154" max="6154" width="11.75" style="327" customWidth="1"/>
    <col min="6155" max="6155" width="12.75" style="327" customWidth="1"/>
    <col min="6156" max="6400" width="9" style="327"/>
    <col min="6401" max="6401" width="2.375" style="327" customWidth="1"/>
    <col min="6402" max="6406" width="13.75" style="327" customWidth="1"/>
    <col min="6407" max="6407" width="2.375" style="327" customWidth="1"/>
    <col min="6408" max="6408" width="5.125" style="327" customWidth="1"/>
    <col min="6409" max="6409" width="10.125" style="327" bestFit="1" customWidth="1"/>
    <col min="6410" max="6410" width="11.75" style="327" customWidth="1"/>
    <col min="6411" max="6411" width="12.75" style="327" customWidth="1"/>
    <col min="6412" max="6656" width="9" style="327"/>
    <col min="6657" max="6657" width="2.375" style="327" customWidth="1"/>
    <col min="6658" max="6662" width="13.75" style="327" customWidth="1"/>
    <col min="6663" max="6663" width="2.375" style="327" customWidth="1"/>
    <col min="6664" max="6664" width="5.125" style="327" customWidth="1"/>
    <col min="6665" max="6665" width="10.125" style="327" bestFit="1" customWidth="1"/>
    <col min="6666" max="6666" width="11.75" style="327" customWidth="1"/>
    <col min="6667" max="6667" width="12.75" style="327" customWidth="1"/>
    <col min="6668" max="6912" width="9" style="327"/>
    <col min="6913" max="6913" width="2.375" style="327" customWidth="1"/>
    <col min="6914" max="6918" width="13.75" style="327" customWidth="1"/>
    <col min="6919" max="6919" width="2.375" style="327" customWidth="1"/>
    <col min="6920" max="6920" width="5.125" style="327" customWidth="1"/>
    <col min="6921" max="6921" width="10.125" style="327" bestFit="1" customWidth="1"/>
    <col min="6922" max="6922" width="11.75" style="327" customWidth="1"/>
    <col min="6923" max="6923" width="12.75" style="327" customWidth="1"/>
    <col min="6924" max="7168" width="9" style="327"/>
    <col min="7169" max="7169" width="2.375" style="327" customWidth="1"/>
    <col min="7170" max="7174" width="13.75" style="327" customWidth="1"/>
    <col min="7175" max="7175" width="2.375" style="327" customWidth="1"/>
    <col min="7176" max="7176" width="5.125" style="327" customWidth="1"/>
    <col min="7177" max="7177" width="10.125" style="327" bestFit="1" customWidth="1"/>
    <col min="7178" max="7178" width="11.75" style="327" customWidth="1"/>
    <col min="7179" max="7179" width="12.75" style="327" customWidth="1"/>
    <col min="7180" max="7424" width="9" style="327"/>
    <col min="7425" max="7425" width="2.375" style="327" customWidth="1"/>
    <col min="7426" max="7430" width="13.75" style="327" customWidth="1"/>
    <col min="7431" max="7431" width="2.375" style="327" customWidth="1"/>
    <col min="7432" max="7432" width="5.125" style="327" customWidth="1"/>
    <col min="7433" max="7433" width="10.125" style="327" bestFit="1" customWidth="1"/>
    <col min="7434" max="7434" width="11.75" style="327" customWidth="1"/>
    <col min="7435" max="7435" width="12.75" style="327" customWidth="1"/>
    <col min="7436" max="7680" width="9" style="327"/>
    <col min="7681" max="7681" width="2.375" style="327" customWidth="1"/>
    <col min="7682" max="7686" width="13.75" style="327" customWidth="1"/>
    <col min="7687" max="7687" width="2.375" style="327" customWidth="1"/>
    <col min="7688" max="7688" width="5.125" style="327" customWidth="1"/>
    <col min="7689" max="7689" width="10.125" style="327" bestFit="1" customWidth="1"/>
    <col min="7690" max="7690" width="11.75" style="327" customWidth="1"/>
    <col min="7691" max="7691" width="12.75" style="327" customWidth="1"/>
    <col min="7692" max="7936" width="9" style="327"/>
    <col min="7937" max="7937" width="2.375" style="327" customWidth="1"/>
    <col min="7938" max="7942" width="13.75" style="327" customWidth="1"/>
    <col min="7943" max="7943" width="2.375" style="327" customWidth="1"/>
    <col min="7944" max="7944" width="5.125" style="327" customWidth="1"/>
    <col min="7945" max="7945" width="10.125" style="327" bestFit="1" customWidth="1"/>
    <col min="7946" max="7946" width="11.75" style="327" customWidth="1"/>
    <col min="7947" max="7947" width="12.75" style="327" customWidth="1"/>
    <col min="7948" max="8192" width="9" style="327"/>
    <col min="8193" max="8193" width="2.375" style="327" customWidth="1"/>
    <col min="8194" max="8198" width="13.75" style="327" customWidth="1"/>
    <col min="8199" max="8199" width="2.375" style="327" customWidth="1"/>
    <col min="8200" max="8200" width="5.125" style="327" customWidth="1"/>
    <col min="8201" max="8201" width="10.125" style="327" bestFit="1" customWidth="1"/>
    <col min="8202" max="8202" width="11.75" style="327" customWidth="1"/>
    <col min="8203" max="8203" width="12.75" style="327" customWidth="1"/>
    <col min="8204" max="8448" width="9" style="327"/>
    <col min="8449" max="8449" width="2.375" style="327" customWidth="1"/>
    <col min="8450" max="8454" width="13.75" style="327" customWidth="1"/>
    <col min="8455" max="8455" width="2.375" style="327" customWidth="1"/>
    <col min="8456" max="8456" width="5.125" style="327" customWidth="1"/>
    <col min="8457" max="8457" width="10.125" style="327" bestFit="1" customWidth="1"/>
    <col min="8458" max="8458" width="11.75" style="327" customWidth="1"/>
    <col min="8459" max="8459" width="12.75" style="327" customWidth="1"/>
    <col min="8460" max="8704" width="9" style="327"/>
    <col min="8705" max="8705" width="2.375" style="327" customWidth="1"/>
    <col min="8706" max="8710" width="13.75" style="327" customWidth="1"/>
    <col min="8711" max="8711" width="2.375" style="327" customWidth="1"/>
    <col min="8712" max="8712" width="5.125" style="327" customWidth="1"/>
    <col min="8713" max="8713" width="10.125" style="327" bestFit="1" customWidth="1"/>
    <col min="8714" max="8714" width="11.75" style="327" customWidth="1"/>
    <col min="8715" max="8715" width="12.75" style="327" customWidth="1"/>
    <col min="8716" max="8960" width="9" style="327"/>
    <col min="8961" max="8961" width="2.375" style="327" customWidth="1"/>
    <col min="8962" max="8966" width="13.75" style="327" customWidth="1"/>
    <col min="8967" max="8967" width="2.375" style="327" customWidth="1"/>
    <col min="8968" max="8968" width="5.125" style="327" customWidth="1"/>
    <col min="8969" max="8969" width="10.125" style="327" bestFit="1" customWidth="1"/>
    <col min="8970" max="8970" width="11.75" style="327" customWidth="1"/>
    <col min="8971" max="8971" width="12.75" style="327" customWidth="1"/>
    <col min="8972" max="9216" width="9" style="327"/>
    <col min="9217" max="9217" width="2.375" style="327" customWidth="1"/>
    <col min="9218" max="9222" width="13.75" style="327" customWidth="1"/>
    <col min="9223" max="9223" width="2.375" style="327" customWidth="1"/>
    <col min="9224" max="9224" width="5.125" style="327" customWidth="1"/>
    <col min="9225" max="9225" width="10.125" style="327" bestFit="1" customWidth="1"/>
    <col min="9226" max="9226" width="11.75" style="327" customWidth="1"/>
    <col min="9227" max="9227" width="12.75" style="327" customWidth="1"/>
    <col min="9228" max="9472" width="9" style="327"/>
    <col min="9473" max="9473" width="2.375" style="327" customWidth="1"/>
    <col min="9474" max="9478" width="13.75" style="327" customWidth="1"/>
    <col min="9479" max="9479" width="2.375" style="327" customWidth="1"/>
    <col min="9480" max="9480" width="5.125" style="327" customWidth="1"/>
    <col min="9481" max="9481" width="10.125" style="327" bestFit="1" customWidth="1"/>
    <col min="9482" max="9482" width="11.75" style="327" customWidth="1"/>
    <col min="9483" max="9483" width="12.75" style="327" customWidth="1"/>
    <col min="9484" max="9728" width="9" style="327"/>
    <col min="9729" max="9729" width="2.375" style="327" customWidth="1"/>
    <col min="9730" max="9734" width="13.75" style="327" customWidth="1"/>
    <col min="9735" max="9735" width="2.375" style="327" customWidth="1"/>
    <col min="9736" max="9736" width="5.125" style="327" customWidth="1"/>
    <col min="9737" max="9737" width="10.125" style="327" bestFit="1" customWidth="1"/>
    <col min="9738" max="9738" width="11.75" style="327" customWidth="1"/>
    <col min="9739" max="9739" width="12.75" style="327" customWidth="1"/>
    <col min="9740" max="9984" width="9" style="327"/>
    <col min="9985" max="9985" width="2.375" style="327" customWidth="1"/>
    <col min="9986" max="9990" width="13.75" style="327" customWidth="1"/>
    <col min="9991" max="9991" width="2.375" style="327" customWidth="1"/>
    <col min="9992" max="9992" width="5.125" style="327" customWidth="1"/>
    <col min="9993" max="9993" width="10.125" style="327" bestFit="1" customWidth="1"/>
    <col min="9994" max="9994" width="11.75" style="327" customWidth="1"/>
    <col min="9995" max="9995" width="12.75" style="327" customWidth="1"/>
    <col min="9996" max="10240" width="9" style="327"/>
    <col min="10241" max="10241" width="2.375" style="327" customWidth="1"/>
    <col min="10242" max="10246" width="13.75" style="327" customWidth="1"/>
    <col min="10247" max="10247" width="2.375" style="327" customWidth="1"/>
    <col min="10248" max="10248" width="5.125" style="327" customWidth="1"/>
    <col min="10249" max="10249" width="10.125" style="327" bestFit="1" customWidth="1"/>
    <col min="10250" max="10250" width="11.75" style="327" customWidth="1"/>
    <col min="10251" max="10251" width="12.75" style="327" customWidth="1"/>
    <col min="10252" max="10496" width="9" style="327"/>
    <col min="10497" max="10497" width="2.375" style="327" customWidth="1"/>
    <col min="10498" max="10502" width="13.75" style="327" customWidth="1"/>
    <col min="10503" max="10503" width="2.375" style="327" customWidth="1"/>
    <col min="10504" max="10504" width="5.125" style="327" customWidth="1"/>
    <col min="10505" max="10505" width="10.125" style="327" bestFit="1" customWidth="1"/>
    <col min="10506" max="10506" width="11.75" style="327" customWidth="1"/>
    <col min="10507" max="10507" width="12.75" style="327" customWidth="1"/>
    <col min="10508" max="10752" width="9" style="327"/>
    <col min="10753" max="10753" width="2.375" style="327" customWidth="1"/>
    <col min="10754" max="10758" width="13.75" style="327" customWidth="1"/>
    <col min="10759" max="10759" width="2.375" style="327" customWidth="1"/>
    <col min="10760" max="10760" width="5.125" style="327" customWidth="1"/>
    <col min="10761" max="10761" width="10.125" style="327" bestFit="1" customWidth="1"/>
    <col min="10762" max="10762" width="11.75" style="327" customWidth="1"/>
    <col min="10763" max="10763" width="12.75" style="327" customWidth="1"/>
    <col min="10764" max="11008" width="9" style="327"/>
    <col min="11009" max="11009" width="2.375" style="327" customWidth="1"/>
    <col min="11010" max="11014" width="13.75" style="327" customWidth="1"/>
    <col min="11015" max="11015" width="2.375" style="327" customWidth="1"/>
    <col min="11016" max="11016" width="5.125" style="327" customWidth="1"/>
    <col min="11017" max="11017" width="10.125" style="327" bestFit="1" customWidth="1"/>
    <col min="11018" max="11018" width="11.75" style="327" customWidth="1"/>
    <col min="11019" max="11019" width="12.75" style="327" customWidth="1"/>
    <col min="11020" max="11264" width="9" style="327"/>
    <col min="11265" max="11265" width="2.375" style="327" customWidth="1"/>
    <col min="11266" max="11270" width="13.75" style="327" customWidth="1"/>
    <col min="11271" max="11271" width="2.375" style="327" customWidth="1"/>
    <col min="11272" max="11272" width="5.125" style="327" customWidth="1"/>
    <col min="11273" max="11273" width="10.125" style="327" bestFit="1" customWidth="1"/>
    <col min="11274" max="11274" width="11.75" style="327" customWidth="1"/>
    <col min="11275" max="11275" width="12.75" style="327" customWidth="1"/>
    <col min="11276" max="11520" width="9" style="327"/>
    <col min="11521" max="11521" width="2.375" style="327" customWidth="1"/>
    <col min="11522" max="11526" width="13.75" style="327" customWidth="1"/>
    <col min="11527" max="11527" width="2.375" style="327" customWidth="1"/>
    <col min="11528" max="11528" width="5.125" style="327" customWidth="1"/>
    <col min="11529" max="11529" width="10.125" style="327" bestFit="1" customWidth="1"/>
    <col min="11530" max="11530" width="11.75" style="327" customWidth="1"/>
    <col min="11531" max="11531" width="12.75" style="327" customWidth="1"/>
    <col min="11532" max="11776" width="9" style="327"/>
    <col min="11777" max="11777" width="2.375" style="327" customWidth="1"/>
    <col min="11778" max="11782" width="13.75" style="327" customWidth="1"/>
    <col min="11783" max="11783" width="2.375" style="327" customWidth="1"/>
    <col min="11784" max="11784" width="5.125" style="327" customWidth="1"/>
    <col min="11785" max="11785" width="10.125" style="327" bestFit="1" customWidth="1"/>
    <col min="11786" max="11786" width="11.75" style="327" customWidth="1"/>
    <col min="11787" max="11787" width="12.75" style="327" customWidth="1"/>
    <col min="11788" max="12032" width="9" style="327"/>
    <col min="12033" max="12033" width="2.375" style="327" customWidth="1"/>
    <col min="12034" max="12038" width="13.75" style="327" customWidth="1"/>
    <col min="12039" max="12039" width="2.375" style="327" customWidth="1"/>
    <col min="12040" max="12040" width="5.125" style="327" customWidth="1"/>
    <col min="12041" max="12041" width="10.125" style="327" bestFit="1" customWidth="1"/>
    <col min="12042" max="12042" width="11.75" style="327" customWidth="1"/>
    <col min="12043" max="12043" width="12.75" style="327" customWidth="1"/>
    <col min="12044" max="12288" width="9" style="327"/>
    <col min="12289" max="12289" width="2.375" style="327" customWidth="1"/>
    <col min="12290" max="12294" width="13.75" style="327" customWidth="1"/>
    <col min="12295" max="12295" width="2.375" style="327" customWidth="1"/>
    <col min="12296" max="12296" width="5.125" style="327" customWidth="1"/>
    <col min="12297" max="12297" width="10.125" style="327" bestFit="1" customWidth="1"/>
    <col min="12298" max="12298" width="11.75" style="327" customWidth="1"/>
    <col min="12299" max="12299" width="12.75" style="327" customWidth="1"/>
    <col min="12300" max="12544" width="9" style="327"/>
    <col min="12545" max="12545" width="2.375" style="327" customWidth="1"/>
    <col min="12546" max="12550" width="13.75" style="327" customWidth="1"/>
    <col min="12551" max="12551" width="2.375" style="327" customWidth="1"/>
    <col min="12552" max="12552" width="5.125" style="327" customWidth="1"/>
    <col min="12553" max="12553" width="10.125" style="327" bestFit="1" customWidth="1"/>
    <col min="12554" max="12554" width="11.75" style="327" customWidth="1"/>
    <col min="12555" max="12555" width="12.75" style="327" customWidth="1"/>
    <col min="12556" max="12800" width="9" style="327"/>
    <col min="12801" max="12801" width="2.375" style="327" customWidth="1"/>
    <col min="12802" max="12806" width="13.75" style="327" customWidth="1"/>
    <col min="12807" max="12807" width="2.375" style="327" customWidth="1"/>
    <col min="12808" max="12808" width="5.125" style="327" customWidth="1"/>
    <col min="12809" max="12809" width="10.125" style="327" bestFit="1" customWidth="1"/>
    <col min="12810" max="12810" width="11.75" style="327" customWidth="1"/>
    <col min="12811" max="12811" width="12.75" style="327" customWidth="1"/>
    <col min="12812" max="13056" width="9" style="327"/>
    <col min="13057" max="13057" width="2.375" style="327" customWidth="1"/>
    <col min="13058" max="13062" width="13.75" style="327" customWidth="1"/>
    <col min="13063" max="13063" width="2.375" style="327" customWidth="1"/>
    <col min="13064" max="13064" width="5.125" style="327" customWidth="1"/>
    <col min="13065" max="13065" width="10.125" style="327" bestFit="1" customWidth="1"/>
    <col min="13066" max="13066" width="11.75" style="327" customWidth="1"/>
    <col min="13067" max="13067" width="12.75" style="327" customWidth="1"/>
    <col min="13068" max="13312" width="9" style="327"/>
    <col min="13313" max="13313" width="2.375" style="327" customWidth="1"/>
    <col min="13314" max="13318" width="13.75" style="327" customWidth="1"/>
    <col min="13319" max="13319" width="2.375" style="327" customWidth="1"/>
    <col min="13320" max="13320" width="5.125" style="327" customWidth="1"/>
    <col min="13321" max="13321" width="10.125" style="327" bestFit="1" customWidth="1"/>
    <col min="13322" max="13322" width="11.75" style="327" customWidth="1"/>
    <col min="13323" max="13323" width="12.75" style="327" customWidth="1"/>
    <col min="13324" max="13568" width="9" style="327"/>
    <col min="13569" max="13569" width="2.375" style="327" customWidth="1"/>
    <col min="13570" max="13574" width="13.75" style="327" customWidth="1"/>
    <col min="13575" max="13575" width="2.375" style="327" customWidth="1"/>
    <col min="13576" max="13576" width="5.125" style="327" customWidth="1"/>
    <col min="13577" max="13577" width="10.125" style="327" bestFit="1" customWidth="1"/>
    <col min="13578" max="13578" width="11.75" style="327" customWidth="1"/>
    <col min="13579" max="13579" width="12.75" style="327" customWidth="1"/>
    <col min="13580" max="13824" width="9" style="327"/>
    <col min="13825" max="13825" width="2.375" style="327" customWidth="1"/>
    <col min="13826" max="13830" width="13.75" style="327" customWidth="1"/>
    <col min="13831" max="13831" width="2.375" style="327" customWidth="1"/>
    <col min="13832" max="13832" width="5.125" style="327" customWidth="1"/>
    <col min="13833" max="13833" width="10.125" style="327" bestFit="1" customWidth="1"/>
    <col min="13834" max="13834" width="11.75" style="327" customWidth="1"/>
    <col min="13835" max="13835" width="12.75" style="327" customWidth="1"/>
    <col min="13836" max="14080" width="9" style="327"/>
    <col min="14081" max="14081" width="2.375" style="327" customWidth="1"/>
    <col min="14082" max="14086" width="13.75" style="327" customWidth="1"/>
    <col min="14087" max="14087" width="2.375" style="327" customWidth="1"/>
    <col min="14088" max="14088" width="5.125" style="327" customWidth="1"/>
    <col min="14089" max="14089" width="10.125" style="327" bestFit="1" customWidth="1"/>
    <col min="14090" max="14090" width="11.75" style="327" customWidth="1"/>
    <col min="14091" max="14091" width="12.75" style="327" customWidth="1"/>
    <col min="14092" max="14336" width="9" style="327"/>
    <col min="14337" max="14337" width="2.375" style="327" customWidth="1"/>
    <col min="14338" max="14342" width="13.75" style="327" customWidth="1"/>
    <col min="14343" max="14343" width="2.375" style="327" customWidth="1"/>
    <col min="14344" max="14344" width="5.125" style="327" customWidth="1"/>
    <col min="14345" max="14345" width="10.125" style="327" bestFit="1" customWidth="1"/>
    <col min="14346" max="14346" width="11.75" style="327" customWidth="1"/>
    <col min="14347" max="14347" width="12.75" style="327" customWidth="1"/>
    <col min="14348" max="14592" width="9" style="327"/>
    <col min="14593" max="14593" width="2.375" style="327" customWidth="1"/>
    <col min="14594" max="14598" width="13.75" style="327" customWidth="1"/>
    <col min="14599" max="14599" width="2.375" style="327" customWidth="1"/>
    <col min="14600" max="14600" width="5.125" style="327" customWidth="1"/>
    <col min="14601" max="14601" width="10.125" style="327" bestFit="1" customWidth="1"/>
    <col min="14602" max="14602" width="11.75" style="327" customWidth="1"/>
    <col min="14603" max="14603" width="12.75" style="327" customWidth="1"/>
    <col min="14604" max="14848" width="9" style="327"/>
    <col min="14849" max="14849" width="2.375" style="327" customWidth="1"/>
    <col min="14850" max="14854" width="13.75" style="327" customWidth="1"/>
    <col min="14855" max="14855" width="2.375" style="327" customWidth="1"/>
    <col min="14856" max="14856" width="5.125" style="327" customWidth="1"/>
    <col min="14857" max="14857" width="10.125" style="327" bestFit="1" customWidth="1"/>
    <col min="14858" max="14858" width="11.75" style="327" customWidth="1"/>
    <col min="14859" max="14859" width="12.75" style="327" customWidth="1"/>
    <col min="14860" max="15104" width="9" style="327"/>
    <col min="15105" max="15105" width="2.375" style="327" customWidth="1"/>
    <col min="15106" max="15110" width="13.75" style="327" customWidth="1"/>
    <col min="15111" max="15111" width="2.375" style="327" customWidth="1"/>
    <col min="15112" max="15112" width="5.125" style="327" customWidth="1"/>
    <col min="15113" max="15113" width="10.125" style="327" bestFit="1" customWidth="1"/>
    <col min="15114" max="15114" width="11.75" style="327" customWidth="1"/>
    <col min="15115" max="15115" width="12.75" style="327" customWidth="1"/>
    <col min="15116" max="15360" width="9" style="327"/>
    <col min="15361" max="15361" width="2.375" style="327" customWidth="1"/>
    <col min="15362" max="15366" width="13.75" style="327" customWidth="1"/>
    <col min="15367" max="15367" width="2.375" style="327" customWidth="1"/>
    <col min="15368" max="15368" width="5.125" style="327" customWidth="1"/>
    <col min="15369" max="15369" width="10.125" style="327" bestFit="1" customWidth="1"/>
    <col min="15370" max="15370" width="11.75" style="327" customWidth="1"/>
    <col min="15371" max="15371" width="12.75" style="327" customWidth="1"/>
    <col min="15372" max="15616" width="9" style="327"/>
    <col min="15617" max="15617" width="2.375" style="327" customWidth="1"/>
    <col min="15618" max="15622" width="13.75" style="327" customWidth="1"/>
    <col min="15623" max="15623" width="2.375" style="327" customWidth="1"/>
    <col min="15624" max="15624" width="5.125" style="327" customWidth="1"/>
    <col min="15625" max="15625" width="10.125" style="327" bestFit="1" customWidth="1"/>
    <col min="15626" max="15626" width="11.75" style="327" customWidth="1"/>
    <col min="15627" max="15627" width="12.75" style="327" customWidth="1"/>
    <col min="15628" max="15872" width="9" style="327"/>
    <col min="15873" max="15873" width="2.375" style="327" customWidth="1"/>
    <col min="15874" max="15878" width="13.75" style="327" customWidth="1"/>
    <col min="15879" max="15879" width="2.375" style="327" customWidth="1"/>
    <col min="15880" max="15880" width="5.125" style="327" customWidth="1"/>
    <col min="15881" max="15881" width="10.125" style="327" bestFit="1" customWidth="1"/>
    <col min="15882" max="15882" width="11.75" style="327" customWidth="1"/>
    <col min="15883" max="15883" width="12.75" style="327" customWidth="1"/>
    <col min="15884" max="16128" width="9" style="327"/>
    <col min="16129" max="16129" width="2.375" style="327" customWidth="1"/>
    <col min="16130" max="16134" width="13.75" style="327" customWidth="1"/>
    <col min="16135" max="16135" width="2.375" style="327" customWidth="1"/>
    <col min="16136" max="16136" width="5.125" style="327" customWidth="1"/>
    <col min="16137" max="16137" width="10.125" style="327" bestFit="1" customWidth="1"/>
    <col min="16138" max="16138" width="11.75" style="327" customWidth="1"/>
    <col min="16139" max="16139" width="12.75" style="327" customWidth="1"/>
    <col min="16140" max="16384" width="9" style="327"/>
  </cols>
  <sheetData>
    <row r="1" spans="1:12" ht="20.100000000000001" customHeight="1"/>
    <row r="2" spans="1:12" ht="5.0999999999999996" customHeight="1"/>
    <row r="3" spans="1:12" ht="18">
      <c r="A3" s="661" t="s">
        <v>235</v>
      </c>
      <c r="B3" s="661"/>
      <c r="C3" s="661"/>
      <c r="D3" s="661"/>
      <c r="E3" s="661"/>
      <c r="F3" s="661"/>
      <c r="G3" s="661"/>
      <c r="H3" s="326"/>
      <c r="I3" s="326"/>
      <c r="K3" s="284"/>
      <c r="L3" s="284"/>
    </row>
    <row r="4" spans="1:12" ht="11.25" customHeight="1"/>
    <row r="5" spans="1:12" ht="16.5" customHeight="1">
      <c r="A5" s="662" t="s">
        <v>236</v>
      </c>
      <c r="B5" s="662"/>
      <c r="C5" s="662"/>
      <c r="D5" s="662"/>
      <c r="E5" s="662"/>
      <c r="F5" s="662"/>
      <c r="G5" s="662"/>
    </row>
    <row r="6" spans="1:12" ht="20.100000000000001" customHeight="1">
      <c r="A6" s="329"/>
      <c r="B6" s="663"/>
      <c r="C6" s="663"/>
      <c r="D6" s="330"/>
      <c r="E6" s="331"/>
      <c r="F6" s="332"/>
    </row>
    <row r="7" spans="1:12" ht="13.5" customHeight="1">
      <c r="A7" s="333"/>
      <c r="B7" s="334" t="str">
        <f>'[1]7.2'!B8</f>
        <v>z ČR</v>
      </c>
      <c r="C7" s="335" t="str">
        <f>'[1]7.2'!C8</f>
        <v>přes HPS</v>
      </c>
      <c r="D7" s="333"/>
      <c r="E7" s="336" t="str">
        <f>'[1]7.2'!B5</f>
        <v>do ČR</v>
      </c>
      <c r="F7" s="335" t="str">
        <f>'[1]7.2'!C5</f>
        <v>přes HPS</v>
      </c>
      <c r="G7" s="337"/>
    </row>
    <row r="8" spans="1:12" ht="20.100000000000001" customHeight="1">
      <c r="A8" s="338"/>
      <c r="B8" s="664">
        <f>'7.1'!D9</f>
        <v>724281.75</v>
      </c>
      <c r="C8" s="664"/>
      <c r="D8" s="339"/>
      <c r="E8" s="664">
        <f>'7.1'!D6</f>
        <v>4439384.4020000007</v>
      </c>
      <c r="F8" s="664"/>
      <c r="G8" s="340"/>
    </row>
    <row r="9" spans="1:12" ht="20.100000000000001" customHeight="1">
      <c r="A9" s="338"/>
      <c r="B9" s="338"/>
      <c r="C9" s="338"/>
      <c r="D9" s="338"/>
      <c r="E9" s="338"/>
      <c r="F9" s="338"/>
      <c r="G9" s="340"/>
    </row>
    <row r="10" spans="1:12" ht="20.100000000000001" customHeight="1">
      <c r="A10" s="338"/>
      <c r="B10" s="337"/>
      <c r="C10" s="337"/>
      <c r="D10" s="337"/>
      <c r="E10" s="337"/>
      <c r="F10" s="337"/>
      <c r="G10" s="340"/>
    </row>
    <row r="11" spans="1:12" ht="20.100000000000001" customHeight="1">
      <c r="A11" s="338"/>
      <c r="B11" s="338"/>
      <c r="C11" s="338"/>
      <c r="D11" s="338"/>
      <c r="E11" s="338"/>
      <c r="F11" s="338"/>
      <c r="G11" s="340"/>
      <c r="I11" s="341"/>
      <c r="J11" s="342"/>
    </row>
    <row r="12" spans="1:12" ht="20.100000000000001" customHeight="1">
      <c r="A12" s="338"/>
      <c r="B12" s="343"/>
      <c r="C12" s="343"/>
      <c r="D12" s="338"/>
      <c r="E12" s="368">
        <f>'7.1'!D9</f>
        <v>724281.75</v>
      </c>
      <c r="F12" s="369">
        <f>'7.1'!D12</f>
        <v>3715102.6520000007</v>
      </c>
      <c r="G12" s="340"/>
      <c r="J12" s="342"/>
    </row>
    <row r="13" spans="1:12" ht="20.100000000000001" customHeight="1">
      <c r="A13" s="338"/>
      <c r="B13" s="338"/>
      <c r="C13" s="338"/>
      <c r="D13" s="338"/>
      <c r="E13" s="338"/>
      <c r="F13" s="338"/>
      <c r="G13" s="340"/>
      <c r="J13" s="342"/>
    </row>
    <row r="14" spans="1:12" ht="20.100000000000001" customHeight="1">
      <c r="A14" s="338"/>
      <c r="B14" s="338"/>
      <c r="C14" s="338"/>
      <c r="D14" s="665" t="str">
        <f>'[1]7.2'!A5&amp;" "&amp;'[1]7.2'!C5</f>
        <v>Tok plynu do/z plynárenské soustavy ČR přes HPS</v>
      </c>
      <c r="E14" s="338"/>
      <c r="F14" s="338"/>
      <c r="G14" s="340"/>
      <c r="I14" s="344"/>
      <c r="J14" s="342"/>
    </row>
    <row r="15" spans="1:12" ht="20.100000000000001" customHeight="1">
      <c r="A15" s="338"/>
      <c r="D15" s="665"/>
      <c r="G15" s="340"/>
      <c r="I15" s="344"/>
      <c r="J15" s="342"/>
      <c r="K15" s="341"/>
    </row>
    <row r="16" spans="1:12" ht="20.100000000000001" customHeight="1">
      <c r="A16" s="338"/>
      <c r="C16" s="338"/>
      <c r="D16" s="665"/>
      <c r="E16" s="338"/>
      <c r="F16" s="338"/>
      <c r="G16" s="340"/>
      <c r="I16" s="341"/>
      <c r="J16" s="342"/>
      <c r="K16" s="341"/>
    </row>
    <row r="17" spans="1:16" ht="20.100000000000001" customHeight="1">
      <c r="A17" s="338"/>
      <c r="B17" s="666" t="str">
        <f>'[1]7.2'!A14</f>
        <v>Tok plynu ze/do zásobníků plynu, které náleží do plynárenské soustavy ČR</v>
      </c>
      <c r="C17" s="338"/>
      <c r="D17" s="370">
        <f>E12</f>
        <v>724281.75</v>
      </c>
      <c r="E17" s="338"/>
      <c r="I17" s="344"/>
      <c r="J17" s="344"/>
      <c r="K17" s="344"/>
      <c r="L17" s="342"/>
      <c r="N17" s="342"/>
      <c r="O17" s="342"/>
      <c r="P17" s="342"/>
    </row>
    <row r="18" spans="1:16" ht="20.100000000000001" customHeight="1">
      <c r="A18" s="338"/>
      <c r="B18" s="666"/>
      <c r="C18" s="338"/>
      <c r="D18" s="369">
        <f>F12+B23-B21</f>
        <v>10090376.419726999</v>
      </c>
      <c r="E18" s="345"/>
      <c r="I18" s="346"/>
      <c r="J18" s="342"/>
      <c r="K18" s="342"/>
      <c r="L18" s="342"/>
      <c r="N18" s="342"/>
      <c r="O18" s="342"/>
      <c r="P18" s="342"/>
    </row>
    <row r="19" spans="1:16" ht="20.100000000000001" customHeight="1">
      <c r="A19" s="338"/>
      <c r="B19" s="666"/>
      <c r="G19" s="340"/>
      <c r="I19" s="346"/>
      <c r="J19" s="347"/>
      <c r="K19" s="342"/>
      <c r="L19" s="342"/>
      <c r="M19" s="341"/>
      <c r="N19" s="342"/>
      <c r="O19" s="342"/>
      <c r="P19" s="342"/>
    </row>
    <row r="20" spans="1:16" ht="20.100000000000001" customHeight="1">
      <c r="B20" s="666"/>
      <c r="F20" s="667" t="str">
        <f>'[1]7.2'!A47</f>
        <v>Bilanční rozdíl v PS</v>
      </c>
      <c r="G20" s="348"/>
      <c r="J20" s="342"/>
      <c r="K20" s="342"/>
      <c r="L20" s="342"/>
      <c r="N20" s="342"/>
      <c r="O20" s="342"/>
      <c r="P20" s="342"/>
    </row>
    <row r="21" spans="1:16" ht="20.100000000000001" customHeight="1">
      <c r="A21" s="349" t="str">
        <f>'[1]7.2'!B18</f>
        <v>do ZP</v>
      </c>
      <c r="B21" s="372">
        <f>'7.1'!D22</f>
        <v>187849.55427299999</v>
      </c>
      <c r="F21" s="667"/>
      <c r="G21" s="348"/>
      <c r="J21" s="342"/>
      <c r="K21" s="342"/>
      <c r="L21" s="342"/>
      <c r="M21" s="341"/>
      <c r="N21" s="342"/>
      <c r="O21" s="342"/>
      <c r="P21" s="342"/>
    </row>
    <row r="22" spans="1:16" ht="20.100000000000001" customHeight="1">
      <c r="A22" s="338"/>
      <c r="C22" s="672" t="s">
        <v>275</v>
      </c>
      <c r="F22" s="373">
        <f>'7.1'!D48</f>
        <v>67976.190740743652</v>
      </c>
      <c r="G22" s="340"/>
      <c r="J22" s="342"/>
      <c r="K22" s="342"/>
      <c r="L22" s="342"/>
      <c r="N22" s="342"/>
      <c r="O22" s="342"/>
      <c r="P22" s="342"/>
    </row>
    <row r="23" spans="1:16" ht="20.100000000000001" customHeight="1">
      <c r="A23" s="349" t="str">
        <f>'[1]7.2'!B14</f>
        <v>ze ZP</v>
      </c>
      <c r="B23" s="371">
        <f>'7.1'!D18</f>
        <v>6563123.3219999997</v>
      </c>
      <c r="C23" s="672"/>
      <c r="G23" s="350"/>
      <c r="J23" s="342"/>
      <c r="K23" s="342"/>
      <c r="L23" s="342"/>
      <c r="M23" s="341"/>
      <c r="N23" s="342"/>
      <c r="O23" s="342"/>
      <c r="P23" s="342"/>
    </row>
    <row r="24" spans="1:16" ht="20.100000000000001" customHeight="1">
      <c r="A24" s="338"/>
      <c r="C24" s="338"/>
      <c r="D24" s="405" t="s">
        <v>272</v>
      </c>
      <c r="F24" s="668" t="str">
        <f>UPPER(MID('[1]7.2'!B43,1,1))&amp;MID('[1]7.2'!B43,2,LEN('[1]7.2'!B43)-1)</f>
        <v>Zákazníci připojeni přímo k PS</v>
      </c>
      <c r="G24" s="350"/>
      <c r="J24" s="342"/>
      <c r="K24" s="342"/>
      <c r="L24" s="342"/>
      <c r="M24" s="341"/>
      <c r="N24" s="342"/>
      <c r="O24" s="342"/>
      <c r="P24" s="342"/>
    </row>
    <row r="25" spans="1:16" ht="20.100000000000001" customHeight="1">
      <c r="A25" s="338"/>
      <c r="C25" s="338"/>
      <c r="F25" s="668"/>
      <c r="G25" s="350"/>
      <c r="J25" s="342"/>
      <c r="K25" s="342"/>
      <c r="L25" s="342"/>
      <c r="M25" s="341"/>
      <c r="N25" s="342"/>
      <c r="O25" s="342"/>
      <c r="P25" s="342"/>
    </row>
    <row r="26" spans="1:16" ht="23.1" customHeight="1">
      <c r="A26" s="338"/>
      <c r="F26" s="379">
        <f>'7.1'!D44</f>
        <v>357490.95814999996</v>
      </c>
      <c r="G26" s="340"/>
      <c r="H26" s="344"/>
      <c r="J26" s="342"/>
      <c r="K26" s="342"/>
      <c r="L26" s="342"/>
      <c r="N26" s="342"/>
      <c r="O26" s="342"/>
      <c r="P26" s="342"/>
    </row>
    <row r="27" spans="1:16" ht="23.1" customHeight="1">
      <c r="A27" s="338"/>
      <c r="B27" s="669" t="str">
        <f>'[1]7.2'!A5&amp;" "&amp;'[1]7.2'!C6</f>
        <v>Tok plynu do/z plynárenské soustavy ČR přes PPL</v>
      </c>
      <c r="F27" s="351"/>
      <c r="G27" s="340"/>
      <c r="H27" s="344"/>
      <c r="J27" s="342"/>
      <c r="K27" s="342"/>
      <c r="L27" s="342"/>
      <c r="N27" s="342"/>
      <c r="O27" s="342"/>
      <c r="P27" s="342"/>
    </row>
    <row r="28" spans="1:16" ht="23.1" customHeight="1">
      <c r="A28" s="338"/>
      <c r="B28" s="669"/>
      <c r="C28" s="338"/>
      <c r="E28" s="338"/>
      <c r="G28" s="340"/>
      <c r="H28" s="344"/>
      <c r="I28" s="341"/>
      <c r="J28" s="341"/>
      <c r="K28" s="341"/>
      <c r="L28" s="342"/>
      <c r="N28" s="342"/>
      <c r="O28" s="342"/>
      <c r="P28" s="342"/>
    </row>
    <row r="29" spans="1:16" ht="23.1" customHeight="1">
      <c r="A29" s="352" t="str">
        <f>'[1]7.2'!B5</f>
        <v>do ČR</v>
      </c>
      <c r="B29" s="374">
        <f>'7.1'!D7</f>
        <v>2185.5416829999999</v>
      </c>
      <c r="C29" s="338"/>
      <c r="D29" s="353" t="str">
        <f>UPPER(MID('[1]7.2'!B36,1,1))&amp;MID('[1]7.2'!B36,2,LEN('[1]7.2'!B36)-1)</f>
        <v>Spotřeba v RDS</v>
      </c>
      <c r="E29" s="670" t="s">
        <v>273</v>
      </c>
      <c r="F29" s="354" t="str">
        <f>'[1]7.2'!A36</f>
        <v>Spotřeba plynu v ČR</v>
      </c>
      <c r="G29" s="340"/>
      <c r="J29" s="342"/>
      <c r="K29" s="342"/>
      <c r="L29" s="342"/>
      <c r="N29" s="342"/>
      <c r="O29" s="342"/>
      <c r="P29" s="342"/>
    </row>
    <row r="30" spans="1:16" ht="23.1" customHeight="1">
      <c r="A30" s="355"/>
      <c r="B30" s="356"/>
      <c r="C30" s="338"/>
      <c r="D30" s="374">
        <f>D18+F22-F26+B29-B31+D35</f>
        <v>9893463.8093489148</v>
      </c>
      <c r="E30" s="670"/>
      <c r="F30" s="378">
        <f>D30+F26+E35+F35</f>
        <v>10335768.833498914</v>
      </c>
      <c r="G30" s="357"/>
      <c r="I30" s="344"/>
      <c r="J30" s="342"/>
      <c r="K30" s="341"/>
      <c r="P30" s="342"/>
    </row>
    <row r="31" spans="1:16" ht="23.1" customHeight="1">
      <c r="A31" s="352" t="str">
        <f>'[1]7.2'!B8</f>
        <v>z ČR</v>
      </c>
      <c r="B31" s="374">
        <f>'7.1'!D10</f>
        <v>513.01838959999998</v>
      </c>
      <c r="C31" s="338"/>
      <c r="G31" s="357"/>
      <c r="I31" s="341"/>
      <c r="J31" s="342"/>
      <c r="P31" s="342"/>
    </row>
    <row r="32" spans="1:16" ht="24.95" customHeight="1">
      <c r="A32" s="357"/>
      <c r="B32" s="338"/>
      <c r="C32" s="338"/>
      <c r="G32" s="357"/>
      <c r="J32" s="342"/>
      <c r="K32" s="341"/>
    </row>
    <row r="33" spans="1:10" ht="24.95" customHeight="1">
      <c r="A33" s="350"/>
      <c r="B33" s="350"/>
      <c r="C33" s="350"/>
      <c r="G33" s="358"/>
    </row>
    <row r="34" spans="1:10" ht="24.95" customHeight="1">
      <c r="A34" s="350"/>
      <c r="B34" s="327"/>
      <c r="C34" s="350"/>
      <c r="D34" s="359" t="str">
        <f>'[1]7.2'!B27</f>
        <v>připojena k RDS</v>
      </c>
      <c r="E34" s="360" t="str">
        <f>'[1]7.2'!B30</f>
        <v>připojena k LDS</v>
      </c>
      <c r="F34" s="361" t="str">
        <f>'[1]7.2'!C34</f>
        <v>VS</v>
      </c>
      <c r="G34" s="358"/>
      <c r="H34" s="344"/>
    </row>
    <row r="35" spans="1:10" ht="24.95" customHeight="1">
      <c r="A35" s="350"/>
      <c r="B35" s="327"/>
      <c r="D35" s="376">
        <f>'7.1'!D28</f>
        <v>90929.633737771001</v>
      </c>
      <c r="E35" s="377">
        <f>'7.1'!D33-'7.1'!D32</f>
        <v>11432.885999999999</v>
      </c>
      <c r="F35" s="375">
        <f>'7.1'!D35</f>
        <v>73381.179999999978</v>
      </c>
      <c r="G35" s="358"/>
      <c r="J35" s="344"/>
    </row>
    <row r="36" spans="1:10" ht="24.95" customHeight="1">
      <c r="A36" s="350"/>
      <c r="B36" s="350"/>
      <c r="C36" s="350"/>
      <c r="D36" s="338"/>
      <c r="E36" s="338"/>
      <c r="F36" s="338"/>
      <c r="G36" s="358"/>
      <c r="I36" s="341"/>
    </row>
    <row r="37" spans="1:10" ht="24.95" customHeight="1">
      <c r="A37" s="350"/>
      <c r="B37" s="350"/>
      <c r="C37" s="361" t="str">
        <f>'[1]7.2'!A27</f>
        <v>Výroba plynu
 v ČR</v>
      </c>
      <c r="D37" s="338"/>
      <c r="F37" s="671" t="s">
        <v>274</v>
      </c>
      <c r="G37" s="671"/>
    </row>
    <row r="38" spans="1:10" ht="24.95" customHeight="1">
      <c r="A38" s="350"/>
      <c r="B38" s="350"/>
      <c r="C38" s="375">
        <f>'7.1'!D36</f>
        <v>175743.69973777098</v>
      </c>
      <c r="F38" s="338"/>
      <c r="G38" s="358"/>
    </row>
    <row r="39" spans="1:10" ht="24.95" customHeight="1"/>
    <row r="40" spans="1:10" ht="12.95" customHeight="1">
      <c r="A40" s="660"/>
      <c r="B40" s="660"/>
      <c r="C40" s="660"/>
      <c r="D40" s="660"/>
      <c r="E40" s="660"/>
      <c r="F40" s="660"/>
      <c r="G40" s="660"/>
    </row>
    <row r="41" spans="1:10" ht="12.95" customHeight="1">
      <c r="A41" s="660"/>
      <c r="B41" s="660"/>
      <c r="C41" s="660"/>
      <c r="D41" s="660"/>
      <c r="E41" s="660"/>
      <c r="F41" s="660"/>
      <c r="G41" s="660"/>
    </row>
    <row r="42" spans="1:10" ht="12.95" customHeight="1"/>
    <row r="43" spans="1:10" ht="15" customHeight="1">
      <c r="A43" s="350"/>
      <c r="B43" s="350"/>
      <c r="C43" s="350"/>
      <c r="D43" s="350"/>
      <c r="E43" s="350"/>
      <c r="F43" s="350"/>
      <c r="G43" s="350"/>
    </row>
    <row r="44" spans="1:10" ht="15" customHeight="1">
      <c r="A44" s="336"/>
      <c r="B44" s="336"/>
      <c r="C44" s="362"/>
      <c r="D44" s="363"/>
      <c r="E44" s="364"/>
    </row>
    <row r="45" spans="1:10" ht="15" customHeight="1">
      <c r="A45" s="336"/>
      <c r="B45" s="336"/>
      <c r="C45" s="362"/>
      <c r="D45" s="363"/>
      <c r="E45" s="365"/>
    </row>
    <row r="46" spans="1:10" ht="15" customHeight="1">
      <c r="D46" s="364"/>
      <c r="E46" s="364"/>
    </row>
    <row r="47" spans="1:10" ht="15" customHeight="1">
      <c r="D47" s="364"/>
      <c r="E47" s="364"/>
    </row>
    <row r="48" spans="1:10" ht="15" customHeight="1">
      <c r="C48" s="366"/>
      <c r="D48" s="367"/>
      <c r="E48" s="364"/>
    </row>
    <row r="49" spans="3:5" ht="15" customHeight="1">
      <c r="C49" s="366"/>
      <c r="D49" s="367"/>
      <c r="E49" s="364"/>
    </row>
    <row r="50" spans="3:5" ht="15" customHeight="1">
      <c r="C50" s="366"/>
      <c r="D50" s="367"/>
      <c r="E50" s="364"/>
    </row>
    <row r="51" spans="3:5" ht="15" customHeight="1">
      <c r="C51" s="366"/>
      <c r="D51" s="367"/>
      <c r="E51" s="364"/>
    </row>
    <row r="52" spans="3:5" ht="15" customHeight="1">
      <c r="C52" s="366"/>
      <c r="D52" s="367"/>
      <c r="E52" s="364"/>
    </row>
    <row r="53" spans="3:5" ht="15" customHeight="1">
      <c r="C53" s="366"/>
      <c r="D53" s="367"/>
      <c r="E53" s="364"/>
    </row>
    <row r="54" spans="3:5" ht="15" customHeight="1">
      <c r="C54" s="366"/>
      <c r="D54" s="367"/>
      <c r="E54" s="364"/>
    </row>
    <row r="55" spans="3:5" ht="15" customHeight="1">
      <c r="C55" s="366"/>
      <c r="D55" s="367"/>
      <c r="E55" s="364"/>
    </row>
    <row r="56" spans="3:5" ht="15" customHeight="1">
      <c r="D56" s="364"/>
      <c r="E56" s="364"/>
    </row>
    <row r="57" spans="3:5" ht="15" customHeight="1">
      <c r="D57" s="364"/>
      <c r="E57" s="364"/>
    </row>
    <row r="58" spans="3:5" ht="15" customHeight="1">
      <c r="D58" s="364"/>
      <c r="E58" s="364"/>
    </row>
    <row r="59" spans="3:5" ht="15" customHeight="1">
      <c r="D59" s="364"/>
      <c r="E59" s="364"/>
    </row>
    <row r="60" spans="3:5" ht="15" customHeight="1">
      <c r="D60" s="364"/>
      <c r="E60" s="364"/>
    </row>
    <row r="61" spans="3:5" ht="15" customHeight="1">
      <c r="D61" s="364"/>
      <c r="E61" s="364"/>
    </row>
    <row r="62" spans="3:5" ht="15" customHeight="1">
      <c r="D62" s="364"/>
      <c r="E62" s="364"/>
    </row>
    <row r="63" spans="3:5" ht="15" customHeight="1"/>
    <row r="64" spans="3:5" ht="15" customHeight="1"/>
    <row r="65" spans="3:16" ht="15" customHeight="1"/>
    <row r="66" spans="3:16" s="328" customFormat="1" ht="15" customHeight="1"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</row>
    <row r="67" spans="3:16" s="328" customFormat="1" ht="15" customHeight="1"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</row>
    <row r="68" spans="3:16" s="328" customFormat="1" ht="15" customHeight="1"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</row>
    <row r="69" spans="3:16" s="328" customFormat="1" ht="15" customHeight="1"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</row>
    <row r="70" spans="3:16" s="328" customFormat="1" ht="15" customHeight="1"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3:16" s="328" customFormat="1" ht="15" customHeight="1"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</row>
    <row r="72" spans="3:16" s="328" customFormat="1" ht="15" customHeight="1"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</row>
    <row r="73" spans="3:16" s="328" customFormat="1" ht="15" customHeight="1"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</row>
    <row r="74" spans="3:16" s="328" customFormat="1" ht="15" customHeight="1"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</row>
    <row r="75" spans="3:16" s="328" customFormat="1" ht="15" customHeight="1"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</row>
    <row r="76" spans="3:16" s="328" customFormat="1" ht="15" customHeight="1"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activeCell="E1" sqref="E1"/>
    </sheetView>
  </sheetViews>
  <sheetFormatPr defaultRowHeight="11.25"/>
  <cols>
    <col min="1" max="1" width="7.5" style="35" customWidth="1"/>
    <col min="2" max="10" width="8.625" style="35" customWidth="1"/>
    <col min="11" max="11" width="9.25" style="35" customWidth="1"/>
    <col min="12" max="12" width="11.375" style="35" customWidth="1"/>
    <col min="13" max="251" width="9" style="35"/>
    <col min="252" max="264" width="10.625" style="35" customWidth="1"/>
    <col min="265" max="507" width="9" style="35"/>
    <col min="508" max="520" width="10.625" style="35" customWidth="1"/>
    <col min="521" max="763" width="9" style="35"/>
    <col min="764" max="776" width="10.625" style="35" customWidth="1"/>
    <col min="777" max="1019" width="9" style="35"/>
    <col min="1020" max="1032" width="10.625" style="35" customWidth="1"/>
    <col min="1033" max="1275" width="9" style="35"/>
    <col min="1276" max="1288" width="10.625" style="35" customWidth="1"/>
    <col min="1289" max="1531" width="9" style="35"/>
    <col min="1532" max="1544" width="10.625" style="35" customWidth="1"/>
    <col min="1545" max="1787" width="9" style="35"/>
    <col min="1788" max="1800" width="10.625" style="35" customWidth="1"/>
    <col min="1801" max="2043" width="9" style="35"/>
    <col min="2044" max="2056" width="10.625" style="35" customWidth="1"/>
    <col min="2057" max="2299" width="9" style="35"/>
    <col min="2300" max="2312" width="10.625" style="35" customWidth="1"/>
    <col min="2313" max="2555" width="9" style="35"/>
    <col min="2556" max="2568" width="10.625" style="35" customWidth="1"/>
    <col min="2569" max="2811" width="9" style="35"/>
    <col min="2812" max="2824" width="10.625" style="35" customWidth="1"/>
    <col min="2825" max="3067" width="9" style="35"/>
    <col min="3068" max="3080" width="10.625" style="35" customWidth="1"/>
    <col min="3081" max="3323" width="9" style="35"/>
    <col min="3324" max="3336" width="10.625" style="35" customWidth="1"/>
    <col min="3337" max="3579" width="9" style="35"/>
    <col min="3580" max="3592" width="10.625" style="35" customWidth="1"/>
    <col min="3593" max="3835" width="9" style="35"/>
    <col min="3836" max="3848" width="10.625" style="35" customWidth="1"/>
    <col min="3849" max="4091" width="9" style="35"/>
    <col min="4092" max="4104" width="10.625" style="35" customWidth="1"/>
    <col min="4105" max="4347" width="9" style="35"/>
    <col min="4348" max="4360" width="10.625" style="35" customWidth="1"/>
    <col min="4361" max="4603" width="9" style="35"/>
    <col min="4604" max="4616" width="10.625" style="35" customWidth="1"/>
    <col min="4617" max="4859" width="9" style="35"/>
    <col min="4860" max="4872" width="10.625" style="35" customWidth="1"/>
    <col min="4873" max="5115" width="9" style="35"/>
    <col min="5116" max="5128" width="10.625" style="35" customWidth="1"/>
    <col min="5129" max="5371" width="9" style="35"/>
    <col min="5372" max="5384" width="10.625" style="35" customWidth="1"/>
    <col min="5385" max="5627" width="9" style="35"/>
    <col min="5628" max="5640" width="10.625" style="35" customWidth="1"/>
    <col min="5641" max="5883" width="9" style="35"/>
    <col min="5884" max="5896" width="10.625" style="35" customWidth="1"/>
    <col min="5897" max="6139" width="9" style="35"/>
    <col min="6140" max="6152" width="10.625" style="35" customWidth="1"/>
    <col min="6153" max="6395" width="9" style="35"/>
    <col min="6396" max="6408" width="10.625" style="35" customWidth="1"/>
    <col min="6409" max="6651" width="9" style="35"/>
    <col min="6652" max="6664" width="10.625" style="35" customWidth="1"/>
    <col min="6665" max="6907" width="9" style="35"/>
    <col min="6908" max="6920" width="10.625" style="35" customWidth="1"/>
    <col min="6921" max="7163" width="9" style="35"/>
    <col min="7164" max="7176" width="10.625" style="35" customWidth="1"/>
    <col min="7177" max="7419" width="9" style="35"/>
    <col min="7420" max="7432" width="10.625" style="35" customWidth="1"/>
    <col min="7433" max="7675" width="9" style="35"/>
    <col min="7676" max="7688" width="10.625" style="35" customWidth="1"/>
    <col min="7689" max="7931" width="9" style="35"/>
    <col min="7932" max="7944" width="10.625" style="35" customWidth="1"/>
    <col min="7945" max="8187" width="9" style="35"/>
    <col min="8188" max="8200" width="10.625" style="35" customWidth="1"/>
    <col min="8201" max="8443" width="9" style="35"/>
    <col min="8444" max="8456" width="10.625" style="35" customWidth="1"/>
    <col min="8457" max="8699" width="9" style="35"/>
    <col min="8700" max="8712" width="10.625" style="35" customWidth="1"/>
    <col min="8713" max="8955" width="9" style="35"/>
    <col min="8956" max="8968" width="10.625" style="35" customWidth="1"/>
    <col min="8969" max="9211" width="9" style="35"/>
    <col min="9212" max="9224" width="10.625" style="35" customWidth="1"/>
    <col min="9225" max="9467" width="9" style="35"/>
    <col min="9468" max="9480" width="10.625" style="35" customWidth="1"/>
    <col min="9481" max="9723" width="9" style="35"/>
    <col min="9724" max="9736" width="10.625" style="35" customWidth="1"/>
    <col min="9737" max="9979" width="9" style="35"/>
    <col min="9980" max="9992" width="10.625" style="35" customWidth="1"/>
    <col min="9993" max="10235" width="9" style="35"/>
    <col min="10236" max="10248" width="10.625" style="35" customWidth="1"/>
    <col min="10249" max="10491" width="9" style="35"/>
    <col min="10492" max="10504" width="10.625" style="35" customWidth="1"/>
    <col min="10505" max="10747" width="9" style="35"/>
    <col min="10748" max="10760" width="10.625" style="35" customWidth="1"/>
    <col min="10761" max="11003" width="9" style="35"/>
    <col min="11004" max="11016" width="10.625" style="35" customWidth="1"/>
    <col min="11017" max="11259" width="9" style="35"/>
    <col min="11260" max="11272" width="10.625" style="35" customWidth="1"/>
    <col min="11273" max="11515" width="9" style="35"/>
    <col min="11516" max="11528" width="10.625" style="35" customWidth="1"/>
    <col min="11529" max="11771" width="9" style="35"/>
    <col min="11772" max="11784" width="10.625" style="35" customWidth="1"/>
    <col min="11785" max="12027" width="9" style="35"/>
    <col min="12028" max="12040" width="10.625" style="35" customWidth="1"/>
    <col min="12041" max="12283" width="9" style="35"/>
    <col min="12284" max="12296" width="10.625" style="35" customWidth="1"/>
    <col min="12297" max="12539" width="9" style="35"/>
    <col min="12540" max="12552" width="10.625" style="35" customWidth="1"/>
    <col min="12553" max="12795" width="9" style="35"/>
    <col min="12796" max="12808" width="10.625" style="35" customWidth="1"/>
    <col min="12809" max="13051" width="9" style="35"/>
    <col min="13052" max="13064" width="10.625" style="35" customWidth="1"/>
    <col min="13065" max="13307" width="9" style="35"/>
    <col min="13308" max="13320" width="10.625" style="35" customWidth="1"/>
    <col min="13321" max="13563" width="9" style="35"/>
    <col min="13564" max="13576" width="10.625" style="35" customWidth="1"/>
    <col min="13577" max="13819" width="9" style="35"/>
    <col min="13820" max="13832" width="10.625" style="35" customWidth="1"/>
    <col min="13833" max="14075" width="9" style="35"/>
    <col min="14076" max="14088" width="10.625" style="35" customWidth="1"/>
    <col min="14089" max="14331" width="9" style="35"/>
    <col min="14332" max="14344" width="10.625" style="35" customWidth="1"/>
    <col min="14345" max="14587" width="9" style="35"/>
    <col min="14588" max="14600" width="10.625" style="35" customWidth="1"/>
    <col min="14601" max="14843" width="9" style="35"/>
    <col min="14844" max="14856" width="10.625" style="35" customWidth="1"/>
    <col min="14857" max="15099" width="9" style="35"/>
    <col min="15100" max="15112" width="10.625" style="35" customWidth="1"/>
    <col min="15113" max="15355" width="9" style="35"/>
    <col min="15356" max="15368" width="10.625" style="35" customWidth="1"/>
    <col min="15369" max="15611" width="9" style="35"/>
    <col min="15612" max="15624" width="10.625" style="35" customWidth="1"/>
    <col min="15625" max="15867" width="9" style="35"/>
    <col min="15868" max="15880" width="10.625" style="35" customWidth="1"/>
    <col min="15881" max="16123" width="9" style="35"/>
    <col min="16124" max="16136" width="10.625" style="35" customWidth="1"/>
    <col min="16137" max="16384" width="9" style="35"/>
  </cols>
  <sheetData>
    <row r="1" spans="1:14" ht="20.25">
      <c r="A1" s="673"/>
      <c r="B1" s="673"/>
      <c r="C1" s="673"/>
      <c r="D1" s="673"/>
      <c r="E1" s="673"/>
      <c r="F1" s="673"/>
      <c r="G1" s="673"/>
      <c r="H1" s="673"/>
      <c r="I1" s="673"/>
      <c r="J1" s="673"/>
    </row>
    <row r="2" spans="1:14" ht="6" customHeight="1"/>
    <row r="3" spans="1:14" ht="20.100000000000001" customHeight="1">
      <c r="A3" s="674" t="s">
        <v>240</v>
      </c>
      <c r="B3" s="675"/>
      <c r="C3" s="675"/>
      <c r="D3" s="675"/>
      <c r="E3" s="675"/>
      <c r="F3" s="675"/>
      <c r="G3" s="675"/>
      <c r="H3" s="675"/>
      <c r="I3" s="675"/>
      <c r="J3" s="676"/>
    </row>
    <row r="4" spans="1:14" ht="20.100000000000001" customHeight="1">
      <c r="A4" s="383"/>
      <c r="B4" s="383"/>
      <c r="C4" s="383"/>
      <c r="D4" s="383"/>
      <c r="E4" s="383"/>
      <c r="F4" s="383"/>
      <c r="G4" s="383"/>
      <c r="H4" s="383"/>
      <c r="I4" s="383"/>
      <c r="J4" s="383"/>
    </row>
    <row r="5" spans="1:14" ht="52.5" customHeight="1">
      <c r="A5" s="260" t="s">
        <v>92</v>
      </c>
      <c r="B5" s="677" t="s">
        <v>79</v>
      </c>
      <c r="C5" s="677"/>
      <c r="D5" s="677"/>
      <c r="E5" s="677" t="s">
        <v>80</v>
      </c>
      <c r="F5" s="677"/>
      <c r="G5" s="677"/>
      <c r="H5" s="678" t="s">
        <v>81</v>
      </c>
      <c r="I5" s="678" t="s">
        <v>89</v>
      </c>
      <c r="J5" s="680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79"/>
      <c r="I6" s="679"/>
      <c r="J6" s="681"/>
    </row>
    <row r="7" spans="1:14" ht="28.5" customHeight="1">
      <c r="A7" s="380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2.95" customHeight="1">
      <c r="A8" s="572" t="s">
        <v>77</v>
      </c>
      <c r="B8" s="503">
        <v>219353050.75623</v>
      </c>
      <c r="C8" s="505">
        <v>180905484.98699278</v>
      </c>
      <c r="D8" s="504">
        <v>38447565.769237205</v>
      </c>
      <c r="E8" s="503">
        <v>30198256.117409997</v>
      </c>
      <c r="F8" s="505">
        <v>524386.1984637999</v>
      </c>
      <c r="G8" s="504">
        <v>29673869.918946199</v>
      </c>
      <c r="H8" s="502">
        <v>643298.70814759994</v>
      </c>
      <c r="I8" s="502">
        <v>-284494.89608461037</v>
      </c>
      <c r="J8" s="556">
        <v>68480239.500246391</v>
      </c>
      <c r="K8" s="23"/>
      <c r="L8" s="36"/>
      <c r="M8" s="36"/>
      <c r="N8" s="36"/>
    </row>
    <row r="9" spans="1:14" ht="12.95" customHeight="1">
      <c r="A9" s="572" t="s">
        <v>91</v>
      </c>
      <c r="B9" s="503">
        <v>213012398.6283578</v>
      </c>
      <c r="C9" s="505">
        <v>175726356.10459399</v>
      </c>
      <c r="D9" s="504">
        <v>37286042.523763813</v>
      </c>
      <c r="E9" s="503">
        <v>26877817.750000004</v>
      </c>
      <c r="F9" s="505">
        <v>3396923.4647869999</v>
      </c>
      <c r="G9" s="504">
        <v>23480894.285213001</v>
      </c>
      <c r="H9" s="502">
        <v>772024.97254510003</v>
      </c>
      <c r="I9" s="502">
        <v>449706.43478314858</v>
      </c>
      <c r="J9" s="556">
        <v>61988668.21630504</v>
      </c>
      <c r="K9" s="23"/>
      <c r="L9" s="36"/>
      <c r="M9" s="36"/>
      <c r="N9" s="36"/>
    </row>
    <row r="10" spans="1:14" ht="12.95" customHeight="1">
      <c r="A10" s="572" t="s">
        <v>111</v>
      </c>
      <c r="B10" s="503">
        <v>50531444.248520993</v>
      </c>
      <c r="C10" s="505">
        <v>13572557.082306601</v>
      </c>
      <c r="D10" s="504">
        <v>36958887.166214392</v>
      </c>
      <c r="E10" s="503">
        <v>20164913.349000003</v>
      </c>
      <c r="F10" s="505">
        <v>6305907.4182930002</v>
      </c>
      <c r="G10" s="504">
        <v>13859005.930707002</v>
      </c>
      <c r="H10" s="502">
        <v>772987.57935753686</v>
      </c>
      <c r="I10" s="502">
        <v>17618.420411957428</v>
      </c>
      <c r="J10" s="556">
        <v>51608499.096690901</v>
      </c>
      <c r="K10" s="23"/>
      <c r="L10" s="36"/>
      <c r="M10" s="36"/>
      <c r="N10" s="36"/>
    </row>
    <row r="11" spans="1:14" ht="12.95" customHeight="1">
      <c r="A11" s="572" t="s">
        <v>119</v>
      </c>
      <c r="B11" s="503">
        <v>35422391.796915002</v>
      </c>
      <c r="C11" s="505">
        <v>1343925.3156359</v>
      </c>
      <c r="D11" s="504">
        <v>34078466.481279105</v>
      </c>
      <c r="E11" s="503">
        <v>16402132.859999998</v>
      </c>
      <c r="F11" s="505">
        <v>2065722.3556519998</v>
      </c>
      <c r="G11" s="504">
        <v>14336410.504347997</v>
      </c>
      <c r="H11" s="502">
        <v>462841.66789035534</v>
      </c>
      <c r="I11" s="502">
        <v>116217.03836531006</v>
      </c>
      <c r="J11" s="556">
        <v>48993935.691882759</v>
      </c>
      <c r="K11" s="23"/>
      <c r="L11" s="36"/>
      <c r="M11" s="36"/>
      <c r="N11" s="36"/>
    </row>
    <row r="12" spans="1:14" ht="12.95" customHeight="1">
      <c r="A12" s="573" t="s">
        <v>93</v>
      </c>
      <c r="B12" s="506">
        <v>5554942.9433686817</v>
      </c>
      <c r="C12" s="507">
        <v>155432.80741859999</v>
      </c>
      <c r="D12" s="508">
        <v>5399510.135950082</v>
      </c>
      <c r="E12" s="506">
        <v>1113652.2139999999</v>
      </c>
      <c r="F12" s="507">
        <v>541940.35064199998</v>
      </c>
      <c r="G12" s="508">
        <v>571711.86335799994</v>
      </c>
      <c r="H12" s="509">
        <v>96376.855370102014</v>
      </c>
      <c r="I12" s="509">
        <v>11994.289956108667</v>
      </c>
      <c r="J12" s="557">
        <v>6079593.1446342925</v>
      </c>
      <c r="K12" s="23"/>
      <c r="L12" s="36"/>
      <c r="M12" s="36"/>
      <c r="N12" s="36"/>
    </row>
    <row r="13" spans="1:14" ht="12.95" customHeight="1">
      <c r="A13" s="574" t="s">
        <v>94</v>
      </c>
      <c r="B13" s="266">
        <v>4613325.8188953185</v>
      </c>
      <c r="C13" s="267">
        <v>688744.58952839999</v>
      </c>
      <c r="D13" s="268">
        <v>3924581.2293669186</v>
      </c>
      <c r="E13" s="266">
        <v>5434088.4880000008</v>
      </c>
      <c r="F13" s="267">
        <v>74182.022314000002</v>
      </c>
      <c r="G13" s="268">
        <v>5359906.4656860009</v>
      </c>
      <c r="H13" s="269">
        <v>100072.23992601704</v>
      </c>
      <c r="I13" s="269">
        <v>62260.951796088368</v>
      </c>
      <c r="J13" s="266">
        <v>9446820.8867750242</v>
      </c>
      <c r="K13" s="23"/>
      <c r="L13" s="36"/>
      <c r="M13" s="36"/>
      <c r="N13" s="36"/>
    </row>
    <row r="14" spans="1:14" ht="12.95" customHeight="1">
      <c r="A14" s="575" t="s">
        <v>95</v>
      </c>
      <c r="B14" s="270">
        <v>4441569.9436830003</v>
      </c>
      <c r="C14" s="271">
        <v>724794.76838959998</v>
      </c>
      <c r="D14" s="272">
        <v>3716775.1752934</v>
      </c>
      <c r="E14" s="270">
        <v>6563123.3219999997</v>
      </c>
      <c r="F14" s="271">
        <v>187849.55427299999</v>
      </c>
      <c r="G14" s="272">
        <v>6375273.7677269997</v>
      </c>
      <c r="H14" s="273">
        <v>175743.69973777098</v>
      </c>
      <c r="I14" s="273">
        <v>67976.190740743652</v>
      </c>
      <c r="J14" s="270">
        <v>10335768.833498914</v>
      </c>
      <c r="K14" s="23"/>
      <c r="L14" s="36"/>
      <c r="M14" s="36"/>
      <c r="N14" s="36"/>
    </row>
    <row r="15" spans="1:14" ht="12.95" customHeight="1">
      <c r="A15" s="575" t="s">
        <v>96</v>
      </c>
      <c r="B15" s="266"/>
      <c r="C15" s="267"/>
      <c r="D15" s="268"/>
      <c r="E15" s="266"/>
      <c r="F15" s="267"/>
      <c r="G15" s="268"/>
      <c r="H15" s="269"/>
      <c r="I15" s="269"/>
      <c r="J15" s="266"/>
    </row>
    <row r="16" spans="1:14" ht="12.95" customHeight="1">
      <c r="A16" s="575" t="s">
        <v>97</v>
      </c>
      <c r="B16" s="266"/>
      <c r="C16" s="267"/>
      <c r="D16" s="268"/>
      <c r="E16" s="266"/>
      <c r="F16" s="267"/>
      <c r="G16" s="268"/>
      <c r="H16" s="269"/>
      <c r="I16" s="269"/>
      <c r="J16" s="266"/>
    </row>
    <row r="17" spans="1:10" ht="12.95" customHeight="1">
      <c r="A17" s="575" t="s">
        <v>98</v>
      </c>
      <c r="B17" s="270"/>
      <c r="C17" s="271"/>
      <c r="D17" s="272"/>
      <c r="E17" s="270"/>
      <c r="F17" s="271"/>
      <c r="G17" s="272"/>
      <c r="H17" s="273"/>
      <c r="I17" s="273"/>
      <c r="J17" s="270"/>
    </row>
    <row r="18" spans="1:10" ht="12.95" customHeight="1">
      <c r="A18" s="576" t="s">
        <v>129</v>
      </c>
      <c r="B18" s="449">
        <f>SUM(B12:B17)</f>
        <v>14609838.705947001</v>
      </c>
      <c r="C18" s="450">
        <f>SUM(C12:C17)</f>
        <v>1568972.1653366</v>
      </c>
      <c r="D18" s="451">
        <f>B18-C18</f>
        <v>13040866.540610401</v>
      </c>
      <c r="E18" s="449">
        <f>SUM(E12:E17)</f>
        <v>13110864.024</v>
      </c>
      <c r="F18" s="450">
        <f>SUM(F12:F17)</f>
        <v>803971.92722900002</v>
      </c>
      <c r="G18" s="451">
        <f>E18-F18</f>
        <v>12306892.096771</v>
      </c>
      <c r="H18" s="452">
        <f>SUM(H12:H17)</f>
        <v>372192.79503389006</v>
      </c>
      <c r="I18" s="452">
        <f>SUM(I12:I17)</f>
        <v>142231.43249294069</v>
      </c>
      <c r="J18" s="449">
        <f>SUM(J12:J17)</f>
        <v>25862182.86490823</v>
      </c>
    </row>
    <row r="19" spans="1:10" ht="30" customHeight="1">
      <c r="A19" s="381" t="s">
        <v>239</v>
      </c>
      <c r="B19" s="265"/>
      <c r="C19" s="265"/>
      <c r="D19" s="265"/>
      <c r="E19" s="265"/>
      <c r="F19" s="265"/>
      <c r="G19" s="265"/>
      <c r="H19" s="265"/>
      <c r="I19" s="265"/>
      <c r="J19" s="558"/>
    </row>
    <row r="20" spans="1:10" ht="12.95" customHeight="1">
      <c r="A20" s="572" t="s">
        <v>77</v>
      </c>
      <c r="B20" s="503">
        <v>20560419.307538301</v>
      </c>
      <c r="C20" s="505">
        <v>16949859.264500745</v>
      </c>
      <c r="D20" s="504">
        <v>3610560.0430375561</v>
      </c>
      <c r="E20" s="503">
        <v>2822498.7990000001</v>
      </c>
      <c r="F20" s="505">
        <v>49060.129199999996</v>
      </c>
      <c r="G20" s="504">
        <v>2773438.6697999998</v>
      </c>
      <c r="H20" s="502">
        <v>59400.615000000005</v>
      </c>
      <c r="I20" s="502">
        <v>-33377.476773051072</v>
      </c>
      <c r="J20" s="556">
        <v>6410021.8510645078</v>
      </c>
    </row>
    <row r="21" spans="1:10" ht="12.95" customHeight="1">
      <c r="A21" s="572" t="s">
        <v>91</v>
      </c>
      <c r="B21" s="503">
        <v>19957811.487685286</v>
      </c>
      <c r="C21" s="505">
        <v>16461842.686226828</v>
      </c>
      <c r="D21" s="504">
        <v>3495968.801458457</v>
      </c>
      <c r="E21" s="503">
        <v>2517425.8060000003</v>
      </c>
      <c r="F21" s="505">
        <v>317761.37699999998</v>
      </c>
      <c r="G21" s="504">
        <v>2199664.4290000005</v>
      </c>
      <c r="H21" s="502">
        <v>71278.504000000001</v>
      </c>
      <c r="I21" s="502">
        <v>29248.61872297735</v>
      </c>
      <c r="J21" s="556">
        <v>5796160.3531814367</v>
      </c>
    </row>
    <row r="22" spans="1:10" ht="12.95" customHeight="1">
      <c r="A22" s="572" t="s">
        <v>111</v>
      </c>
      <c r="B22" s="503">
        <v>4617267.8058955688</v>
      </c>
      <c r="C22" s="505">
        <v>1239634.2218459537</v>
      </c>
      <c r="D22" s="504">
        <v>3377633.5840496151</v>
      </c>
      <c r="E22" s="503">
        <v>1869284.1939999999</v>
      </c>
      <c r="F22" s="505">
        <v>575635.85199999996</v>
      </c>
      <c r="G22" s="504">
        <v>1293648.3419999999</v>
      </c>
      <c r="H22" s="502">
        <v>71017.59702999999</v>
      </c>
      <c r="I22" s="502">
        <v>-3727.5104695578325</v>
      </c>
      <c r="J22" s="556">
        <v>4738572.0126100564</v>
      </c>
    </row>
    <row r="23" spans="1:10" ht="12.95" customHeight="1">
      <c r="A23" s="572" t="s">
        <v>119</v>
      </c>
      <c r="B23" s="503">
        <v>3244872.1247908277</v>
      </c>
      <c r="C23" s="505">
        <v>123190.76447587032</v>
      </c>
      <c r="D23" s="504">
        <v>3121681.3603149578</v>
      </c>
      <c r="E23" s="503">
        <v>1508177.5939999998</v>
      </c>
      <c r="F23" s="505">
        <v>188469.38475</v>
      </c>
      <c r="G23" s="504">
        <v>1319708.2092499998</v>
      </c>
      <c r="H23" s="502">
        <v>42418.732054150998</v>
      </c>
      <c r="I23" s="502">
        <v>7272.5334136054144</v>
      </c>
      <c r="J23" s="556">
        <v>4491080.8350327136</v>
      </c>
    </row>
    <row r="24" spans="1:10" ht="12.95" customHeight="1">
      <c r="A24" s="573" t="s">
        <v>93</v>
      </c>
      <c r="B24" s="506">
        <v>507408.74569777097</v>
      </c>
      <c r="C24" s="507">
        <v>14184.419905761</v>
      </c>
      <c r="D24" s="508">
        <v>493224.32579200994</v>
      </c>
      <c r="E24" s="506">
        <v>101789.48199999999</v>
      </c>
      <c r="F24" s="507">
        <v>49408.05</v>
      </c>
      <c r="G24" s="508">
        <v>52381.431999999986</v>
      </c>
      <c r="H24" s="509">
        <v>8833.1469999999972</v>
      </c>
      <c r="I24" s="509">
        <v>742.81283574819099</v>
      </c>
      <c r="J24" s="557">
        <v>555181.71762775804</v>
      </c>
    </row>
    <row r="25" spans="1:10" ht="12.95" customHeight="1">
      <c r="A25" s="574" t="s">
        <v>94</v>
      </c>
      <c r="B25" s="266">
        <v>423153.23818433104</v>
      </c>
      <c r="C25" s="267">
        <v>63082.985501162999</v>
      </c>
      <c r="D25" s="268">
        <v>360070.25268316799</v>
      </c>
      <c r="E25" s="266">
        <v>497598.77600000001</v>
      </c>
      <c r="F25" s="267">
        <v>6780.732</v>
      </c>
      <c r="G25" s="268">
        <v>490818.04399999999</v>
      </c>
      <c r="H25" s="269">
        <v>9211.0570000000007</v>
      </c>
      <c r="I25" s="269">
        <v>5377.9194640957285</v>
      </c>
      <c r="J25" s="266">
        <v>865477.27314726391</v>
      </c>
    </row>
    <row r="26" spans="1:10" ht="12.95" customHeight="1">
      <c r="A26" s="575" t="s">
        <v>95</v>
      </c>
      <c r="B26" s="270">
        <v>408033.56959305605</v>
      </c>
      <c r="C26" s="271">
        <v>66507.248162529999</v>
      </c>
      <c r="D26" s="272">
        <v>341526.32143052603</v>
      </c>
      <c r="E26" s="270">
        <v>603091.12400000007</v>
      </c>
      <c r="F26" s="271">
        <v>17302.006000000001</v>
      </c>
      <c r="G26" s="272">
        <v>585789.11800000002</v>
      </c>
      <c r="H26" s="273">
        <v>16040.348000000002</v>
      </c>
      <c r="I26" s="273">
        <v>5887.8597699790262</v>
      </c>
      <c r="J26" s="270">
        <v>949243.64720050502</v>
      </c>
    </row>
    <row r="27" spans="1:10" ht="12.95" customHeight="1">
      <c r="A27" s="575" t="s">
        <v>96</v>
      </c>
      <c r="B27" s="266"/>
      <c r="C27" s="267"/>
      <c r="D27" s="268"/>
      <c r="E27" s="266"/>
      <c r="F27" s="267"/>
      <c r="G27" s="268"/>
      <c r="H27" s="269"/>
      <c r="I27" s="269"/>
      <c r="J27" s="266"/>
    </row>
    <row r="28" spans="1:10" ht="12.95" customHeight="1">
      <c r="A28" s="575" t="s">
        <v>97</v>
      </c>
      <c r="B28" s="266"/>
      <c r="C28" s="267"/>
      <c r="D28" s="268"/>
      <c r="E28" s="266"/>
      <c r="F28" s="267"/>
      <c r="G28" s="268"/>
      <c r="H28" s="269"/>
      <c r="I28" s="269"/>
      <c r="J28" s="266"/>
    </row>
    <row r="29" spans="1:10" ht="12.95" customHeight="1">
      <c r="A29" s="575" t="s">
        <v>98</v>
      </c>
      <c r="B29" s="270"/>
      <c r="C29" s="271"/>
      <c r="D29" s="272"/>
      <c r="E29" s="270"/>
      <c r="F29" s="271"/>
      <c r="G29" s="272"/>
      <c r="H29" s="273"/>
      <c r="I29" s="273"/>
      <c r="J29" s="270"/>
    </row>
    <row r="30" spans="1:10" ht="12.95" customHeight="1">
      <c r="A30" s="576" t="s">
        <v>129</v>
      </c>
      <c r="B30" s="449">
        <f>SUM(B24:B29)</f>
        <v>1338595.5534751581</v>
      </c>
      <c r="C30" s="450">
        <f>SUM(C24:C29)</f>
        <v>143774.65356945398</v>
      </c>
      <c r="D30" s="451">
        <f>B30-C30</f>
        <v>1194820.899905704</v>
      </c>
      <c r="E30" s="449">
        <f>SUM(E24:E29)</f>
        <v>1202479.3820000002</v>
      </c>
      <c r="F30" s="450">
        <f>SUM(F24:F29)</f>
        <v>73490.788</v>
      </c>
      <c r="G30" s="451">
        <f>E30-F30</f>
        <v>1128988.5940000003</v>
      </c>
      <c r="H30" s="452">
        <f>SUM(H24:H29)</f>
        <v>34084.551999999996</v>
      </c>
      <c r="I30" s="452">
        <f>SUM(I24:I29)</f>
        <v>12008.592069822946</v>
      </c>
      <c r="J30" s="449">
        <f>SUM(J24:J29)</f>
        <v>2369902.637975527</v>
      </c>
    </row>
    <row r="31" spans="1:10" ht="12" customHeight="1"/>
    <row r="32" spans="1:10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510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510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510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510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510" t="str">
        <f>A18</f>
        <v>2024/2025</v>
      </c>
      <c r="D45" s="36">
        <f>E45+F45</f>
        <v>13040866.540610401</v>
      </c>
      <c r="E45" s="36">
        <f>B18</f>
        <v>14609838.705947001</v>
      </c>
      <c r="F45" s="36">
        <f>C18*-1</f>
        <v>-1568972.1653366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73" t="s">
        <v>238</v>
      </c>
      <c r="B1" s="673"/>
      <c r="C1" s="673"/>
      <c r="D1" s="673"/>
      <c r="E1" s="673"/>
      <c r="F1" s="673"/>
      <c r="G1" s="673"/>
      <c r="H1" s="673"/>
      <c r="I1" s="673"/>
      <c r="J1" s="673"/>
    </row>
    <row r="2" spans="1:15" ht="18">
      <c r="A2" s="674" t="s">
        <v>242</v>
      </c>
      <c r="B2" s="675"/>
      <c r="C2" s="675"/>
      <c r="D2" s="675"/>
      <c r="E2" s="675"/>
      <c r="F2" s="675"/>
      <c r="G2" s="675"/>
      <c r="H2" s="675"/>
      <c r="I2" s="675"/>
      <c r="J2" s="676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38" t="s">
        <v>77</v>
      </c>
      <c r="C5" s="639"/>
      <c r="D5" s="638" t="s">
        <v>91</v>
      </c>
      <c r="E5" s="638"/>
      <c r="F5" s="609" t="s">
        <v>111</v>
      </c>
      <c r="G5" s="609"/>
      <c r="H5" s="638" t="s">
        <v>119</v>
      </c>
      <c r="I5" s="638"/>
      <c r="J5" s="631" t="s">
        <v>129</v>
      </c>
      <c r="K5" s="632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59">
        <f>'7.3'!J12</f>
        <v>6079593.1446342925</v>
      </c>
      <c r="K7" s="560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511">
        <f>'7.3'!J13</f>
        <v>9446820.8867750242</v>
      </c>
      <c r="K8" s="512">
        <f>'7.3'!J25</f>
        <v>865477.27314726391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511">
        <f>'7.3'!J14</f>
        <v>10335768.833498914</v>
      </c>
      <c r="K9" s="512">
        <f>'7.3'!J26</f>
        <v>949243.64720050502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61">
        <f>'7.3'!J15</f>
        <v>0</v>
      </c>
      <c r="K10" s="562">
        <f>'7.3'!J27</f>
        <v>0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516">
        <f>'7.3'!J16</f>
        <v>0</v>
      </c>
      <c r="K11" s="517">
        <f>'7.3'!J28</f>
        <v>0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516">
        <f>'7.3'!J17</f>
        <v>0</v>
      </c>
      <c r="K12" s="517">
        <f>'7.3'!J29</f>
        <v>0</v>
      </c>
      <c r="L12" s="37"/>
    </row>
    <row r="13" spans="1:15" ht="30" customHeight="1">
      <c r="A13" s="382" t="s">
        <v>177</v>
      </c>
      <c r="B13" s="384">
        <v>68480239.686305344</v>
      </c>
      <c r="C13" s="385">
        <v>6410022.0879130289</v>
      </c>
      <c r="D13" s="384">
        <v>61988668.893160962</v>
      </c>
      <c r="E13" s="385">
        <v>5796160.3174620969</v>
      </c>
      <c r="F13" s="384">
        <v>51608499.050207995</v>
      </c>
      <c r="G13" s="385">
        <v>4738572.2145728525</v>
      </c>
      <c r="H13" s="384">
        <v>48995816.323018916</v>
      </c>
      <c r="I13" s="385">
        <v>4491257.7253176151</v>
      </c>
      <c r="J13" s="563">
        <f>SUM(J7:J12)</f>
        <v>25862182.86490823</v>
      </c>
      <c r="K13" s="564">
        <f t="shared" ref="K13" si="0">SUM(K7:K12)</f>
        <v>2369902.637975527</v>
      </c>
      <c r="L13" s="37"/>
      <c r="M13" s="39"/>
    </row>
    <row r="14" spans="1:15" ht="39.950000000000003" customHeight="1">
      <c r="A14" s="607" t="s">
        <v>244</v>
      </c>
      <c r="B14" s="607"/>
      <c r="C14" s="607"/>
      <c r="D14" s="607"/>
      <c r="E14" s="607"/>
      <c r="F14" s="607"/>
      <c r="G14" s="607"/>
      <c r="H14" s="607"/>
      <c r="I14" s="607"/>
      <c r="J14" s="607"/>
      <c r="K14" s="607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9446820.8867750242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10335768.833498914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607" t="s">
        <v>245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73"/>
      <c r="B1" s="673"/>
      <c r="C1" s="673"/>
      <c r="D1" s="673"/>
      <c r="E1" s="673"/>
      <c r="F1" s="673"/>
      <c r="G1" s="673"/>
      <c r="H1" s="673"/>
      <c r="I1" s="673"/>
      <c r="J1" s="673"/>
    </row>
    <row r="2" spans="1:15" ht="18">
      <c r="A2" s="674" t="s">
        <v>243</v>
      </c>
      <c r="B2" s="675"/>
      <c r="C2" s="675"/>
      <c r="D2" s="675"/>
      <c r="E2" s="675"/>
      <c r="F2" s="675"/>
      <c r="G2" s="675"/>
      <c r="H2" s="675"/>
      <c r="I2" s="675"/>
      <c r="J2" s="676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38" t="s">
        <v>77</v>
      </c>
      <c r="C5" s="639"/>
      <c r="D5" s="638" t="s">
        <v>91</v>
      </c>
      <c r="E5" s="638"/>
      <c r="F5" s="609" t="s">
        <v>111</v>
      </c>
      <c r="G5" s="609"/>
      <c r="H5" s="638" t="s">
        <v>119</v>
      </c>
      <c r="I5" s="638"/>
      <c r="J5" s="631" t="s">
        <v>129</v>
      </c>
      <c r="K5" s="632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59">
        <v>6497694.8915138757</v>
      </c>
      <c r="K7" s="560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511">
        <v>9202919.6995812207</v>
      </c>
      <c r="K8" s="512">
        <v>843132.27405655151</v>
      </c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513">
        <v>10845069.281288156</v>
      </c>
      <c r="K9" s="514">
        <v>996018.18997662945</v>
      </c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59"/>
      <c r="K10" s="560"/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515"/>
      <c r="K11" s="512"/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513"/>
      <c r="K12" s="514"/>
      <c r="L12" s="37"/>
    </row>
    <row r="13" spans="1:15" ht="30" customHeight="1">
      <c r="A13" s="382" t="s">
        <v>177</v>
      </c>
      <c r="B13" s="384">
        <v>69365096.926802322</v>
      </c>
      <c r="C13" s="385">
        <v>6492740.1760976538</v>
      </c>
      <c r="D13" s="384">
        <v>64158532.67297861</v>
      </c>
      <c r="E13" s="385">
        <v>5999152.1528656436</v>
      </c>
      <c r="F13" s="384">
        <v>55298797.801485822</v>
      </c>
      <c r="G13" s="385">
        <v>5077161.3170814626</v>
      </c>
      <c r="H13" s="384">
        <v>54794538.492374763</v>
      </c>
      <c r="I13" s="385">
        <v>5022959.8078398313</v>
      </c>
      <c r="J13" s="563">
        <f t="shared" ref="J13:K13" si="0">SUM(J7:J12)</f>
        <v>26545683.872383252</v>
      </c>
      <c r="K13" s="564">
        <f t="shared" si="0"/>
        <v>2432512.6599212438</v>
      </c>
      <c r="L13" s="37"/>
      <c r="M13" s="39"/>
    </row>
    <row r="14" spans="1:15" ht="39.950000000000003" customHeight="1">
      <c r="A14" s="607" t="s">
        <v>246</v>
      </c>
      <c r="B14" s="607"/>
      <c r="C14" s="607"/>
      <c r="D14" s="607"/>
      <c r="E14" s="607"/>
      <c r="F14" s="607"/>
      <c r="G14" s="607"/>
      <c r="H14" s="607"/>
      <c r="I14" s="607"/>
      <c r="J14" s="607"/>
      <c r="K14" s="607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9202919.6995812207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10845069.281288156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607" t="s">
        <v>247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topLeftCell="A4" zoomScaleNormal="100" zoomScaleSheetLayoutView="100" workbookViewId="0">
      <selection activeCell="E1" sqref="E1"/>
    </sheetView>
  </sheetViews>
  <sheetFormatPr defaultColWidth="9" defaultRowHeight="11.25"/>
  <cols>
    <col min="1" max="1" width="13" style="44" customWidth="1"/>
    <col min="2" max="13" width="6.375" style="44" customWidth="1"/>
    <col min="14" max="14" width="16.375" style="44" customWidth="1"/>
    <col min="15" max="16384" width="9" style="44"/>
  </cols>
  <sheetData>
    <row r="1" spans="1:18" ht="21" customHeight="1">
      <c r="A1" s="89" t="s">
        <v>237</v>
      </c>
      <c r="L1" s="682"/>
      <c r="M1" s="682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2.75">
      <c r="A3" s="683" t="s">
        <v>36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</row>
    <row r="4" spans="1:18" ht="95.25" customHeight="1">
      <c r="A4" s="687" t="s">
        <v>285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89" t="s">
        <v>37</v>
      </c>
      <c r="L5" s="689"/>
      <c r="M5" s="689"/>
    </row>
    <row r="6" spans="1:18" ht="24" customHeight="1">
      <c r="A6" s="683" t="s">
        <v>35</v>
      </c>
      <c r="B6" s="683"/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R6" s="47"/>
    </row>
    <row r="7" spans="1:18" ht="39.950000000000003" customHeight="1">
      <c r="A7" s="690" t="s">
        <v>121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6.9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6.9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6.9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6.9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84" t="s">
        <v>8</v>
      </c>
      <c r="B24" s="577">
        <v>1</v>
      </c>
      <c r="C24" s="578">
        <v>2</v>
      </c>
      <c r="D24" s="579">
        <v>3</v>
      </c>
      <c r="E24" s="578">
        <v>4</v>
      </c>
      <c r="F24" s="579">
        <v>5</v>
      </c>
      <c r="G24" s="578">
        <v>6</v>
      </c>
      <c r="H24" s="579">
        <v>7</v>
      </c>
      <c r="I24" s="578">
        <v>8</v>
      </c>
      <c r="J24" s="579">
        <v>9</v>
      </c>
      <c r="K24" s="578">
        <v>10</v>
      </c>
      <c r="L24" s="579">
        <v>11</v>
      </c>
      <c r="M24" s="577">
        <v>12</v>
      </c>
    </row>
    <row r="25" spans="1:18" ht="15" customHeight="1">
      <c r="A25" s="685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91">
        <v>2024</v>
      </c>
      <c r="C36" s="692"/>
      <c r="D36" s="693"/>
      <c r="E36" s="692">
        <v>2025</v>
      </c>
      <c r="F36" s="692"/>
      <c r="G36" s="692"/>
      <c r="H36" s="692"/>
      <c r="I36" s="692"/>
      <c r="J36" s="692"/>
      <c r="K36" s="692"/>
      <c r="L36" s="692"/>
      <c r="M36" s="692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53">
        <v>0.4</v>
      </c>
      <c r="C38" s="454">
        <v>0.6</v>
      </c>
      <c r="D38" s="455">
        <v>0.8</v>
      </c>
      <c r="E38" s="456">
        <v>0.9</v>
      </c>
      <c r="F38" s="454">
        <v>0.8</v>
      </c>
      <c r="G38" s="454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86" t="s">
        <v>42</v>
      </c>
      <c r="L40" s="686"/>
      <c r="M40" s="686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19" zoomScaleNormal="100" zoomScaleSheetLayoutView="100" workbookViewId="0">
      <selection activeCell="E1" sqref="E1"/>
    </sheetView>
  </sheetViews>
  <sheetFormatPr defaultColWidth="9" defaultRowHeight="12.75"/>
  <cols>
    <col min="1" max="1" width="9" style="93"/>
    <col min="2" max="2" width="10" style="93" customWidth="1"/>
    <col min="3" max="7" width="9" style="93"/>
    <col min="8" max="8" width="9.6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5">
      <c r="A47" s="124" t="s">
        <v>114</v>
      </c>
    </row>
    <row r="48" spans="1:3" ht="14.25">
      <c r="A48" s="94" t="s">
        <v>120</v>
      </c>
      <c r="B48" s="95"/>
      <c r="C48" s="95"/>
    </row>
    <row r="50" spans="1:2" ht="14.25">
      <c r="A50" s="125" t="s">
        <v>118</v>
      </c>
      <c r="B50" s="126">
        <f ca="1">TODAY()</f>
        <v>45685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zoomScale="70" zoomScaleNormal="100" zoomScaleSheetLayoutView="70" workbookViewId="0">
      <selection activeCell="M29" sqref="M29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603"/>
      <c r="B2" s="604"/>
      <c r="C2" s="604"/>
      <c r="D2" s="604"/>
      <c r="E2" s="604"/>
      <c r="F2" s="604"/>
      <c r="G2" s="604"/>
      <c r="H2" s="604"/>
      <c r="I2" s="604"/>
    </row>
    <row r="3" spans="1:9">
      <c r="A3" s="602" t="s">
        <v>282</v>
      </c>
      <c r="B3" s="602"/>
      <c r="C3" s="602"/>
      <c r="D3" s="602"/>
      <c r="E3" s="602"/>
      <c r="F3" s="602"/>
      <c r="G3" s="602"/>
      <c r="H3" s="602"/>
      <c r="I3" s="602"/>
    </row>
    <row r="4" spans="1:9">
      <c r="A4" s="602"/>
      <c r="B4" s="602"/>
      <c r="C4" s="602"/>
      <c r="D4" s="602"/>
      <c r="E4" s="602"/>
      <c r="F4" s="602"/>
      <c r="G4" s="602"/>
      <c r="H4" s="602"/>
      <c r="I4" s="602"/>
    </row>
    <row r="5" spans="1:9" s="1" customFormat="1">
      <c r="A5" s="602"/>
      <c r="B5" s="602"/>
      <c r="C5" s="602"/>
      <c r="D5" s="602"/>
      <c r="E5" s="602"/>
      <c r="F5" s="602"/>
      <c r="G5" s="602"/>
      <c r="H5" s="602"/>
      <c r="I5" s="602"/>
    </row>
    <row r="6" spans="1:9">
      <c r="A6" s="602"/>
      <c r="B6" s="602"/>
      <c r="C6" s="602"/>
      <c r="D6" s="602"/>
      <c r="E6" s="602"/>
      <c r="F6" s="602"/>
      <c r="G6" s="602"/>
      <c r="H6" s="602"/>
      <c r="I6" s="602"/>
    </row>
    <row r="7" spans="1:9">
      <c r="A7" s="602"/>
      <c r="B7" s="602"/>
      <c r="C7" s="602"/>
      <c r="D7" s="602"/>
      <c r="E7" s="602"/>
      <c r="F7" s="602"/>
      <c r="G7" s="602"/>
      <c r="H7" s="602"/>
      <c r="I7" s="602"/>
    </row>
    <row r="8" spans="1:9" s="41" customFormat="1">
      <c r="A8" s="602"/>
      <c r="B8" s="602"/>
      <c r="C8" s="602"/>
      <c r="D8" s="602"/>
      <c r="E8" s="602"/>
      <c r="F8" s="602"/>
      <c r="G8" s="602"/>
      <c r="H8" s="602"/>
      <c r="I8" s="602"/>
    </row>
    <row r="9" spans="1:9">
      <c r="A9" s="602"/>
      <c r="B9" s="602"/>
      <c r="C9" s="602"/>
      <c r="D9" s="602"/>
      <c r="E9" s="602"/>
      <c r="F9" s="602"/>
      <c r="G9" s="602"/>
      <c r="H9" s="602"/>
      <c r="I9" s="602"/>
    </row>
    <row r="10" spans="1:9" s="41" customFormat="1">
      <c r="A10" s="602"/>
      <c r="B10" s="602"/>
      <c r="C10" s="602"/>
      <c r="D10" s="602"/>
      <c r="E10" s="602"/>
      <c r="F10" s="602"/>
      <c r="G10" s="602"/>
      <c r="H10" s="602"/>
      <c r="I10" s="602"/>
    </row>
    <row r="11" spans="1:9" s="41" customFormat="1">
      <c r="A11" s="602"/>
      <c r="B11" s="602"/>
      <c r="C11" s="602"/>
      <c r="D11" s="602"/>
      <c r="E11" s="602"/>
      <c r="F11" s="602"/>
      <c r="G11" s="602"/>
      <c r="H11" s="602"/>
      <c r="I11" s="602"/>
    </row>
    <row r="12" spans="1:9">
      <c r="A12" s="602"/>
      <c r="B12" s="602"/>
      <c r="C12" s="602"/>
      <c r="D12" s="602"/>
      <c r="E12" s="602"/>
      <c r="F12" s="602"/>
      <c r="G12" s="602"/>
      <c r="H12" s="602"/>
      <c r="I12" s="602"/>
    </row>
    <row r="13" spans="1:9">
      <c r="A13" s="602"/>
      <c r="B13" s="602"/>
      <c r="C13" s="602"/>
      <c r="D13" s="602"/>
      <c r="E13" s="602"/>
      <c r="F13" s="602"/>
      <c r="G13" s="602"/>
      <c r="H13" s="602"/>
      <c r="I13" s="602"/>
    </row>
    <row r="14" spans="1:9">
      <c r="A14" s="602"/>
      <c r="B14" s="602"/>
      <c r="C14" s="602"/>
      <c r="D14" s="602"/>
      <c r="E14" s="602"/>
      <c r="F14" s="602"/>
      <c r="G14" s="602"/>
      <c r="H14" s="602"/>
      <c r="I14" s="602"/>
    </row>
    <row r="15" spans="1:9">
      <c r="A15" s="602"/>
      <c r="B15" s="602"/>
      <c r="C15" s="602"/>
      <c r="D15" s="602"/>
      <c r="E15" s="602"/>
      <c r="F15" s="602"/>
      <c r="G15" s="602"/>
      <c r="H15" s="602"/>
      <c r="I15" s="602"/>
    </row>
    <row r="16" spans="1:9">
      <c r="A16" s="602"/>
      <c r="B16" s="602"/>
      <c r="C16" s="602"/>
      <c r="D16" s="602"/>
      <c r="E16" s="602"/>
      <c r="F16" s="602"/>
      <c r="G16" s="602"/>
      <c r="H16" s="602"/>
      <c r="I16" s="602"/>
    </row>
    <row r="17" spans="1:18">
      <c r="A17" s="602"/>
      <c r="B17" s="602"/>
      <c r="C17" s="602"/>
      <c r="D17" s="602"/>
      <c r="E17" s="602"/>
      <c r="F17" s="602"/>
      <c r="G17" s="602"/>
      <c r="H17" s="602"/>
      <c r="I17" s="602"/>
    </row>
    <row r="18" spans="1:18">
      <c r="A18" s="602"/>
      <c r="B18" s="602"/>
      <c r="C18" s="602"/>
      <c r="D18" s="602"/>
      <c r="E18" s="602"/>
      <c r="F18" s="602"/>
      <c r="G18" s="602"/>
      <c r="H18" s="602"/>
      <c r="I18" s="602"/>
    </row>
    <row r="19" spans="1:18">
      <c r="A19" s="602"/>
      <c r="B19" s="602"/>
      <c r="C19" s="602"/>
      <c r="D19" s="602"/>
      <c r="E19" s="602"/>
      <c r="F19" s="602"/>
      <c r="G19" s="602"/>
      <c r="H19" s="602"/>
      <c r="I19" s="602"/>
    </row>
    <row r="20" spans="1:18" ht="12.6" customHeight="1">
      <c r="A20" s="602"/>
      <c r="B20" s="602"/>
      <c r="C20" s="602"/>
      <c r="D20" s="602"/>
      <c r="E20" s="602"/>
      <c r="F20" s="602"/>
      <c r="G20" s="602"/>
      <c r="H20" s="602"/>
      <c r="I20" s="602"/>
    </row>
    <row r="21" spans="1:18" ht="12.6" customHeight="1">
      <c r="A21" s="602"/>
      <c r="B21" s="602"/>
      <c r="C21" s="602"/>
      <c r="D21" s="602"/>
      <c r="E21" s="602"/>
      <c r="F21" s="602"/>
      <c r="G21" s="602"/>
      <c r="H21" s="602"/>
      <c r="I21" s="602"/>
    </row>
    <row r="22" spans="1:18" ht="12.6" customHeight="1">
      <c r="A22" s="602"/>
      <c r="B22" s="602"/>
      <c r="C22" s="602"/>
      <c r="D22" s="602"/>
      <c r="E22" s="602"/>
      <c r="F22" s="602"/>
      <c r="G22" s="602"/>
      <c r="H22" s="602"/>
      <c r="I22" s="602"/>
    </row>
    <row r="23" spans="1:18" ht="12.6" customHeight="1">
      <c r="A23" s="602"/>
      <c r="B23" s="602"/>
      <c r="C23" s="602"/>
      <c r="D23" s="602"/>
      <c r="E23" s="602"/>
      <c r="F23" s="602"/>
      <c r="G23" s="602"/>
      <c r="H23" s="602"/>
      <c r="I23" s="602"/>
    </row>
    <row r="24" spans="1:18" ht="12.95" customHeight="1">
      <c r="A24" s="602"/>
      <c r="B24" s="602"/>
      <c r="C24" s="602"/>
      <c r="D24" s="602"/>
      <c r="E24" s="602"/>
      <c r="F24" s="602"/>
      <c r="G24" s="602"/>
      <c r="H24" s="602"/>
      <c r="I24" s="602"/>
      <c r="P24" s="42"/>
      <c r="Q24" s="40"/>
      <c r="R24" s="40"/>
    </row>
    <row r="25" spans="1:18" ht="12.95" customHeight="1">
      <c r="A25" s="602"/>
      <c r="B25" s="602"/>
      <c r="C25" s="602"/>
      <c r="D25" s="602"/>
      <c r="E25" s="602"/>
      <c r="F25" s="602"/>
      <c r="G25" s="602"/>
      <c r="H25" s="602"/>
      <c r="I25" s="602"/>
      <c r="Q25" s="43"/>
      <c r="R25" s="43"/>
    </row>
    <row r="26" spans="1:18" ht="12.95" customHeight="1">
      <c r="A26" s="602"/>
      <c r="B26" s="602"/>
      <c r="C26" s="602"/>
      <c r="D26" s="602"/>
      <c r="E26" s="602"/>
      <c r="F26" s="602"/>
      <c r="G26" s="602"/>
      <c r="H26" s="602"/>
      <c r="I26" s="602"/>
      <c r="P26" s="42"/>
      <c r="Q26" s="43"/>
      <c r="R26" s="43"/>
    </row>
    <row r="27" spans="1:18" ht="12.95" customHeight="1">
      <c r="A27" s="602"/>
      <c r="B27" s="602"/>
      <c r="C27" s="602"/>
      <c r="D27" s="602"/>
      <c r="E27" s="602"/>
      <c r="F27" s="602"/>
      <c r="G27" s="602"/>
      <c r="H27" s="602"/>
      <c r="I27" s="602"/>
      <c r="P27" s="42"/>
      <c r="Q27" s="43"/>
      <c r="R27" s="43"/>
    </row>
    <row r="28" spans="1:18" ht="12.95" customHeight="1">
      <c r="A28" s="602"/>
      <c r="B28" s="602"/>
      <c r="C28" s="602"/>
      <c r="D28" s="602"/>
      <c r="E28" s="602"/>
      <c r="F28" s="602"/>
      <c r="G28" s="602"/>
      <c r="H28" s="602"/>
      <c r="I28" s="602"/>
      <c r="P28" s="42"/>
      <c r="Q28" s="43"/>
      <c r="R28" s="43"/>
    </row>
    <row r="29" spans="1:18" ht="12.95" customHeight="1">
      <c r="A29" s="602"/>
      <c r="B29" s="602"/>
      <c r="C29" s="602"/>
      <c r="D29" s="602"/>
      <c r="E29" s="602"/>
      <c r="F29" s="602"/>
      <c r="G29" s="602"/>
      <c r="H29" s="602"/>
      <c r="I29" s="602"/>
      <c r="P29" s="42"/>
      <c r="Q29" s="43"/>
      <c r="R29" s="43"/>
    </row>
    <row r="30" spans="1:18" ht="12.95" customHeight="1">
      <c r="A30" s="602"/>
      <c r="B30" s="602"/>
      <c r="C30" s="602"/>
      <c r="D30" s="602"/>
      <c r="E30" s="602"/>
      <c r="F30" s="602"/>
      <c r="G30" s="602"/>
      <c r="H30" s="602"/>
      <c r="I30" s="602"/>
      <c r="P30" s="42"/>
      <c r="Q30" s="43"/>
      <c r="R30" s="43"/>
    </row>
    <row r="31" spans="1:18" ht="12.95" customHeight="1">
      <c r="A31" s="602"/>
      <c r="B31" s="602"/>
      <c r="C31" s="602"/>
      <c r="D31" s="602"/>
      <c r="E31" s="602"/>
      <c r="F31" s="602"/>
      <c r="G31" s="602"/>
      <c r="H31" s="602"/>
      <c r="I31" s="602"/>
      <c r="P31" s="42"/>
      <c r="Q31" s="43"/>
      <c r="R31" s="43"/>
    </row>
    <row r="32" spans="1:18" ht="12.95" customHeight="1">
      <c r="A32" s="602"/>
      <c r="B32" s="602"/>
      <c r="C32" s="602"/>
      <c r="D32" s="602"/>
      <c r="E32" s="602"/>
      <c r="F32" s="602"/>
      <c r="G32" s="602"/>
      <c r="H32" s="602"/>
      <c r="I32" s="602"/>
    </row>
    <row r="33" spans="1:9" ht="12.95" customHeight="1">
      <c r="A33" s="602"/>
      <c r="B33" s="602"/>
      <c r="C33" s="602"/>
      <c r="D33" s="602"/>
      <c r="E33" s="602"/>
      <c r="F33" s="602"/>
      <c r="G33" s="602"/>
      <c r="H33" s="602"/>
      <c r="I33" s="602"/>
    </row>
    <row r="34" spans="1:9" ht="12.95" customHeight="1">
      <c r="A34" s="602"/>
      <c r="B34" s="602"/>
      <c r="C34" s="602"/>
      <c r="D34" s="602"/>
      <c r="E34" s="602"/>
      <c r="F34" s="602"/>
      <c r="G34" s="602"/>
      <c r="H34" s="602"/>
      <c r="I34" s="602"/>
    </row>
    <row r="35" spans="1:9" ht="12.95" customHeight="1">
      <c r="A35" s="602"/>
      <c r="B35" s="602"/>
      <c r="C35" s="602"/>
      <c r="D35" s="602"/>
      <c r="E35" s="602"/>
      <c r="F35" s="602"/>
      <c r="G35" s="602"/>
      <c r="H35" s="602"/>
      <c r="I35" s="602"/>
    </row>
    <row r="36" spans="1:9" ht="13.5" customHeight="1">
      <c r="A36" s="602"/>
      <c r="B36" s="602"/>
      <c r="C36" s="602"/>
      <c r="D36" s="602"/>
      <c r="E36" s="602"/>
      <c r="F36" s="602"/>
      <c r="G36" s="602"/>
      <c r="H36" s="602"/>
      <c r="I36" s="602"/>
    </row>
    <row r="37" spans="1:9" ht="13.5" customHeight="1">
      <c r="A37" s="602"/>
      <c r="B37" s="602"/>
      <c r="C37" s="602"/>
      <c r="D37" s="602"/>
      <c r="E37" s="602"/>
      <c r="F37" s="602"/>
      <c r="G37" s="602"/>
      <c r="H37" s="602"/>
      <c r="I37" s="602"/>
    </row>
    <row r="38" spans="1:9" ht="13.5" customHeight="1">
      <c r="A38" s="602"/>
      <c r="B38" s="602"/>
      <c r="C38" s="602"/>
      <c r="D38" s="602"/>
      <c r="E38" s="602"/>
      <c r="F38" s="602"/>
      <c r="G38" s="602"/>
      <c r="H38" s="602"/>
      <c r="I38" s="602"/>
    </row>
    <row r="39" spans="1:9" ht="13.5" customHeight="1">
      <c r="A39" s="602"/>
      <c r="B39" s="602"/>
      <c r="C39" s="602"/>
      <c r="D39" s="602"/>
      <c r="E39" s="602"/>
      <c r="F39" s="602"/>
      <c r="G39" s="602"/>
      <c r="H39" s="602"/>
      <c r="I39" s="602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view="pageBreakPreview" zoomScale="80" zoomScaleNormal="100" zoomScaleSheetLayoutView="80" workbookViewId="0">
      <selection activeCell="E1" sqref="E1"/>
    </sheetView>
  </sheetViews>
  <sheetFormatPr defaultColWidth="9" defaultRowHeight="15.75"/>
  <cols>
    <col min="1" max="1" width="16.25" style="10" customWidth="1"/>
    <col min="2" max="2" width="73" style="19" customWidth="1"/>
    <col min="3" max="3" width="9" style="8"/>
    <col min="4" max="4" width="11.625" style="8" customWidth="1"/>
    <col min="5" max="6" width="9" style="8"/>
    <col min="7" max="7" width="11.625" style="8" customWidth="1"/>
    <col min="8" max="16384" width="9" style="8"/>
  </cols>
  <sheetData>
    <row r="1" spans="1:2" ht="20.25">
      <c r="A1" s="118" t="s">
        <v>110</v>
      </c>
      <c r="B1" s="9"/>
    </row>
    <row r="2" spans="1:2" ht="6" customHeight="1">
      <c r="B2" s="9"/>
    </row>
    <row r="3" spans="1:2" ht="24.95" customHeight="1">
      <c r="A3" s="11" t="s">
        <v>52</v>
      </c>
      <c r="B3" s="12" t="s">
        <v>68</v>
      </c>
    </row>
    <row r="4" spans="1:2" ht="24.95" customHeight="1">
      <c r="A4" s="13" t="s">
        <v>0</v>
      </c>
      <c r="B4" s="12" t="s">
        <v>63</v>
      </c>
    </row>
    <row r="5" spans="1:2" ht="24.95" customHeight="1">
      <c r="A5" s="13" t="s">
        <v>1</v>
      </c>
      <c r="B5" s="12" t="s">
        <v>62</v>
      </c>
    </row>
    <row r="6" spans="1:2" ht="24.95" customHeight="1">
      <c r="A6" s="13" t="s">
        <v>71</v>
      </c>
      <c r="B6" s="12" t="s">
        <v>72</v>
      </c>
    </row>
    <row r="7" spans="1:2" ht="24.95" customHeight="1">
      <c r="A7" s="13" t="s">
        <v>298</v>
      </c>
      <c r="B7" s="14" t="s">
        <v>299</v>
      </c>
    </row>
    <row r="8" spans="1:2" ht="24.95" customHeight="1">
      <c r="A8" s="13" t="s">
        <v>289</v>
      </c>
      <c r="B8" s="17" t="s">
        <v>294</v>
      </c>
    </row>
    <row r="9" spans="1:2" ht="39.950000000000003" customHeight="1">
      <c r="A9" s="13" t="s">
        <v>5</v>
      </c>
      <c r="B9" s="18" t="s">
        <v>283</v>
      </c>
    </row>
    <row r="10" spans="1:2" ht="39.950000000000003" customHeight="1">
      <c r="A10" s="13" t="s">
        <v>22</v>
      </c>
      <c r="B10" s="12" t="s">
        <v>284</v>
      </c>
    </row>
    <row r="11" spans="1:2" ht="24.95" customHeight="1">
      <c r="A11" s="13" t="s">
        <v>292</v>
      </c>
      <c r="B11" s="15" t="s">
        <v>297</v>
      </c>
    </row>
    <row r="12" spans="1:2" ht="39.950000000000003" customHeight="1">
      <c r="A12" s="13" t="s">
        <v>6</v>
      </c>
      <c r="B12" s="18" t="s">
        <v>115</v>
      </c>
    </row>
    <row r="13" spans="1:2" ht="24.95" customHeight="1">
      <c r="A13" s="13" t="s">
        <v>66</v>
      </c>
      <c r="B13" s="12" t="s">
        <v>67</v>
      </c>
    </row>
    <row r="14" spans="1:2" ht="24.95" customHeight="1">
      <c r="A14" s="13" t="s">
        <v>53</v>
      </c>
      <c r="B14" s="12" t="s">
        <v>54</v>
      </c>
    </row>
    <row r="15" spans="1:2" ht="24.95" customHeight="1">
      <c r="A15" s="13" t="s">
        <v>64</v>
      </c>
      <c r="B15" s="12" t="s">
        <v>65</v>
      </c>
    </row>
    <row r="16" spans="1:2" ht="24.95" customHeight="1">
      <c r="A16" s="13" t="s">
        <v>300</v>
      </c>
      <c r="B16" s="12" t="s">
        <v>301</v>
      </c>
    </row>
    <row r="17" spans="1:2" ht="24.95" customHeight="1">
      <c r="A17" s="13" t="s">
        <v>61</v>
      </c>
      <c r="B17" s="12" t="s">
        <v>69</v>
      </c>
    </row>
    <row r="18" spans="1:2" ht="24.95" customHeight="1">
      <c r="A18" s="13" t="s">
        <v>290</v>
      </c>
      <c r="B18" s="16" t="s">
        <v>295</v>
      </c>
    </row>
    <row r="19" spans="1:2" ht="24.95" customHeight="1">
      <c r="A19" s="13" t="s">
        <v>43</v>
      </c>
      <c r="B19" s="12" t="s">
        <v>55</v>
      </c>
    </row>
    <row r="20" spans="1:2" ht="24.95" customHeight="1">
      <c r="A20" s="13" t="s">
        <v>291</v>
      </c>
      <c r="B20" s="15" t="s">
        <v>296</v>
      </c>
    </row>
    <row r="21" spans="1:2" ht="55.5" customHeight="1">
      <c r="A21" s="13" t="s">
        <v>45</v>
      </c>
      <c r="B21" s="18" t="s">
        <v>286</v>
      </c>
    </row>
    <row r="22" spans="1:2" ht="39.950000000000003" customHeight="1">
      <c r="A22" s="13" t="s">
        <v>44</v>
      </c>
      <c r="B22" s="18" t="s">
        <v>56</v>
      </c>
    </row>
    <row r="23" spans="1:2" ht="24.95" customHeight="1">
      <c r="A23" s="13" t="s">
        <v>57</v>
      </c>
      <c r="B23" s="12" t="s">
        <v>58</v>
      </c>
    </row>
    <row r="24" spans="1:2" ht="24.95" customHeight="1">
      <c r="A24" s="13" t="s">
        <v>59</v>
      </c>
      <c r="B24" s="12" t="s">
        <v>60</v>
      </c>
    </row>
    <row r="25" spans="1:2" ht="24.95" customHeight="1">
      <c r="A25" s="13" t="s">
        <v>3</v>
      </c>
      <c r="B25" s="12" t="s">
        <v>70</v>
      </c>
    </row>
    <row r="26" spans="1:2" ht="24.95" customHeight="1">
      <c r="A26" s="96" t="s">
        <v>116</v>
      </c>
      <c r="B26" s="97" t="s">
        <v>117</v>
      </c>
    </row>
    <row r="27" spans="1:2" ht="24.95" customHeight="1">
      <c r="A27" s="13" t="s">
        <v>130</v>
      </c>
      <c r="B27" s="18" t="s">
        <v>113</v>
      </c>
    </row>
    <row r="28" spans="1:2" ht="24.95" customHeight="1">
      <c r="A28" s="13" t="s">
        <v>148</v>
      </c>
      <c r="B28" s="406" t="s">
        <v>303</v>
      </c>
    </row>
    <row r="29" spans="1:2" ht="24.95" customHeight="1">
      <c r="A29" s="13" t="s">
        <v>288</v>
      </c>
      <c r="B29" s="406" t="s">
        <v>293</v>
      </c>
    </row>
    <row r="30" spans="1:2" ht="24.95" customHeight="1">
      <c r="A30" s="13"/>
      <c r="B30" s="15"/>
    </row>
    <row r="31" spans="1:2" ht="24.95" customHeight="1">
      <c r="A31" s="13"/>
      <c r="B31" s="15"/>
    </row>
    <row r="32" spans="1:2" ht="24.95" customHeight="1">
      <c r="A32" s="13"/>
      <c r="B32" s="15"/>
    </row>
    <row r="33" spans="1:2" ht="24.95" customHeight="1">
      <c r="A33" s="13"/>
      <c r="B33" s="18"/>
    </row>
    <row r="34" spans="1:2" ht="24.95" customHeight="1">
      <c r="A34" s="13"/>
      <c r="B34" s="15"/>
    </row>
    <row r="35" spans="1:2" ht="24.95" customHeight="1">
      <c r="A35" s="13"/>
      <c r="B35" s="15"/>
    </row>
    <row r="36" spans="1:2" ht="24.95" customHeight="1">
      <c r="A36" s="13"/>
      <c r="B36" s="16"/>
    </row>
    <row r="37" spans="1:2" ht="24.95" customHeight="1">
      <c r="A37" s="13"/>
      <c r="B37" s="15"/>
    </row>
    <row r="38" spans="1:2" ht="24.95" customHeight="1">
      <c r="A38" s="13"/>
      <c r="B38" s="16"/>
    </row>
    <row r="39" spans="1:2" ht="24.95" customHeight="1">
      <c r="A39" s="13"/>
      <c r="B39" s="16"/>
    </row>
    <row r="40" spans="1:2" ht="24.95" customHeight="1">
      <c r="A40" s="13"/>
      <c r="B40" s="15"/>
    </row>
    <row r="41" spans="1:2" ht="24.95" customHeight="1">
      <c r="A41" s="13"/>
      <c r="B41" s="15"/>
    </row>
    <row r="42" spans="1:2" ht="24.95" customHeight="1">
      <c r="A42" s="13"/>
      <c r="B42" s="15"/>
    </row>
    <row r="43" spans="1:2" ht="24.95" customHeight="1">
      <c r="A43" s="13"/>
      <c r="B43" s="15"/>
    </row>
    <row r="44" spans="1:2" ht="24.95" customHeight="1">
      <c r="A44" s="13"/>
      <c r="B44" s="15"/>
    </row>
    <row r="45" spans="1:2" ht="24.95" customHeight="1">
      <c r="A45" s="13"/>
      <c r="B45" s="16"/>
    </row>
    <row r="46" spans="1:2" ht="24.9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K28" sqref="K28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603"/>
      <c r="B2" s="604"/>
      <c r="C2" s="604"/>
      <c r="D2" s="604"/>
      <c r="E2" s="604"/>
      <c r="F2" s="604"/>
      <c r="G2" s="604"/>
      <c r="H2" s="604"/>
      <c r="I2" s="604"/>
    </row>
    <row r="3" spans="1:9" ht="12.75" customHeight="1">
      <c r="A3" s="602" t="s">
        <v>308</v>
      </c>
      <c r="B3" s="602"/>
      <c r="C3" s="602"/>
      <c r="D3" s="602"/>
      <c r="E3" s="602"/>
      <c r="F3" s="602"/>
      <c r="G3" s="602"/>
      <c r="H3" s="602"/>
      <c r="I3" s="602"/>
    </row>
    <row r="4" spans="1:9" ht="12.75" customHeight="1">
      <c r="A4" s="602"/>
      <c r="B4" s="602"/>
      <c r="C4" s="602"/>
      <c r="D4" s="602"/>
      <c r="E4" s="602"/>
      <c r="F4" s="602"/>
      <c r="G4" s="602"/>
      <c r="H4" s="602"/>
      <c r="I4" s="602"/>
    </row>
    <row r="5" spans="1:9" s="1" customFormat="1" ht="12.75" customHeight="1">
      <c r="A5" s="602"/>
      <c r="B5" s="602"/>
      <c r="C5" s="602"/>
      <c r="D5" s="602"/>
      <c r="E5" s="602"/>
      <c r="F5" s="602"/>
      <c r="G5" s="602"/>
      <c r="H5" s="602"/>
      <c r="I5" s="602"/>
    </row>
    <row r="6" spans="1:9" ht="12.75" customHeight="1">
      <c r="A6" s="602"/>
      <c r="B6" s="602"/>
      <c r="C6" s="602"/>
      <c r="D6" s="602"/>
      <c r="E6" s="602"/>
      <c r="F6" s="602"/>
      <c r="G6" s="602"/>
      <c r="H6" s="602"/>
      <c r="I6" s="602"/>
    </row>
    <row r="7" spans="1:9" ht="12.75" customHeight="1">
      <c r="A7" s="602"/>
      <c r="B7" s="602"/>
      <c r="C7" s="602"/>
      <c r="D7" s="602"/>
      <c r="E7" s="602"/>
      <c r="F7" s="602"/>
      <c r="G7" s="602"/>
      <c r="H7" s="602"/>
      <c r="I7" s="602"/>
    </row>
    <row r="8" spans="1:9" s="41" customFormat="1" ht="12.75" customHeight="1">
      <c r="A8" s="602"/>
      <c r="B8" s="602"/>
      <c r="C8" s="602"/>
      <c r="D8" s="602"/>
      <c r="E8" s="602"/>
      <c r="F8" s="602"/>
      <c r="G8" s="602"/>
      <c r="H8" s="602"/>
      <c r="I8" s="602"/>
    </row>
    <row r="9" spans="1:9" ht="12.75" customHeight="1">
      <c r="A9" s="602"/>
      <c r="B9" s="602"/>
      <c r="C9" s="602"/>
      <c r="D9" s="602"/>
      <c r="E9" s="602"/>
      <c r="F9" s="602"/>
      <c r="G9" s="602"/>
      <c r="H9" s="602"/>
      <c r="I9" s="602"/>
    </row>
    <row r="10" spans="1:9" s="41" customFormat="1" ht="12.75" customHeight="1">
      <c r="A10" s="602"/>
      <c r="B10" s="602"/>
      <c r="C10" s="602"/>
      <c r="D10" s="602"/>
      <c r="E10" s="602"/>
      <c r="F10" s="602"/>
      <c r="G10" s="602"/>
      <c r="H10" s="602"/>
      <c r="I10" s="602"/>
    </row>
    <row r="11" spans="1:9" s="41" customFormat="1" ht="12.75" customHeight="1">
      <c r="A11" s="602"/>
      <c r="B11" s="602"/>
      <c r="C11" s="602"/>
      <c r="D11" s="602"/>
      <c r="E11" s="602"/>
      <c r="F11" s="602"/>
      <c r="G11" s="602"/>
      <c r="H11" s="602"/>
      <c r="I11" s="602"/>
    </row>
    <row r="12" spans="1:9" ht="12.75" customHeight="1">
      <c r="A12" s="602"/>
      <c r="B12" s="602"/>
      <c r="C12" s="602"/>
      <c r="D12" s="602"/>
      <c r="E12" s="602"/>
      <c r="F12" s="602"/>
      <c r="G12" s="602"/>
      <c r="H12" s="602"/>
      <c r="I12" s="602"/>
    </row>
    <row r="13" spans="1:9" ht="12.75" customHeight="1">
      <c r="A13" s="602"/>
      <c r="B13" s="602"/>
      <c r="C13" s="602"/>
      <c r="D13" s="602"/>
      <c r="E13" s="602"/>
      <c r="F13" s="602"/>
      <c r="G13" s="602"/>
      <c r="H13" s="602"/>
      <c r="I13" s="602"/>
    </row>
    <row r="14" spans="1:9" ht="12.75" customHeight="1">
      <c r="A14" s="602"/>
      <c r="B14" s="602"/>
      <c r="C14" s="602"/>
      <c r="D14" s="602"/>
      <c r="E14" s="602"/>
      <c r="F14" s="602"/>
      <c r="G14" s="602"/>
      <c r="H14" s="602"/>
      <c r="I14" s="602"/>
    </row>
    <row r="15" spans="1:9" ht="12.75" customHeight="1">
      <c r="A15" s="602"/>
      <c r="B15" s="602"/>
      <c r="C15" s="602"/>
      <c r="D15" s="602"/>
      <c r="E15" s="602"/>
      <c r="F15" s="602"/>
      <c r="G15" s="602"/>
      <c r="H15" s="602"/>
      <c r="I15" s="602"/>
    </row>
    <row r="16" spans="1:9" ht="12.75" customHeight="1">
      <c r="A16" s="602"/>
      <c r="B16" s="602"/>
      <c r="C16" s="602"/>
      <c r="D16" s="602"/>
      <c r="E16" s="602"/>
      <c r="F16" s="602"/>
      <c r="G16" s="602"/>
      <c r="H16" s="602"/>
      <c r="I16" s="602"/>
    </row>
    <row r="17" spans="1:18" ht="12.75" customHeight="1">
      <c r="A17" s="602"/>
      <c r="B17" s="602"/>
      <c r="C17" s="602"/>
      <c r="D17" s="602"/>
      <c r="E17" s="602"/>
      <c r="F17" s="602"/>
      <c r="G17" s="602"/>
      <c r="H17" s="602"/>
      <c r="I17" s="602"/>
    </row>
    <row r="18" spans="1:18" ht="12.75" customHeight="1">
      <c r="A18" s="602"/>
      <c r="B18" s="602"/>
      <c r="C18" s="602"/>
      <c r="D18" s="602"/>
      <c r="E18" s="602"/>
      <c r="F18" s="602"/>
      <c r="G18" s="602"/>
      <c r="H18" s="602"/>
      <c r="I18" s="602"/>
    </row>
    <row r="19" spans="1:18" ht="12.75" customHeight="1">
      <c r="A19" s="602"/>
      <c r="B19" s="602"/>
      <c r="C19" s="602"/>
      <c r="D19" s="602"/>
      <c r="E19" s="602"/>
      <c r="F19" s="602"/>
      <c r="G19" s="602"/>
      <c r="H19" s="602"/>
      <c r="I19" s="602"/>
    </row>
    <row r="20" spans="1:18" ht="12.6" customHeight="1">
      <c r="A20" s="602"/>
      <c r="B20" s="602"/>
      <c r="C20" s="602"/>
      <c r="D20" s="602"/>
      <c r="E20" s="602"/>
      <c r="F20" s="602"/>
      <c r="G20" s="602"/>
      <c r="H20" s="602"/>
      <c r="I20" s="602"/>
    </row>
    <row r="21" spans="1:18" ht="12.6" customHeight="1">
      <c r="A21" s="602"/>
      <c r="B21" s="602"/>
      <c r="C21" s="602"/>
      <c r="D21" s="602"/>
      <c r="E21" s="602"/>
      <c r="F21" s="602"/>
      <c r="G21" s="602"/>
      <c r="H21" s="602"/>
      <c r="I21" s="602"/>
    </row>
    <row r="22" spans="1:18" ht="12.6" customHeight="1">
      <c r="A22" s="602"/>
      <c r="B22" s="602"/>
      <c r="C22" s="602"/>
      <c r="D22" s="602"/>
      <c r="E22" s="602"/>
      <c r="F22" s="602"/>
      <c r="G22" s="602"/>
      <c r="H22" s="602"/>
      <c r="I22" s="602"/>
    </row>
    <row r="23" spans="1:18" ht="12.6" customHeight="1">
      <c r="A23" s="602"/>
      <c r="B23" s="602"/>
      <c r="C23" s="602"/>
      <c r="D23" s="602"/>
      <c r="E23" s="602"/>
      <c r="F23" s="602"/>
      <c r="G23" s="602"/>
      <c r="H23" s="602"/>
      <c r="I23" s="602"/>
    </row>
    <row r="24" spans="1:18" ht="12.95" customHeight="1">
      <c r="A24" s="602"/>
      <c r="B24" s="602"/>
      <c r="C24" s="602"/>
      <c r="D24" s="602"/>
      <c r="E24" s="602"/>
      <c r="F24" s="602"/>
      <c r="G24" s="602"/>
      <c r="H24" s="602"/>
      <c r="I24" s="602"/>
      <c r="P24" s="42"/>
      <c r="Q24" s="40"/>
      <c r="R24" s="40"/>
    </row>
    <row r="25" spans="1:18" ht="12.95" customHeight="1">
      <c r="A25" s="602"/>
      <c r="B25" s="602"/>
      <c r="C25" s="602"/>
      <c r="D25" s="602"/>
      <c r="E25" s="602"/>
      <c r="F25" s="602"/>
      <c r="G25" s="602"/>
      <c r="H25" s="602"/>
      <c r="I25" s="602"/>
      <c r="Q25" s="43"/>
      <c r="R25" s="43"/>
    </row>
    <row r="26" spans="1:18" ht="12.95" customHeight="1">
      <c r="A26" s="602"/>
      <c r="B26" s="602"/>
      <c r="C26" s="602"/>
      <c r="D26" s="602"/>
      <c r="E26" s="602"/>
      <c r="F26" s="602"/>
      <c r="G26" s="602"/>
      <c r="H26" s="602"/>
      <c r="I26" s="602"/>
      <c r="P26" s="42"/>
      <c r="Q26" s="43"/>
      <c r="R26" s="43"/>
    </row>
    <row r="27" spans="1:18" ht="12.95" customHeight="1">
      <c r="A27" s="602"/>
      <c r="B27" s="602"/>
      <c r="C27" s="602"/>
      <c r="D27" s="602"/>
      <c r="E27" s="602"/>
      <c r="F27" s="602"/>
      <c r="G27" s="602"/>
      <c r="H27" s="602"/>
      <c r="I27" s="602"/>
      <c r="P27" s="42"/>
      <c r="Q27" s="43"/>
      <c r="R27" s="43"/>
    </row>
    <row r="28" spans="1:18" ht="12.95" customHeight="1">
      <c r="A28" s="602"/>
      <c r="B28" s="602"/>
      <c r="C28" s="602"/>
      <c r="D28" s="602"/>
      <c r="E28" s="602"/>
      <c r="F28" s="602"/>
      <c r="G28" s="602"/>
      <c r="H28" s="602"/>
      <c r="I28" s="602"/>
      <c r="P28" s="42"/>
      <c r="Q28" s="43"/>
      <c r="R28" s="43"/>
    </row>
    <row r="29" spans="1:18" ht="12.95" customHeight="1">
      <c r="A29" s="602"/>
      <c r="B29" s="602"/>
      <c r="C29" s="602"/>
      <c r="D29" s="602"/>
      <c r="E29" s="602"/>
      <c r="F29" s="602"/>
      <c r="G29" s="602"/>
      <c r="H29" s="602"/>
      <c r="I29" s="602"/>
      <c r="P29" s="42"/>
      <c r="Q29" s="43"/>
      <c r="R29" s="43"/>
    </row>
    <row r="30" spans="1:18" ht="12.95" customHeight="1">
      <c r="A30" s="602"/>
      <c r="B30" s="602"/>
      <c r="C30" s="602"/>
      <c r="D30" s="602"/>
      <c r="E30" s="602"/>
      <c r="F30" s="602"/>
      <c r="G30" s="602"/>
      <c r="H30" s="602"/>
      <c r="I30" s="602"/>
      <c r="P30" s="42"/>
      <c r="Q30" s="43"/>
      <c r="R30" s="43"/>
    </row>
    <row r="31" spans="1:18" ht="12.95" customHeight="1">
      <c r="A31" s="602"/>
      <c r="B31" s="602"/>
      <c r="C31" s="602"/>
      <c r="D31" s="602"/>
      <c r="E31" s="602"/>
      <c r="F31" s="602"/>
      <c r="G31" s="602"/>
      <c r="H31" s="602"/>
      <c r="I31" s="602"/>
      <c r="P31" s="42"/>
      <c r="Q31" s="43"/>
      <c r="R31" s="43"/>
    </row>
    <row r="32" spans="1:18" ht="12.95" customHeight="1">
      <c r="A32" s="602"/>
      <c r="B32" s="602"/>
      <c r="C32" s="602"/>
      <c r="D32" s="602"/>
      <c r="E32" s="602"/>
      <c r="F32" s="602"/>
      <c r="G32" s="602"/>
      <c r="H32" s="602"/>
      <c r="I32" s="602"/>
    </row>
    <row r="33" spans="1:9" ht="12.95" customHeight="1">
      <c r="A33" s="602"/>
      <c r="B33" s="602"/>
      <c r="C33" s="602"/>
      <c r="D33" s="602"/>
      <c r="E33" s="602"/>
      <c r="F33" s="602"/>
      <c r="G33" s="602"/>
      <c r="H33" s="602"/>
      <c r="I33" s="602"/>
    </row>
    <row r="34" spans="1:9" ht="12.95" customHeight="1">
      <c r="A34" s="602"/>
      <c r="B34" s="602"/>
      <c r="C34" s="602"/>
      <c r="D34" s="602"/>
      <c r="E34" s="602"/>
      <c r="F34" s="602"/>
      <c r="G34" s="602"/>
      <c r="H34" s="602"/>
      <c r="I34" s="602"/>
    </row>
    <row r="35" spans="1:9" ht="12.95" customHeight="1">
      <c r="A35" s="602"/>
      <c r="B35" s="602"/>
      <c r="C35" s="602"/>
      <c r="D35" s="602"/>
      <c r="E35" s="602"/>
      <c r="F35" s="602"/>
      <c r="G35" s="602"/>
      <c r="H35" s="602"/>
      <c r="I35" s="602"/>
    </row>
    <row r="36" spans="1:9" ht="13.5" customHeight="1">
      <c r="A36" s="602"/>
      <c r="B36" s="602"/>
      <c r="C36" s="602"/>
      <c r="D36" s="602"/>
      <c r="E36" s="602"/>
      <c r="F36" s="602"/>
      <c r="G36" s="602"/>
      <c r="H36" s="602"/>
      <c r="I36" s="602"/>
    </row>
    <row r="37" spans="1:9" ht="13.5" customHeight="1">
      <c r="A37" s="602"/>
      <c r="B37" s="602"/>
      <c r="C37" s="602"/>
      <c r="D37" s="602"/>
      <c r="E37" s="602"/>
      <c r="F37" s="602"/>
      <c r="G37" s="602"/>
      <c r="H37" s="602"/>
      <c r="I37" s="602"/>
    </row>
    <row r="38" spans="1:9" ht="13.5" customHeight="1">
      <c r="A38" s="602"/>
      <c r="B38" s="602"/>
      <c r="C38" s="602"/>
      <c r="D38" s="602"/>
      <c r="E38" s="602"/>
      <c r="F38" s="602"/>
      <c r="G38" s="602"/>
      <c r="H38" s="602"/>
      <c r="I38" s="602"/>
    </row>
    <row r="39" spans="1:9" ht="13.5" customHeight="1">
      <c r="A39" s="602"/>
      <c r="B39" s="602"/>
      <c r="C39" s="602"/>
      <c r="D39" s="602"/>
      <c r="E39" s="602"/>
      <c r="F39" s="602"/>
      <c r="G39" s="602"/>
      <c r="H39" s="602"/>
      <c r="I39" s="602"/>
    </row>
    <row r="40" spans="1:9" ht="12.75" customHeight="1">
      <c r="A40" s="602"/>
      <c r="B40" s="602"/>
      <c r="C40" s="602"/>
      <c r="D40" s="602"/>
      <c r="E40" s="602"/>
      <c r="F40" s="602"/>
      <c r="G40" s="602"/>
      <c r="H40" s="602"/>
      <c r="I40" s="602"/>
    </row>
    <row r="41" spans="1:9" ht="12.75" customHeight="1">
      <c r="A41" s="602"/>
      <c r="B41" s="602"/>
      <c r="C41" s="602"/>
      <c r="D41" s="602"/>
      <c r="E41" s="602"/>
      <c r="F41" s="602"/>
      <c r="G41" s="602"/>
      <c r="H41" s="602"/>
      <c r="I41" s="602"/>
    </row>
    <row r="42" spans="1:9" ht="12.75" customHeight="1">
      <c r="A42" s="602"/>
      <c r="B42" s="602"/>
      <c r="C42" s="602"/>
      <c r="D42" s="602"/>
      <c r="E42" s="602"/>
      <c r="F42" s="602"/>
      <c r="G42" s="602"/>
      <c r="H42" s="602"/>
      <c r="I42" s="602"/>
    </row>
    <row r="43" spans="1:9" ht="11.45" customHeight="1">
      <c r="A43" s="602"/>
      <c r="B43" s="602"/>
      <c r="C43" s="602"/>
      <c r="D43" s="602"/>
      <c r="E43" s="602"/>
      <c r="F43" s="602"/>
      <c r="G43" s="602"/>
      <c r="H43" s="602"/>
      <c r="I43" s="602"/>
    </row>
    <row r="44" spans="1:9" ht="11.45" customHeight="1">
      <c r="A44" s="602"/>
      <c r="B44" s="602"/>
      <c r="C44" s="602"/>
      <c r="D44" s="602"/>
      <c r="E44" s="602"/>
      <c r="F44" s="602"/>
      <c r="G44" s="602"/>
      <c r="H44" s="602"/>
      <c r="I44" s="602"/>
    </row>
    <row r="45" spans="1:9" ht="11.45" customHeight="1">
      <c r="A45" s="602"/>
      <c r="B45" s="602"/>
      <c r="C45" s="602"/>
      <c r="D45" s="602"/>
      <c r="E45" s="602"/>
      <c r="F45" s="602"/>
      <c r="G45" s="602"/>
      <c r="H45" s="602"/>
      <c r="I45" s="602"/>
    </row>
    <row r="46" spans="1:9" ht="11.45" customHeight="1">
      <c r="A46" s="602"/>
      <c r="B46" s="602"/>
      <c r="C46" s="602"/>
      <c r="D46" s="602"/>
      <c r="E46" s="602"/>
      <c r="F46" s="602"/>
      <c r="G46" s="602"/>
      <c r="H46" s="602"/>
      <c r="I46" s="602"/>
    </row>
    <row r="47" spans="1:9" ht="15" customHeight="1">
      <c r="A47" s="602" t="s">
        <v>276</v>
      </c>
      <c r="B47" s="602"/>
      <c r="C47" s="602"/>
      <c r="D47" s="602"/>
      <c r="E47" s="602"/>
      <c r="F47" s="602"/>
      <c r="G47" s="602"/>
      <c r="H47" s="602"/>
      <c r="I47" s="602"/>
    </row>
    <row r="48" spans="1:9" ht="15" customHeight="1">
      <c r="A48" s="602"/>
      <c r="B48" s="602"/>
      <c r="C48" s="602"/>
      <c r="D48" s="602"/>
      <c r="E48" s="602"/>
      <c r="F48" s="602"/>
      <c r="G48" s="602"/>
      <c r="H48" s="602"/>
      <c r="I48" s="602"/>
    </row>
    <row r="49" spans="1:12" ht="6.95" customHeight="1">
      <c r="A49" s="602"/>
      <c r="B49" s="602"/>
      <c r="C49" s="602"/>
      <c r="D49" s="602"/>
      <c r="E49" s="602"/>
      <c r="F49" s="602"/>
      <c r="G49" s="602"/>
      <c r="H49" s="602"/>
      <c r="I49" s="602"/>
    </row>
    <row r="50" spans="1:12" ht="30" customHeight="1">
      <c r="A50" s="605" t="s">
        <v>90</v>
      </c>
      <c r="B50" s="605"/>
      <c r="C50" s="605"/>
      <c r="D50" s="605"/>
      <c r="E50" s="605"/>
      <c r="F50" s="605"/>
      <c r="G50" s="605"/>
      <c r="H50" s="605"/>
      <c r="I50" s="605"/>
    </row>
    <row r="51" spans="1:12" ht="18" customHeight="1">
      <c r="A51" s="83"/>
      <c r="B51" s="565" t="s">
        <v>45</v>
      </c>
      <c r="C51" s="566">
        <f>'3.4 '!J9</f>
        <v>351747.38559300016</v>
      </c>
      <c r="D51" s="567" t="s">
        <v>4</v>
      </c>
      <c r="E51" s="568">
        <f>C51/('8.1'!J7/'8.1'!K7)</f>
        <v>32121.181970367212</v>
      </c>
      <c r="F51" s="569" t="s">
        <v>248</v>
      </c>
      <c r="G51" s="570" t="s">
        <v>73</v>
      </c>
      <c r="H51" s="83"/>
      <c r="I51" s="83"/>
      <c r="L51" s="391"/>
    </row>
    <row r="52" spans="1:12" ht="30" customHeight="1">
      <c r="A52" s="606" t="s">
        <v>75</v>
      </c>
      <c r="B52" s="606"/>
      <c r="C52" s="606"/>
      <c r="D52" s="606"/>
      <c r="E52" s="606"/>
      <c r="F52" s="606"/>
      <c r="G52" s="606"/>
      <c r="H52" s="606"/>
      <c r="I52" s="606"/>
    </row>
    <row r="53" spans="1:12" ht="18" customHeight="1">
      <c r="A53" s="84"/>
      <c r="B53" s="565" t="s">
        <v>43</v>
      </c>
      <c r="C53" s="566">
        <f>'3.5 '!J9</f>
        <v>8107069.5040599983</v>
      </c>
      <c r="D53" s="567" t="s">
        <v>4</v>
      </c>
      <c r="E53" s="568">
        <f>C53/('8.1'!J7/'8.1'!K7)</f>
        <v>740328.61494424718</v>
      </c>
      <c r="F53" s="569" t="s">
        <v>248</v>
      </c>
      <c r="G53" s="85"/>
      <c r="H53" s="85"/>
      <c r="I53" s="85"/>
    </row>
    <row r="54" spans="1:12" ht="30" customHeight="1">
      <c r="A54" s="606" t="s">
        <v>76</v>
      </c>
      <c r="B54" s="606"/>
      <c r="C54" s="606"/>
      <c r="D54" s="606"/>
      <c r="E54" s="606"/>
      <c r="F54" s="606"/>
      <c r="G54" s="606"/>
      <c r="H54" s="606"/>
      <c r="I54" s="606"/>
    </row>
    <row r="55" spans="1:12" ht="18" customHeight="1">
      <c r="A55" s="84"/>
      <c r="B55" s="565" t="s">
        <v>44</v>
      </c>
      <c r="C55" s="571">
        <f>'3.6 '!J9</f>
        <v>6205882.4037499996</v>
      </c>
      <c r="D55" s="567" t="s">
        <v>4</v>
      </c>
      <c r="E55" s="568">
        <f>C55/('8.1'!J7/'8.1'!K7)</f>
        <v>566714.3130047489</v>
      </c>
      <c r="F55" s="569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6" width="10.625" style="2" customWidth="1"/>
    <col min="7" max="16384" width="9" style="2"/>
  </cols>
  <sheetData>
    <row r="1" spans="1:6" ht="20.25">
      <c r="A1" s="119" t="s">
        <v>112</v>
      </c>
      <c r="B1" s="120"/>
      <c r="C1" s="120"/>
      <c r="D1" s="120"/>
    </row>
    <row r="2" spans="1:6" ht="18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39.950000000000003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57" t="s">
        <v>129</v>
      </c>
    </row>
    <row r="6" spans="1:6" ht="39.950000000000003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58">
        <v>129</v>
      </c>
    </row>
    <row r="7" spans="1:6" ht="39.950000000000003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58">
        <v>169</v>
      </c>
    </row>
    <row r="8" spans="1:6" ht="39.950000000000003" customHeight="1">
      <c r="A8" s="144" t="s">
        <v>133</v>
      </c>
      <c r="B8" s="143">
        <f>SUM(B6:B7)</f>
        <v>286</v>
      </c>
      <c r="C8" s="143">
        <f t="shared" ref="C8:E8" si="0">SUM(C6:C7)</f>
        <v>271</v>
      </c>
      <c r="D8" s="143">
        <f t="shared" si="0"/>
        <v>290</v>
      </c>
      <c r="E8" s="143">
        <f t="shared" si="0"/>
        <v>298</v>
      </c>
      <c r="F8" s="459">
        <v>298</v>
      </c>
    </row>
    <row r="9" spans="1:6" ht="12.95" customHeight="1">
      <c r="A9" s="142"/>
      <c r="B9" s="142"/>
      <c r="C9" s="142"/>
      <c r="D9" s="142"/>
      <c r="E9" s="6"/>
    </row>
    <row r="10" spans="1:6" ht="15" customHeight="1">
      <c r="A10" s="607" t="s">
        <v>179</v>
      </c>
      <c r="B10" s="607"/>
      <c r="C10" s="607"/>
      <c r="D10" s="607"/>
      <c r="E10" s="607"/>
      <c r="F10" s="607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0.43288590604026844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0.56711409395973156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2.9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/>
    <row r="28" spans="1:6" ht="12.95" customHeight="1">
      <c r="A28" s="142"/>
      <c r="B28" s="142"/>
      <c r="C28" s="142"/>
      <c r="D28" s="142"/>
    </row>
    <row r="29" spans="1:6" ht="12.95" customHeight="1">
      <c r="A29" s="607" t="s">
        <v>178</v>
      </c>
      <c r="B29" s="607"/>
      <c r="C29" s="607"/>
      <c r="D29" s="607"/>
      <c r="E29" s="607"/>
      <c r="F29" s="607"/>
    </row>
    <row r="30" spans="1:6" ht="12.95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K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134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20.100000000000001" customHeight="1">
      <c r="A5" s="612" t="s">
        <v>135</v>
      </c>
      <c r="B5" s="608" t="s">
        <v>77</v>
      </c>
      <c r="C5" s="614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0" t="s">
        <v>129</v>
      </c>
      <c r="K5" s="611"/>
    </row>
    <row r="6" spans="1:11" ht="20.100000000000001" customHeight="1">
      <c r="A6" s="613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144" t="s">
        <v>144</v>
      </c>
      <c r="B7" s="460">
        <v>102</v>
      </c>
      <c r="C7" s="461">
        <v>121</v>
      </c>
      <c r="D7" s="460">
        <v>90</v>
      </c>
      <c r="E7" s="462">
        <v>122</v>
      </c>
      <c r="F7" s="150">
        <v>73</v>
      </c>
      <c r="G7" s="149">
        <v>100</v>
      </c>
      <c r="H7" s="463">
        <v>86</v>
      </c>
      <c r="I7" s="462">
        <v>112</v>
      </c>
      <c r="J7" s="519">
        <v>86</v>
      </c>
      <c r="K7" s="520">
        <v>109</v>
      </c>
    </row>
    <row r="8" spans="1:11" ht="39.950000000000003" customHeight="1">
      <c r="A8" s="144" t="s">
        <v>145</v>
      </c>
      <c r="B8" s="460">
        <v>25</v>
      </c>
      <c r="C8" s="461">
        <v>103</v>
      </c>
      <c r="D8" s="460">
        <v>22</v>
      </c>
      <c r="E8" s="462">
        <v>66</v>
      </c>
      <c r="F8" s="150">
        <v>27</v>
      </c>
      <c r="G8" s="149">
        <v>65</v>
      </c>
      <c r="H8" s="463">
        <v>20</v>
      </c>
      <c r="I8" s="462">
        <v>55</v>
      </c>
      <c r="J8" s="519">
        <v>22</v>
      </c>
      <c r="K8" s="520">
        <v>61</v>
      </c>
    </row>
    <row r="9" spans="1:11" ht="39.950000000000003" customHeight="1">
      <c r="A9" s="144" t="s">
        <v>146</v>
      </c>
      <c r="B9" s="460">
        <v>11</v>
      </c>
      <c r="C9" s="461">
        <v>23</v>
      </c>
      <c r="D9" s="460">
        <v>12</v>
      </c>
      <c r="E9" s="462">
        <v>34</v>
      </c>
      <c r="F9" s="147">
        <v>8</v>
      </c>
      <c r="G9" s="149">
        <v>23</v>
      </c>
      <c r="H9" s="463">
        <v>15</v>
      </c>
      <c r="I9" s="464">
        <v>39</v>
      </c>
      <c r="J9" s="519">
        <v>16</v>
      </c>
      <c r="K9" s="520">
        <v>39</v>
      </c>
    </row>
    <row r="10" spans="1:11" ht="39.950000000000003" customHeight="1">
      <c r="A10" s="144" t="s">
        <v>147</v>
      </c>
      <c r="B10" s="460">
        <v>17</v>
      </c>
      <c r="C10" s="461">
        <v>17</v>
      </c>
      <c r="D10" s="460">
        <v>17</v>
      </c>
      <c r="E10" s="462">
        <v>17</v>
      </c>
      <c r="F10" s="150">
        <v>13</v>
      </c>
      <c r="G10" s="149">
        <v>13</v>
      </c>
      <c r="H10" s="463">
        <v>8</v>
      </c>
      <c r="I10" s="462">
        <v>8</v>
      </c>
      <c r="J10" s="519">
        <v>5</v>
      </c>
      <c r="K10" s="520">
        <v>5</v>
      </c>
    </row>
    <row r="11" spans="1:11" ht="39.950000000000003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519">
        <v>129</v>
      </c>
      <c r="K11" s="520">
        <v>214</v>
      </c>
    </row>
    <row r="12" spans="1:11" ht="15" customHeight="1">
      <c r="A12" s="142"/>
      <c r="B12" s="142"/>
      <c r="C12" s="142"/>
      <c r="D12" s="142"/>
    </row>
    <row r="13" spans="1:11" ht="15" customHeight="1">
      <c r="A13" s="607" t="s">
        <v>164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</row>
    <row r="14" spans="1:11" ht="15" customHeight="1">
      <c r="A14" s="142"/>
      <c r="B14" s="142"/>
      <c r="C14" s="142"/>
      <c r="D14" s="142"/>
    </row>
    <row r="15" spans="1:11" ht="15" customHeight="1">
      <c r="A15" s="142"/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86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22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16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>
      <c r="A27" s="142"/>
      <c r="B27" s="142"/>
      <c r="C27" s="142"/>
      <c r="D27" s="142"/>
    </row>
    <row r="28" spans="1:6" ht="12.95" customHeight="1">
      <c r="A28" s="142"/>
      <c r="B28" s="142"/>
      <c r="C28" s="142"/>
      <c r="D28" s="142"/>
    </row>
    <row r="29" spans="1:6" ht="12.95" customHeight="1">
      <c r="A29" s="178" t="s">
        <v>155</v>
      </c>
      <c r="B29" s="142"/>
      <c r="C29" s="142"/>
      <c r="D29" s="142"/>
    </row>
    <row r="30" spans="1:6" ht="12.95" customHeight="1">
      <c r="A30" s="142"/>
      <c r="B30" s="142"/>
      <c r="C30" s="142"/>
      <c r="D30" s="142"/>
    </row>
    <row r="31" spans="1:6" ht="12.95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608" t="s">
        <v>77</v>
      </c>
      <c r="C5" s="614"/>
      <c r="D5" s="608" t="s">
        <v>91</v>
      </c>
      <c r="E5" s="608"/>
      <c r="F5" s="615" t="s">
        <v>111</v>
      </c>
      <c r="G5" s="615"/>
      <c r="H5" s="608" t="s">
        <v>119</v>
      </c>
      <c r="I5" s="608"/>
      <c r="J5" s="610" t="s">
        <v>129</v>
      </c>
      <c r="K5" s="611"/>
    </row>
    <row r="6" spans="1:11" ht="24.9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230" t="s">
        <v>138</v>
      </c>
      <c r="B7" s="460">
        <v>19</v>
      </c>
      <c r="C7" s="461">
        <v>26</v>
      </c>
      <c r="D7" s="460">
        <v>18</v>
      </c>
      <c r="E7" s="462">
        <v>25</v>
      </c>
      <c r="F7" s="232">
        <v>27</v>
      </c>
      <c r="G7" s="200">
        <v>34</v>
      </c>
      <c r="H7" s="463">
        <v>29</v>
      </c>
      <c r="I7" s="462">
        <v>39</v>
      </c>
      <c r="J7" s="519">
        <v>33</v>
      </c>
      <c r="K7" s="520">
        <v>46</v>
      </c>
    </row>
    <row r="8" spans="1:11" ht="39.950000000000003" customHeight="1">
      <c r="A8" s="230" t="s">
        <v>139</v>
      </c>
      <c r="B8" s="460">
        <v>3</v>
      </c>
      <c r="C8" s="461">
        <v>3</v>
      </c>
      <c r="D8" s="460">
        <v>3</v>
      </c>
      <c r="E8" s="462">
        <v>4</v>
      </c>
      <c r="F8" s="232">
        <v>3</v>
      </c>
      <c r="G8" s="200">
        <v>4</v>
      </c>
      <c r="H8" s="463">
        <v>1</v>
      </c>
      <c r="I8" s="462">
        <v>2</v>
      </c>
      <c r="J8" s="519">
        <v>1</v>
      </c>
      <c r="K8" s="520">
        <v>2</v>
      </c>
    </row>
    <row r="9" spans="1:11" ht="39.950000000000003" customHeight="1">
      <c r="A9" s="230" t="s">
        <v>140</v>
      </c>
      <c r="B9" s="460">
        <v>19</v>
      </c>
      <c r="C9" s="461">
        <v>62</v>
      </c>
      <c r="D9" s="460">
        <v>15</v>
      </c>
      <c r="E9" s="462">
        <v>59</v>
      </c>
      <c r="F9" s="231">
        <v>15</v>
      </c>
      <c r="G9" s="200">
        <v>46</v>
      </c>
      <c r="H9" s="463">
        <v>17</v>
      </c>
      <c r="I9" s="464">
        <v>49</v>
      </c>
      <c r="J9" s="519">
        <v>16</v>
      </c>
      <c r="K9" s="520">
        <v>53</v>
      </c>
    </row>
    <row r="10" spans="1:11" ht="39.950000000000003" customHeight="1">
      <c r="A10" s="230" t="s">
        <v>141</v>
      </c>
      <c r="B10" s="460">
        <v>1</v>
      </c>
      <c r="C10" s="461">
        <v>1</v>
      </c>
      <c r="D10" s="460">
        <v>4</v>
      </c>
      <c r="E10" s="462">
        <v>4</v>
      </c>
      <c r="F10" s="232">
        <v>5</v>
      </c>
      <c r="G10" s="200">
        <v>5</v>
      </c>
      <c r="H10" s="463">
        <v>4</v>
      </c>
      <c r="I10" s="462">
        <v>4</v>
      </c>
      <c r="J10" s="519">
        <v>4</v>
      </c>
      <c r="K10" s="520">
        <v>4</v>
      </c>
    </row>
    <row r="11" spans="1:11" ht="39.950000000000003" customHeight="1">
      <c r="A11" s="230" t="s">
        <v>142</v>
      </c>
      <c r="B11" s="463">
        <v>1</v>
      </c>
      <c r="C11" s="465">
        <v>1</v>
      </c>
      <c r="D11" s="463">
        <v>1</v>
      </c>
      <c r="E11" s="464">
        <v>1</v>
      </c>
      <c r="F11" s="231">
        <v>0</v>
      </c>
      <c r="G11" s="233">
        <v>0</v>
      </c>
      <c r="H11" s="463">
        <v>0</v>
      </c>
      <c r="I11" s="464">
        <v>0</v>
      </c>
      <c r="J11" s="519">
        <v>0</v>
      </c>
      <c r="K11" s="520">
        <v>0</v>
      </c>
    </row>
    <row r="12" spans="1:11" ht="39.950000000000003" customHeight="1">
      <c r="A12" s="230" t="s">
        <v>143</v>
      </c>
      <c r="B12" s="466">
        <v>128</v>
      </c>
      <c r="C12" s="467">
        <v>156</v>
      </c>
      <c r="D12" s="466">
        <v>105</v>
      </c>
      <c r="E12" s="468">
        <v>129</v>
      </c>
      <c r="F12" s="235">
        <v>86</v>
      </c>
      <c r="G12" s="234">
        <v>103</v>
      </c>
      <c r="H12" s="469">
        <v>94</v>
      </c>
      <c r="I12" s="468">
        <v>112</v>
      </c>
      <c r="J12" s="521">
        <v>95</v>
      </c>
      <c r="K12" s="522">
        <v>106</v>
      </c>
    </row>
    <row r="13" spans="1:11" ht="39.950000000000003" customHeight="1">
      <c r="A13" s="230" t="s">
        <v>249</v>
      </c>
      <c r="B13" s="466">
        <v>17</v>
      </c>
      <c r="C13" s="467">
        <v>17</v>
      </c>
      <c r="D13" s="466">
        <v>17</v>
      </c>
      <c r="E13" s="468">
        <v>17</v>
      </c>
      <c r="F13" s="235">
        <v>13</v>
      </c>
      <c r="G13" s="234">
        <v>13</v>
      </c>
      <c r="H13" s="469">
        <v>8</v>
      </c>
      <c r="I13" s="468">
        <v>8</v>
      </c>
      <c r="J13" s="521">
        <v>5</v>
      </c>
      <c r="K13" s="522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33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1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16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4</v>
      </c>
    </row>
    <row r="24" spans="1:11" ht="12.95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2.95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95</v>
      </c>
    </row>
    <row r="26" spans="1:11" ht="12.95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2.95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154</v>
      </c>
    </row>
    <row r="28" spans="1:11" ht="12.95" customHeight="1"/>
    <row r="29" spans="1:11" ht="12.95" customHeight="1"/>
    <row r="30" spans="1:11" ht="12.95" customHeight="1">
      <c r="A30" s="607" t="s">
        <v>251</v>
      </c>
      <c r="B30" s="607"/>
      <c r="C30" s="607"/>
      <c r="D30" s="607"/>
      <c r="E30" s="607"/>
      <c r="F30" s="607"/>
      <c r="G30" s="607"/>
      <c r="H30" s="607"/>
      <c r="I30" s="607"/>
      <c r="J30" s="607"/>
      <c r="K30" s="607"/>
    </row>
    <row r="31" spans="1:11" ht="12.95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8" t="s">
        <v>77</v>
      </c>
      <c r="C5" s="614"/>
      <c r="D5" s="608" t="s">
        <v>91</v>
      </c>
      <c r="E5" s="608"/>
      <c r="F5" s="609" t="s">
        <v>111</v>
      </c>
      <c r="G5" s="609"/>
      <c r="H5" s="608" t="s">
        <v>119</v>
      </c>
      <c r="I5" s="608"/>
      <c r="J5" s="610" t="s">
        <v>129</v>
      </c>
      <c r="K5" s="611"/>
      <c r="L5" s="152" t="s">
        <v>74</v>
      </c>
    </row>
    <row r="6" spans="1:15" ht="20.100000000000001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178489.261929</v>
      </c>
      <c r="C7" s="473">
        <v>0.13005182650454425</v>
      </c>
      <c r="D7" s="472">
        <v>175124.17988299992</v>
      </c>
      <c r="E7" s="471">
        <v>-1.8853134410621607E-2</v>
      </c>
      <c r="F7" s="162">
        <v>177457.25842899989</v>
      </c>
      <c r="G7" s="388">
        <v>1.3322423822676571E-2</v>
      </c>
      <c r="H7" s="470">
        <v>164599.96458500001</v>
      </c>
      <c r="I7" s="471">
        <v>-7.2452904760410511E-2</v>
      </c>
      <c r="J7" s="523">
        <v>175878.56459000002</v>
      </c>
      <c r="K7" s="524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580">
        <v>264722.09629499994</v>
      </c>
      <c r="K8" s="581">
        <f>(J8-H8)/H8</f>
        <v>-7.8094719867852325E-2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592">
        <v>351747.38559300016</v>
      </c>
      <c r="K9" s="581">
        <f t="shared" ref="K9:K12" si="0">(J9-H9)/H9</f>
        <v>-4.2870132028995124E-2</v>
      </c>
      <c r="L9" s="37">
        <v>359911.58652000001</v>
      </c>
    </row>
    <row r="10" spans="1:15" ht="30" customHeight="1">
      <c r="A10" s="160" t="s">
        <v>49</v>
      </c>
      <c r="B10" s="472">
        <v>446007.65551800001</v>
      </c>
      <c r="C10" s="473">
        <v>0.15886140143167882</v>
      </c>
      <c r="D10" s="472">
        <v>435253.60185799981</v>
      </c>
      <c r="E10" s="471">
        <v>-2.4111814061824319E-2</v>
      </c>
      <c r="F10" s="162">
        <v>441487.44179100008</v>
      </c>
      <c r="G10" s="388">
        <v>1.4322316705454958E-2</v>
      </c>
      <c r="H10" s="470">
        <v>414159.11006900005</v>
      </c>
      <c r="I10" s="471">
        <v>-6.1900586823344456E-2</v>
      </c>
      <c r="J10" s="526"/>
      <c r="K10" s="527">
        <f t="shared" si="0"/>
        <v>-1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409"/>
      <c r="K11" s="525">
        <f t="shared" si="0"/>
        <v>-1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410"/>
      <c r="K12" s="528">
        <f t="shared" si="0"/>
        <v>-1</v>
      </c>
      <c r="L12" s="37">
        <v>260234.397791</v>
      </c>
    </row>
    <row r="13" spans="1:15" ht="39.950000000000003" customHeight="1">
      <c r="A13" s="607" t="s">
        <v>253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264722.09629499994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351747.38559300016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7" t="s">
        <v>255</v>
      </c>
      <c r="B32" s="607"/>
      <c r="C32" s="607"/>
      <c r="D32" s="607"/>
      <c r="E32" s="607"/>
      <c r="F32" s="607"/>
      <c r="G32" s="607"/>
      <c r="H32" s="607"/>
      <c r="I32" s="607"/>
      <c r="J32" s="607"/>
      <c r="K32" s="607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264722.09629499994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351747.38559300016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0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0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0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2025-01-28T07:35:02Z</cp:lastPrinted>
  <dcterms:created xsi:type="dcterms:W3CDTF">2015-09-24T05:37:36Z</dcterms:created>
  <dcterms:modified xsi:type="dcterms:W3CDTF">2025-01-28T12:24:34Z</dcterms:modified>
</cp:coreProperties>
</file>