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3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1.xml" ContentType="application/vnd.openxmlformats-officedocument.drawing+xml"/>
  <Override PartName="/xl/charts/chart3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T:\PLYN\Plyn statistika\Plyn - Mesic\2026\"/>
    </mc:Choice>
  </mc:AlternateContent>
  <xr:revisionPtr revIDLastSave="0" documentId="13_ncr:1_{17BDDDD7-C6A3-458E-90FE-498319F71D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tulní" sheetId="30" r:id="rId1"/>
    <sheet name="Obsah" sheetId="19" r:id="rId2"/>
    <sheet name="Úvod" sheetId="26" r:id="rId3"/>
    <sheet name="1" sheetId="20" r:id="rId4"/>
    <sheet name="2" sheetId="32" r:id="rId5"/>
    <sheet name="3.1 " sheetId="35" r:id="rId6"/>
    <sheet name="3.2  " sheetId="1" r:id="rId7"/>
    <sheet name="3.3 " sheetId="36" r:id="rId8"/>
    <sheet name="3.4 " sheetId="37" r:id="rId9"/>
    <sheet name="3.5 " sheetId="39" r:id="rId10"/>
    <sheet name="3.6 " sheetId="40" r:id="rId11"/>
    <sheet name="4.1" sheetId="41" r:id="rId12"/>
    <sheet name="4.2" sheetId="43" r:id="rId13"/>
    <sheet name="4.3" sheetId="45" r:id="rId14"/>
    <sheet name="4.4" sheetId="44" r:id="rId15"/>
    <sheet name="4.5" sheetId="46" r:id="rId16"/>
    <sheet name="5.1" sheetId="42" r:id="rId17"/>
    <sheet name="5.2" sheetId="47" r:id="rId18"/>
    <sheet name="6.1" sheetId="48" r:id="rId19"/>
    <sheet name="6.2" sheetId="49" r:id="rId20"/>
    <sheet name="7.1" sheetId="51" r:id="rId21"/>
    <sheet name="7.2" sheetId="52" r:id="rId22"/>
    <sheet name="7.3" sheetId="21" r:id="rId23"/>
    <sheet name="8.1" sheetId="53" r:id="rId24"/>
    <sheet name="8.2" sheetId="54" r:id="rId25"/>
    <sheet name="9" sheetId="5" r:id="rId26"/>
    <sheet name="Obálka" sheetId="31" r:id="rId27"/>
  </sheets>
  <externalReferences>
    <externalReference r:id="rId28"/>
  </externalReferences>
  <definedNames>
    <definedName name="Datum_OTE" localSheetId="26">"4. 8. 2022"</definedName>
    <definedName name="Datum_OTE">"2. 5. 2017"</definedName>
    <definedName name="_xlnm.Print_Area" localSheetId="3">'1'!$A$1:$B$29</definedName>
    <definedName name="_xlnm.Print_Area" localSheetId="4">'2'!$A$1:$I$57</definedName>
    <definedName name="_xlnm.Print_Area" localSheetId="5">'3.1 '!$A$1:$F$48</definedName>
    <definedName name="_xlnm.Print_Area" localSheetId="6">'3.2  '!$A$1:$K$46</definedName>
    <definedName name="_xlnm.Print_Area" localSheetId="7">'3.3 '!$A$1:$K$42</definedName>
    <definedName name="_xlnm.Print_Area" localSheetId="8">'3.4 '!$A$1:$K$46</definedName>
    <definedName name="_xlnm.Print_Area" localSheetId="9">'3.5 '!$A$1:$K$46</definedName>
    <definedName name="_xlnm.Print_Area" localSheetId="10">'3.6 '!$A$1:$K$46</definedName>
    <definedName name="_xlnm.Print_Area" localSheetId="11">'4.1'!$A$1:$K$45</definedName>
    <definedName name="_xlnm.Print_Area" localSheetId="12">'4.2'!$A$1:$K$52</definedName>
    <definedName name="_xlnm.Print_Area" localSheetId="13">'4.3'!$A$1:$P$34</definedName>
    <definedName name="_xlnm.Print_Area" localSheetId="14">'4.4'!$A$1:$P$34</definedName>
    <definedName name="_xlnm.Print_Area" localSheetId="15">'4.5'!$A$1:$P$34</definedName>
    <definedName name="_xlnm.Print_Area" localSheetId="16">'5.1'!$A$1:$K$48</definedName>
    <definedName name="_xlnm.Print_Area" localSheetId="17">'5.2'!$A$1:$K$44</definedName>
    <definedName name="_xlnm.Print_Area" localSheetId="18">'6.1'!$A$1:$K$45</definedName>
    <definedName name="_xlnm.Print_Area" localSheetId="19">'6.2'!$A$1:$P$28</definedName>
    <definedName name="_xlnm.Print_Area" localSheetId="20">'7.1'!$A$1:$K$54</definedName>
    <definedName name="_xlnm.Print_Area" localSheetId="21">'7.2'!$A$1:$G$39</definedName>
    <definedName name="_xlnm.Print_Area" localSheetId="22">'7.3'!$A$1:$J$59</definedName>
    <definedName name="_xlnm.Print_Area" localSheetId="23">'8.1'!$A$1:$K$45</definedName>
    <definedName name="_xlnm.Print_Area" localSheetId="24">'8.2'!$A$1:$K$45</definedName>
    <definedName name="_xlnm.Print_Area" localSheetId="25">'9'!$A$1:$M$41</definedName>
    <definedName name="_xlnm.Print_Area" localSheetId="26">Obálka!$A$1:$H$58</definedName>
    <definedName name="_xlnm.Print_Area" localSheetId="1">Obsah!$A$1:$C$49</definedName>
    <definedName name="_xlnm.Print_Area" localSheetId="0">Titulní!$A$1:$B$2</definedName>
    <definedName name="_xlnm.Print_Area" localSheetId="2">Úvod!$A$1:$I$58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42" l="1"/>
  <c r="D38" i="48"/>
  <c r="E7" i="42" l="1"/>
  <c r="G47" i="43" l="1"/>
  <c r="G43" i="43"/>
  <c r="C55" i="32" l="1"/>
  <c r="C53" i="32"/>
  <c r="C51" i="32"/>
  <c r="D41" i="48" l="1"/>
  <c r="G7" i="42"/>
  <c r="I7" i="42"/>
  <c r="K7" i="42" l="1"/>
  <c r="E13" i="42" l="1"/>
  <c r="E12" i="42"/>
  <c r="E11" i="42"/>
  <c r="E10" i="42"/>
  <c r="E9" i="42"/>
  <c r="E8" i="42"/>
  <c r="G13" i="42"/>
  <c r="G12" i="42"/>
  <c r="G11" i="42"/>
  <c r="G10" i="42"/>
  <c r="G9" i="42"/>
  <c r="G8" i="42"/>
  <c r="I13" i="42"/>
  <c r="I12" i="42"/>
  <c r="I11" i="42"/>
  <c r="I10" i="42"/>
  <c r="I9" i="42"/>
  <c r="I8" i="42"/>
  <c r="O8" i="49" l="1"/>
  <c r="K19" i="43" l="1"/>
  <c r="N7" i="45" l="1"/>
  <c r="D40" i="37" l="1"/>
  <c r="I13" i="54" l="1"/>
  <c r="H13" i="54"/>
  <c r="Z38" i="45" l="1"/>
  <c r="AA38" i="45"/>
  <c r="AB38" i="45"/>
  <c r="AC38" i="45"/>
  <c r="AD38" i="45"/>
  <c r="AE38" i="45"/>
  <c r="AG38" i="45"/>
  <c r="AH38" i="45"/>
  <c r="AI38" i="45"/>
  <c r="AJ38" i="45"/>
  <c r="AK38" i="45"/>
  <c r="AL38" i="45"/>
  <c r="AN38" i="45"/>
  <c r="AO38" i="45"/>
  <c r="AP38" i="45"/>
  <c r="AQ38" i="45"/>
  <c r="AR38" i="45"/>
  <c r="AS38" i="45"/>
  <c r="AU38" i="45"/>
  <c r="AV38" i="45"/>
  <c r="AW38" i="45"/>
  <c r="AX38" i="45"/>
  <c r="AY38" i="45"/>
  <c r="AZ38" i="45"/>
  <c r="Z39" i="45"/>
  <c r="AA39" i="45"/>
  <c r="AB39" i="45"/>
  <c r="AC39" i="45"/>
  <c r="AD39" i="45"/>
  <c r="AE39" i="45"/>
  <c r="AG39" i="45"/>
  <c r="AH39" i="45"/>
  <c r="AI39" i="45"/>
  <c r="AJ39" i="45"/>
  <c r="AK39" i="45"/>
  <c r="AL39" i="45"/>
  <c r="AN39" i="45"/>
  <c r="AO39" i="45"/>
  <c r="AP39" i="45"/>
  <c r="AQ39" i="45"/>
  <c r="AR39" i="45"/>
  <c r="AS39" i="45"/>
  <c r="AU39" i="45"/>
  <c r="AV39" i="45"/>
  <c r="AW39" i="45"/>
  <c r="AX39" i="45"/>
  <c r="AY39" i="45"/>
  <c r="AZ39" i="45"/>
  <c r="J13" i="42" l="1"/>
  <c r="K13" i="42" l="1"/>
  <c r="K13" i="47" l="1"/>
  <c r="K11" i="42"/>
  <c r="O10" i="49" l="1"/>
  <c r="E35" i="52" l="1"/>
  <c r="D35" i="52"/>
  <c r="N8" i="45" l="1"/>
  <c r="K7" i="40" l="1"/>
  <c r="K7" i="39"/>
  <c r="K8" i="37"/>
  <c r="K7" i="37"/>
  <c r="J8" i="53" l="1"/>
  <c r="K8" i="53"/>
  <c r="J9" i="53"/>
  <c r="K9" i="53"/>
  <c r="J10" i="53"/>
  <c r="K10" i="53"/>
  <c r="J11" i="53"/>
  <c r="K11" i="53"/>
  <c r="J12" i="53"/>
  <c r="K12" i="53"/>
  <c r="K7" i="53"/>
  <c r="J7" i="53"/>
  <c r="F42" i="21"/>
  <c r="F43" i="21"/>
  <c r="F44" i="21"/>
  <c r="E42" i="21"/>
  <c r="E43" i="21"/>
  <c r="E44" i="21"/>
  <c r="F41" i="21"/>
  <c r="E41" i="21"/>
  <c r="C45" i="21"/>
  <c r="C42" i="21"/>
  <c r="C43" i="21"/>
  <c r="C44" i="21"/>
  <c r="C41" i="21"/>
  <c r="J18" i="21"/>
  <c r="I18" i="21"/>
  <c r="H18" i="21"/>
  <c r="F18" i="21"/>
  <c r="E18" i="21"/>
  <c r="C18" i="21"/>
  <c r="B18" i="21"/>
  <c r="E45" i="21" s="1"/>
  <c r="E30" i="21"/>
  <c r="C30" i="21"/>
  <c r="B30" i="21"/>
  <c r="J30" i="21"/>
  <c r="I30" i="21"/>
  <c r="H30" i="21"/>
  <c r="F30" i="21"/>
  <c r="C19" i="49"/>
  <c r="C20" i="49"/>
  <c r="C21" i="49"/>
  <c r="C22" i="49"/>
  <c r="C23" i="49"/>
  <c r="C18" i="49"/>
  <c r="D39" i="48"/>
  <c r="D40" i="48"/>
  <c r="C40" i="48" s="1"/>
  <c r="C41" i="48"/>
  <c r="D42" i="48"/>
  <c r="C42" i="48" s="1"/>
  <c r="D43" i="48"/>
  <c r="C43" i="48" s="1"/>
  <c r="D44" i="48"/>
  <c r="C44" i="48" s="1"/>
  <c r="C38" i="48"/>
  <c r="C37" i="47"/>
  <c r="D37" i="47"/>
  <c r="C38" i="47"/>
  <c r="D38" i="47"/>
  <c r="C39" i="47"/>
  <c r="D39" i="47"/>
  <c r="C40" i="47"/>
  <c r="D40" i="47"/>
  <c r="C41" i="47"/>
  <c r="D41" i="47"/>
  <c r="D36" i="47"/>
  <c r="C36" i="47"/>
  <c r="C19" i="47"/>
  <c r="D19" i="47"/>
  <c r="E19" i="47"/>
  <c r="F19" i="47"/>
  <c r="G19" i="47"/>
  <c r="C20" i="47"/>
  <c r="D20" i="47"/>
  <c r="E20" i="47"/>
  <c r="F20" i="47"/>
  <c r="G20" i="47"/>
  <c r="C21" i="47"/>
  <c r="D21" i="47"/>
  <c r="E21" i="47"/>
  <c r="F21" i="47"/>
  <c r="G21" i="47"/>
  <c r="C22" i="47"/>
  <c r="D22" i="47"/>
  <c r="E22" i="47"/>
  <c r="F22" i="47"/>
  <c r="G22" i="47"/>
  <c r="C23" i="47"/>
  <c r="D23" i="47"/>
  <c r="E23" i="47"/>
  <c r="F23" i="47"/>
  <c r="G23" i="47"/>
  <c r="D18" i="47"/>
  <c r="E18" i="47"/>
  <c r="F18" i="47"/>
  <c r="G18" i="47"/>
  <c r="C18" i="47"/>
  <c r="G17" i="47"/>
  <c r="F17" i="47"/>
  <c r="E17" i="47"/>
  <c r="D17" i="47"/>
  <c r="C17" i="47"/>
  <c r="J8" i="47"/>
  <c r="J9" i="47"/>
  <c r="J10" i="47"/>
  <c r="J11" i="47"/>
  <c r="J12" i="47"/>
  <c r="J7" i="47"/>
  <c r="F13" i="47"/>
  <c r="G13" i="47"/>
  <c r="H13" i="47"/>
  <c r="I13" i="47"/>
  <c r="E51" i="32" l="1"/>
  <c r="E53" i="32"/>
  <c r="E55" i="32"/>
  <c r="J13" i="47"/>
  <c r="D30" i="21"/>
  <c r="G18" i="21"/>
  <c r="D18" i="21"/>
  <c r="F45" i="21"/>
  <c r="J13" i="53"/>
  <c r="G30" i="21"/>
  <c r="E18" i="42"/>
  <c r="C19" i="42"/>
  <c r="C20" i="42"/>
  <c r="C21" i="42"/>
  <c r="C22" i="42"/>
  <c r="C23" i="42"/>
  <c r="C39" i="42"/>
  <c r="C40" i="42"/>
  <c r="C41" i="42"/>
  <c r="C42" i="42"/>
  <c r="C43" i="42"/>
  <c r="C38" i="42"/>
  <c r="K8" i="42"/>
  <c r="K9" i="42"/>
  <c r="K12" i="42"/>
  <c r="N8" i="46"/>
  <c r="N9" i="46"/>
  <c r="N10" i="46"/>
  <c r="N11" i="46"/>
  <c r="N12" i="46"/>
  <c r="N8" i="44"/>
  <c r="N9" i="44"/>
  <c r="N10" i="44"/>
  <c r="N11" i="44"/>
  <c r="N12" i="44"/>
  <c r="C30" i="43"/>
  <c r="C29" i="43"/>
  <c r="C28" i="43"/>
  <c r="C27" i="43"/>
  <c r="C26" i="43"/>
  <c r="C25" i="43"/>
  <c r="K8" i="40"/>
  <c r="K9" i="40"/>
  <c r="K10" i="40"/>
  <c r="K11" i="40"/>
  <c r="K12" i="40"/>
  <c r="K8" i="39"/>
  <c r="K9" i="39"/>
  <c r="K10" i="39"/>
  <c r="K11" i="39"/>
  <c r="K12" i="39"/>
  <c r="D37" i="37"/>
  <c r="D38" i="37"/>
  <c r="K9" i="37"/>
  <c r="K10" i="37"/>
  <c r="K11" i="37"/>
  <c r="K12" i="37"/>
  <c r="S38" i="45" l="1"/>
  <c r="J7" i="41" s="1"/>
  <c r="K7" i="41" l="1"/>
  <c r="J7" i="43"/>
  <c r="E30" i="19"/>
  <c r="A30" i="19" s="1"/>
  <c r="G24" i="54"/>
  <c r="F24" i="54"/>
  <c r="E24" i="54"/>
  <c r="D24" i="54"/>
  <c r="C24" i="54"/>
  <c r="B24" i="54"/>
  <c r="G23" i="54"/>
  <c r="F23" i="54"/>
  <c r="E23" i="54"/>
  <c r="D23" i="54"/>
  <c r="C23" i="54"/>
  <c r="B23" i="54"/>
  <c r="G22" i="54"/>
  <c r="F22" i="54"/>
  <c r="E22" i="54"/>
  <c r="D22" i="54"/>
  <c r="C22" i="54"/>
  <c r="B22" i="54"/>
  <c r="G21" i="54"/>
  <c r="F21" i="54"/>
  <c r="E21" i="54"/>
  <c r="D21" i="54"/>
  <c r="C21" i="54"/>
  <c r="B21" i="54"/>
  <c r="G20" i="54"/>
  <c r="F20" i="54"/>
  <c r="E20" i="54"/>
  <c r="D20" i="54"/>
  <c r="C20" i="54"/>
  <c r="B20" i="54"/>
  <c r="G19" i="54"/>
  <c r="F19" i="54"/>
  <c r="E19" i="54"/>
  <c r="D19" i="54"/>
  <c r="C19" i="54"/>
  <c r="B19" i="54"/>
  <c r="G18" i="54"/>
  <c r="F18" i="54"/>
  <c r="E18" i="54"/>
  <c r="D18" i="54"/>
  <c r="C18" i="54"/>
  <c r="K13" i="54"/>
  <c r="J13" i="54"/>
  <c r="E31" i="19"/>
  <c r="A31" i="19" s="1"/>
  <c r="E29" i="19"/>
  <c r="A29" i="19" s="1"/>
  <c r="E28" i="19"/>
  <c r="A28" i="19" s="1"/>
  <c r="E27" i="19"/>
  <c r="A27" i="19" s="1"/>
  <c r="E26" i="19"/>
  <c r="E25" i="19"/>
  <c r="E24" i="19"/>
  <c r="B27" i="19" l="1"/>
  <c r="B31" i="19"/>
  <c r="J8" i="43"/>
  <c r="B25" i="43"/>
  <c r="K8" i="43"/>
  <c r="B30" i="19"/>
  <c r="B29" i="19"/>
  <c r="B28" i="19"/>
  <c r="E23" i="19" l="1"/>
  <c r="A23" i="19" s="1"/>
  <c r="E21" i="19"/>
  <c r="E22" i="19"/>
  <c r="B22" i="19" s="1"/>
  <c r="E20" i="19"/>
  <c r="B20" i="19" s="1"/>
  <c r="E19" i="19"/>
  <c r="A19" i="19" s="1"/>
  <c r="E18" i="19"/>
  <c r="B18" i="19" s="1"/>
  <c r="E17" i="19"/>
  <c r="E16" i="19"/>
  <c r="E15" i="19"/>
  <c r="E14" i="19"/>
  <c r="A21" i="19"/>
  <c r="A25" i="19"/>
  <c r="B21" i="19"/>
  <c r="A24" i="19"/>
  <c r="B24" i="19"/>
  <c r="B25" i="19"/>
  <c r="A26" i="19"/>
  <c r="B26" i="19"/>
  <c r="E13" i="19"/>
  <c r="E12" i="19"/>
  <c r="E11" i="19"/>
  <c r="E10" i="19"/>
  <c r="E9" i="19"/>
  <c r="E8" i="19"/>
  <c r="E7" i="19"/>
  <c r="B7" i="19" s="1"/>
  <c r="E6" i="19"/>
  <c r="B6" i="19" s="1"/>
  <c r="E5" i="19"/>
  <c r="E4" i="19"/>
  <c r="E3" i="19"/>
  <c r="B3" i="19" s="1"/>
  <c r="A7" i="19" l="1"/>
  <c r="A18" i="19"/>
  <c r="B23" i="19"/>
  <c r="A22" i="19"/>
  <c r="A20" i="19"/>
  <c r="B19" i="19"/>
  <c r="A3" i="19"/>
  <c r="C20" i="53" l="1"/>
  <c r="D20" i="53"/>
  <c r="E20" i="53"/>
  <c r="F20" i="53"/>
  <c r="G20" i="53"/>
  <c r="C21" i="53"/>
  <c r="D21" i="53"/>
  <c r="E21" i="53"/>
  <c r="F21" i="53"/>
  <c r="G21" i="53"/>
  <c r="C22" i="53"/>
  <c r="D22" i="53"/>
  <c r="E22" i="53"/>
  <c r="F22" i="53"/>
  <c r="G22" i="53"/>
  <c r="C23" i="53"/>
  <c r="D23" i="53"/>
  <c r="E23" i="53"/>
  <c r="F23" i="53"/>
  <c r="G23" i="53"/>
  <c r="C24" i="53"/>
  <c r="D24" i="53"/>
  <c r="E24" i="53"/>
  <c r="F24" i="53"/>
  <c r="G24" i="53"/>
  <c r="G19" i="53"/>
  <c r="F19" i="53"/>
  <c r="E19" i="53"/>
  <c r="D19" i="53"/>
  <c r="C19" i="53"/>
  <c r="K13" i="53"/>
  <c r="B24" i="53"/>
  <c r="B23" i="53"/>
  <c r="B22" i="53"/>
  <c r="B21" i="53"/>
  <c r="B20" i="53"/>
  <c r="B19" i="53"/>
  <c r="G18" i="53"/>
  <c r="F18" i="53"/>
  <c r="E18" i="53"/>
  <c r="D18" i="53"/>
  <c r="C18" i="53"/>
  <c r="A4" i="19" l="1"/>
  <c r="B4" i="19"/>
  <c r="F26" i="52" l="1"/>
  <c r="F35" i="52"/>
  <c r="C38" i="52"/>
  <c r="B31" i="52"/>
  <c r="B29" i="52"/>
  <c r="F22" i="52"/>
  <c r="B23" i="52"/>
  <c r="B21" i="52"/>
  <c r="F12" i="52"/>
  <c r="E12" i="52"/>
  <c r="D17" i="52" s="1"/>
  <c r="E8" i="52"/>
  <c r="B8" i="52"/>
  <c r="D18" i="52" l="1"/>
  <c r="D30" i="52" s="1"/>
  <c r="F30" i="52" s="1"/>
  <c r="O37" i="51"/>
  <c r="P37" i="51"/>
  <c r="Q37" i="51"/>
  <c r="R37" i="51"/>
  <c r="S37" i="51"/>
  <c r="N37" i="51"/>
  <c r="C37" i="52" l="1"/>
  <c r="F34" i="52"/>
  <c r="E34" i="52"/>
  <c r="D34" i="52"/>
  <c r="A31" i="52"/>
  <c r="F29" i="52"/>
  <c r="D29" i="52"/>
  <c r="A29" i="52"/>
  <c r="B27" i="52"/>
  <c r="F24" i="52"/>
  <c r="A23" i="52"/>
  <c r="A21" i="52"/>
  <c r="F20" i="52"/>
  <c r="B17" i="52"/>
  <c r="D14" i="52"/>
  <c r="F7" i="52"/>
  <c r="E7" i="52"/>
  <c r="C7" i="52"/>
  <c r="B7" i="52"/>
  <c r="Q5" i="51"/>
  <c r="P5" i="51"/>
  <c r="O5" i="51"/>
  <c r="N5" i="51"/>
  <c r="D42" i="21" l="1"/>
  <c r="D43" i="21"/>
  <c r="D44" i="21"/>
  <c r="D45" i="21"/>
  <c r="D40" i="21"/>
  <c r="F40" i="21"/>
  <c r="E40" i="21"/>
  <c r="O9" i="49" l="1"/>
  <c r="D21" i="49"/>
  <c r="O11" i="49"/>
  <c r="D22" i="49" s="1"/>
  <c r="O12" i="49"/>
  <c r="O7" i="49"/>
  <c r="B23" i="49"/>
  <c r="B22" i="49"/>
  <c r="B21" i="49"/>
  <c r="B20" i="49"/>
  <c r="B19" i="49"/>
  <c r="B18" i="49"/>
  <c r="P7" i="49" l="1"/>
  <c r="D18" i="49"/>
  <c r="P12" i="49"/>
  <c r="D23" i="49"/>
  <c r="P11" i="49"/>
  <c r="P10" i="49"/>
  <c r="P9" i="49"/>
  <c r="D20" i="49"/>
  <c r="P8" i="49"/>
  <c r="D19" i="49"/>
  <c r="C39" i="48"/>
  <c r="C20" i="48"/>
  <c r="D20" i="48"/>
  <c r="E20" i="48"/>
  <c r="F20" i="48"/>
  <c r="G20" i="48"/>
  <c r="C21" i="48"/>
  <c r="D21" i="48"/>
  <c r="E21" i="48"/>
  <c r="F21" i="48"/>
  <c r="G21" i="48"/>
  <c r="C22" i="48"/>
  <c r="D22" i="48"/>
  <c r="E22" i="48"/>
  <c r="F22" i="48"/>
  <c r="G22" i="48"/>
  <c r="C23" i="48"/>
  <c r="D23" i="48"/>
  <c r="E23" i="48"/>
  <c r="F23" i="48"/>
  <c r="G23" i="48"/>
  <c r="C24" i="48"/>
  <c r="D24" i="48"/>
  <c r="E24" i="48"/>
  <c r="F24" i="48"/>
  <c r="G24" i="48"/>
  <c r="C25" i="48"/>
  <c r="D25" i="48"/>
  <c r="E25" i="48"/>
  <c r="F25" i="48"/>
  <c r="G25" i="48"/>
  <c r="G19" i="48"/>
  <c r="F19" i="48"/>
  <c r="E19" i="48"/>
  <c r="D19" i="48"/>
  <c r="C19" i="48"/>
  <c r="B19" i="48"/>
  <c r="B38" i="48" s="1"/>
  <c r="B25" i="48" l="1"/>
  <c r="B44" i="48" s="1"/>
  <c r="B24" i="48"/>
  <c r="B43" i="48" s="1"/>
  <c r="B23" i="48"/>
  <c r="B42" i="48" s="1"/>
  <c r="B22" i="48"/>
  <c r="B41" i="48" s="1"/>
  <c r="B21" i="48"/>
  <c r="B40" i="48" s="1"/>
  <c r="B20" i="48"/>
  <c r="B39" i="48" s="1"/>
  <c r="G18" i="48"/>
  <c r="F18" i="48"/>
  <c r="E18" i="48"/>
  <c r="D18" i="48"/>
  <c r="C18" i="48"/>
  <c r="B41" i="47" l="1"/>
  <c r="B40" i="47"/>
  <c r="B39" i="47"/>
  <c r="B38" i="47"/>
  <c r="B37" i="47"/>
  <c r="B36" i="47"/>
  <c r="B23" i="47"/>
  <c r="B22" i="47"/>
  <c r="B21" i="47"/>
  <c r="B20" i="47"/>
  <c r="B19" i="47"/>
  <c r="B18" i="47"/>
  <c r="B39" i="42" l="1"/>
  <c r="B40" i="42"/>
  <c r="B41" i="42"/>
  <c r="B42" i="42"/>
  <c r="B43" i="42"/>
  <c r="B38" i="42"/>
  <c r="N7" i="46"/>
  <c r="D26" i="46"/>
  <c r="D25" i="46"/>
  <c r="D24" i="46"/>
  <c r="D23" i="46"/>
  <c r="D22" i="46"/>
  <c r="D21" i="46"/>
  <c r="O7" i="46"/>
  <c r="N9" i="45"/>
  <c r="N10" i="45"/>
  <c r="N11" i="45"/>
  <c r="N12" i="45"/>
  <c r="X39" i="45"/>
  <c r="O12" i="45" s="1"/>
  <c r="W39" i="45"/>
  <c r="O11" i="45" s="1"/>
  <c r="V39" i="45"/>
  <c r="O10" i="45" s="1"/>
  <c r="U39" i="45"/>
  <c r="O9" i="45" s="1"/>
  <c r="T39" i="45"/>
  <c r="O8" i="45" s="1"/>
  <c r="P8" i="45" s="1"/>
  <c r="S39" i="45"/>
  <c r="O7" i="45" s="1"/>
  <c r="P7" i="45" s="1"/>
  <c r="X38" i="45"/>
  <c r="J12" i="41" s="1"/>
  <c r="W38" i="45"/>
  <c r="J11" i="41" s="1"/>
  <c r="V38" i="45"/>
  <c r="J10" i="41" s="1"/>
  <c r="U38" i="45"/>
  <c r="J9" i="41" s="1"/>
  <c r="T38" i="45"/>
  <c r="J8" i="41" s="1"/>
  <c r="K8" i="41" s="1"/>
  <c r="D26" i="45"/>
  <c r="D25" i="45"/>
  <c r="D24" i="45"/>
  <c r="D23" i="45"/>
  <c r="D22" i="45"/>
  <c r="D21" i="45"/>
  <c r="D26" i="44"/>
  <c r="D22" i="44"/>
  <c r="D23" i="44"/>
  <c r="D24" i="44"/>
  <c r="D25" i="44"/>
  <c r="D21" i="44"/>
  <c r="O7" i="44"/>
  <c r="N7" i="44"/>
  <c r="P7" i="44" l="1"/>
  <c r="F21" i="46"/>
  <c r="E21" i="46"/>
  <c r="F21" i="44"/>
  <c r="E21" i="44"/>
  <c r="F21" i="45"/>
  <c r="E21" i="45"/>
  <c r="O8" i="44"/>
  <c r="J9" i="43"/>
  <c r="J13" i="41"/>
  <c r="K13" i="41" s="1"/>
  <c r="O8" i="46"/>
  <c r="K12" i="41"/>
  <c r="O12" i="46"/>
  <c r="J17" i="43"/>
  <c r="O12" i="44"/>
  <c r="E24" i="45"/>
  <c r="F24" i="45"/>
  <c r="P10" i="45"/>
  <c r="F23" i="45"/>
  <c r="P9" i="45"/>
  <c r="E23" i="45"/>
  <c r="O9" i="46"/>
  <c r="K9" i="41"/>
  <c r="J11" i="43"/>
  <c r="O9" i="44"/>
  <c r="E25" i="45"/>
  <c r="F25" i="45"/>
  <c r="P11" i="45"/>
  <c r="K11" i="41"/>
  <c r="O11" i="46"/>
  <c r="J15" i="43"/>
  <c r="O11" i="44"/>
  <c r="O10" i="46"/>
  <c r="O10" i="44"/>
  <c r="K10" i="41"/>
  <c r="J13" i="43"/>
  <c r="P12" i="45"/>
  <c r="F26" i="45"/>
  <c r="E26" i="45"/>
  <c r="F22" i="45"/>
  <c r="E22" i="45"/>
  <c r="P7" i="46"/>
  <c r="P10" i="44" l="1"/>
  <c r="E24" i="44"/>
  <c r="F24" i="44"/>
  <c r="F23" i="46"/>
  <c r="P9" i="46"/>
  <c r="E23" i="46"/>
  <c r="K18" i="43"/>
  <c r="B30" i="43"/>
  <c r="J18" i="43"/>
  <c r="F23" i="44"/>
  <c r="E23" i="44"/>
  <c r="P9" i="44"/>
  <c r="P12" i="46"/>
  <c r="E26" i="46"/>
  <c r="F26" i="46"/>
  <c r="B28" i="43"/>
  <c r="K14" i="43"/>
  <c r="J14" i="43"/>
  <c r="E25" i="44"/>
  <c r="P11" i="44"/>
  <c r="F25" i="44"/>
  <c r="K12" i="43"/>
  <c r="B27" i="43"/>
  <c r="J12" i="43"/>
  <c r="J10" i="43"/>
  <c r="J19" i="43"/>
  <c r="B26" i="43"/>
  <c r="K10" i="43"/>
  <c r="F25" i="46"/>
  <c r="E25" i="46"/>
  <c r="P11" i="46"/>
  <c r="P10" i="46"/>
  <c r="E24" i="46"/>
  <c r="F24" i="46"/>
  <c r="K16" i="43"/>
  <c r="B29" i="43"/>
  <c r="J16" i="43"/>
  <c r="P12" i="44"/>
  <c r="F26" i="44"/>
  <c r="E26" i="44"/>
  <c r="F22" i="46"/>
  <c r="E22" i="46"/>
  <c r="P8" i="46"/>
  <c r="E22" i="44"/>
  <c r="P8" i="44"/>
  <c r="F22" i="44"/>
  <c r="G42" i="43"/>
  <c r="G46" i="43" s="1"/>
  <c r="F42" i="43"/>
  <c r="F46" i="43" s="1"/>
  <c r="E42" i="43"/>
  <c r="E46" i="43" s="1"/>
  <c r="D42" i="43"/>
  <c r="D46" i="43" s="1"/>
  <c r="C42" i="43"/>
  <c r="C46" i="43" s="1"/>
  <c r="B44" i="43"/>
  <c r="B48" i="43" s="1"/>
  <c r="B43" i="43"/>
  <c r="B47" i="43" s="1"/>
  <c r="J20" i="43" l="1"/>
  <c r="K20" i="43"/>
  <c r="D29" i="43"/>
  <c r="H29" i="43" s="1"/>
  <c r="D27" i="43"/>
  <c r="G27" i="43" s="1"/>
  <c r="D25" i="43"/>
  <c r="G25" i="43" s="1"/>
  <c r="D30" i="43"/>
  <c r="G30" i="43" s="1"/>
  <c r="D26" i="43"/>
  <c r="G26" i="43" s="1"/>
  <c r="D28" i="43"/>
  <c r="G28" i="43" s="1"/>
  <c r="G29" i="43" l="1"/>
  <c r="I29" i="43" s="1"/>
  <c r="H27" i="43"/>
  <c r="I27" i="43" s="1"/>
  <c r="H30" i="43"/>
  <c r="I30" i="43" s="1"/>
  <c r="H28" i="43"/>
  <c r="I28" i="43" s="1"/>
  <c r="H26" i="43"/>
  <c r="I26" i="43" s="1"/>
  <c r="H25" i="43"/>
  <c r="I25" i="43" s="1"/>
  <c r="C44" i="43"/>
  <c r="D43" i="43"/>
  <c r="D44" i="43"/>
  <c r="E43" i="43"/>
  <c r="E44" i="43"/>
  <c r="E48" i="43" s="1"/>
  <c r="F43" i="43"/>
  <c r="F44" i="43"/>
  <c r="G44" i="43"/>
  <c r="F48" i="43" l="1"/>
  <c r="G48" i="43"/>
  <c r="D48" i="43"/>
  <c r="F47" i="43"/>
  <c r="D47" i="43"/>
  <c r="E47" i="43"/>
  <c r="A30" i="43" l="1"/>
  <c r="A29" i="43"/>
  <c r="A28" i="43"/>
  <c r="A27" i="43"/>
  <c r="A26" i="43"/>
  <c r="A25" i="43"/>
  <c r="C43" i="43"/>
  <c r="L13" i="41"/>
  <c r="C47" i="43" l="1"/>
  <c r="C48" i="43"/>
  <c r="C18" i="35" l="1"/>
  <c r="D18" i="35"/>
  <c r="E18" i="35"/>
  <c r="F18" i="35"/>
  <c r="B18" i="35"/>
  <c r="F18" i="1" l="1"/>
  <c r="E18" i="1"/>
  <c r="D18" i="1"/>
  <c r="C18" i="1"/>
  <c r="B18" i="1"/>
  <c r="B21" i="36"/>
  <c r="C21" i="36"/>
  <c r="D21" i="36"/>
  <c r="E21" i="36"/>
  <c r="F21" i="36"/>
  <c r="B22" i="36"/>
  <c r="C22" i="36"/>
  <c r="D22" i="36"/>
  <c r="E22" i="36"/>
  <c r="F22" i="36"/>
  <c r="B23" i="36"/>
  <c r="C23" i="36"/>
  <c r="D23" i="36"/>
  <c r="E23" i="36"/>
  <c r="F23" i="36"/>
  <c r="B24" i="36"/>
  <c r="C24" i="36"/>
  <c r="D24" i="36"/>
  <c r="E24" i="36"/>
  <c r="F24" i="36"/>
  <c r="B25" i="36"/>
  <c r="C25" i="36"/>
  <c r="D25" i="36"/>
  <c r="E25" i="36"/>
  <c r="F25" i="36"/>
  <c r="B26" i="36"/>
  <c r="C26" i="36"/>
  <c r="D26" i="36"/>
  <c r="E26" i="36"/>
  <c r="F26" i="36"/>
  <c r="F20" i="36"/>
  <c r="F27" i="36" s="1"/>
  <c r="E20" i="36"/>
  <c r="D20" i="36"/>
  <c r="C20" i="36"/>
  <c r="B20" i="36"/>
  <c r="F19" i="36"/>
  <c r="E19" i="36"/>
  <c r="D19" i="36"/>
  <c r="C19" i="36"/>
  <c r="B19" i="36"/>
  <c r="B20" i="1"/>
  <c r="C20" i="1"/>
  <c r="D20" i="1"/>
  <c r="E20" i="1"/>
  <c r="F20" i="1"/>
  <c r="B21" i="1"/>
  <c r="C21" i="1"/>
  <c r="D21" i="1"/>
  <c r="E21" i="1"/>
  <c r="F21" i="1"/>
  <c r="B22" i="1"/>
  <c r="C22" i="1"/>
  <c r="D22" i="1"/>
  <c r="E22" i="1"/>
  <c r="F22" i="1"/>
  <c r="F19" i="1"/>
  <c r="E19" i="1"/>
  <c r="D19" i="1"/>
  <c r="C19" i="1"/>
  <c r="B19" i="1"/>
  <c r="C27" i="36" l="1"/>
  <c r="D27" i="36"/>
  <c r="E27" i="36"/>
  <c r="B27" i="36"/>
  <c r="F19" i="35" l="1"/>
  <c r="F20" i="35"/>
  <c r="E19" i="35"/>
  <c r="E20" i="35"/>
  <c r="G23" i="42" l="1"/>
  <c r="F23" i="42"/>
  <c r="E23" i="42"/>
  <c r="D23" i="42"/>
  <c r="B23" i="42"/>
  <c r="G22" i="42"/>
  <c r="F22" i="42"/>
  <c r="E22" i="42"/>
  <c r="D22" i="42"/>
  <c r="B22" i="42"/>
  <c r="G21" i="42"/>
  <c r="F21" i="42"/>
  <c r="E21" i="42"/>
  <c r="D21" i="42"/>
  <c r="B21" i="42"/>
  <c r="G20" i="42"/>
  <c r="F20" i="42"/>
  <c r="E20" i="42"/>
  <c r="D20" i="42"/>
  <c r="B20" i="42"/>
  <c r="G19" i="42"/>
  <c r="F19" i="42"/>
  <c r="E19" i="42"/>
  <c r="D19" i="42"/>
  <c r="B19" i="42"/>
  <c r="G18" i="42"/>
  <c r="F18" i="42"/>
  <c r="D18" i="42"/>
  <c r="C18" i="42"/>
  <c r="C24" i="42" s="1"/>
  <c r="B18" i="42"/>
  <c r="G17" i="42"/>
  <c r="F17" i="42"/>
  <c r="E17" i="42"/>
  <c r="D17" i="42"/>
  <c r="C17" i="42"/>
  <c r="E24" i="42" l="1"/>
  <c r="F24" i="42"/>
  <c r="D24" i="42"/>
  <c r="G24" i="42"/>
  <c r="G23" i="41"/>
  <c r="F23" i="41"/>
  <c r="E23" i="41"/>
  <c r="D23" i="41"/>
  <c r="C23" i="41"/>
  <c r="B23" i="41"/>
  <c r="B43" i="41" s="1"/>
  <c r="G22" i="41"/>
  <c r="F22" i="41"/>
  <c r="E22" i="41"/>
  <c r="D22" i="41"/>
  <c r="C22" i="41"/>
  <c r="B22" i="41"/>
  <c r="B42" i="41" s="1"/>
  <c r="G21" i="41"/>
  <c r="F21" i="41"/>
  <c r="E21" i="41"/>
  <c r="D21" i="41"/>
  <c r="C21" i="41"/>
  <c r="B21" i="41"/>
  <c r="B41" i="41" s="1"/>
  <c r="G20" i="41"/>
  <c r="F20" i="41"/>
  <c r="E20" i="41"/>
  <c r="D20" i="41"/>
  <c r="C20" i="41"/>
  <c r="B20" i="41"/>
  <c r="B40" i="41" s="1"/>
  <c r="G19" i="41"/>
  <c r="F19" i="41"/>
  <c r="E19" i="41"/>
  <c r="D19" i="41"/>
  <c r="C19" i="41"/>
  <c r="B19" i="41"/>
  <c r="B39" i="41" s="1"/>
  <c r="G18" i="41"/>
  <c r="F18" i="41"/>
  <c r="E18" i="41"/>
  <c r="D18" i="41"/>
  <c r="C18" i="41"/>
  <c r="B18" i="41"/>
  <c r="B38" i="41" s="1"/>
  <c r="G17" i="41"/>
  <c r="G37" i="41" s="1"/>
  <c r="F17" i="41"/>
  <c r="F37" i="41" s="1"/>
  <c r="E17" i="41"/>
  <c r="E37" i="41" s="1"/>
  <c r="D17" i="41"/>
  <c r="D37" i="41" s="1"/>
  <c r="C17" i="41"/>
  <c r="C37" i="41" s="1"/>
  <c r="D42" i="40"/>
  <c r="D41" i="40"/>
  <c r="D40" i="40"/>
  <c r="D39" i="40"/>
  <c r="D38" i="40"/>
  <c r="D37" i="40"/>
  <c r="G22" i="40"/>
  <c r="C42" i="40" s="1"/>
  <c r="F22" i="40"/>
  <c r="E22" i="40"/>
  <c r="D22" i="40"/>
  <c r="C22" i="40"/>
  <c r="B22" i="40"/>
  <c r="B42" i="40" s="1"/>
  <c r="G21" i="40"/>
  <c r="C41" i="40" s="1"/>
  <c r="F21" i="40"/>
  <c r="E21" i="40"/>
  <c r="D21" i="40"/>
  <c r="C21" i="40"/>
  <c r="B21" i="40"/>
  <c r="B41" i="40" s="1"/>
  <c r="G20" i="40"/>
  <c r="C40" i="40" s="1"/>
  <c r="F20" i="40"/>
  <c r="E20" i="40"/>
  <c r="D20" i="40"/>
  <c r="C20" i="40"/>
  <c r="B20" i="40"/>
  <c r="B40" i="40" s="1"/>
  <c r="G19" i="40"/>
  <c r="C39" i="40" s="1"/>
  <c r="F19" i="40"/>
  <c r="E19" i="40"/>
  <c r="D19" i="40"/>
  <c r="C19" i="40"/>
  <c r="B19" i="40"/>
  <c r="B39" i="40" s="1"/>
  <c r="G18" i="40"/>
  <c r="C38" i="40" s="1"/>
  <c r="F18" i="40"/>
  <c r="E18" i="40"/>
  <c r="D18" i="40"/>
  <c r="C18" i="40"/>
  <c r="B18" i="40"/>
  <c r="B38" i="40" s="1"/>
  <c r="G17" i="40"/>
  <c r="C37" i="40" s="1"/>
  <c r="F17" i="40"/>
  <c r="E17" i="40"/>
  <c r="D17" i="40"/>
  <c r="C17" i="40"/>
  <c r="B17" i="40"/>
  <c r="B37" i="40" s="1"/>
  <c r="G16" i="40"/>
  <c r="F16" i="40"/>
  <c r="E16" i="40"/>
  <c r="D16" i="40"/>
  <c r="C16" i="40"/>
  <c r="D42" i="39"/>
  <c r="D41" i="39"/>
  <c r="D40" i="39"/>
  <c r="D39" i="39"/>
  <c r="D38" i="39"/>
  <c r="D37" i="39"/>
  <c r="G22" i="39"/>
  <c r="C42" i="39" s="1"/>
  <c r="F22" i="39"/>
  <c r="E22" i="39"/>
  <c r="D22" i="39"/>
  <c r="C22" i="39"/>
  <c r="B22" i="39"/>
  <c r="B42" i="39" s="1"/>
  <c r="G21" i="39"/>
  <c r="C41" i="39" s="1"/>
  <c r="F21" i="39"/>
  <c r="E21" i="39"/>
  <c r="D21" i="39"/>
  <c r="C21" i="39"/>
  <c r="B21" i="39"/>
  <c r="B41" i="39" s="1"/>
  <c r="G20" i="39"/>
  <c r="C40" i="39" s="1"/>
  <c r="F20" i="39"/>
  <c r="E20" i="39"/>
  <c r="D20" i="39"/>
  <c r="C20" i="39"/>
  <c r="B20" i="39"/>
  <c r="B40" i="39" s="1"/>
  <c r="G19" i="39"/>
  <c r="C39" i="39" s="1"/>
  <c r="F19" i="39"/>
  <c r="E19" i="39"/>
  <c r="D19" i="39"/>
  <c r="C19" i="39"/>
  <c r="B19" i="39"/>
  <c r="B39" i="39" s="1"/>
  <c r="G18" i="39"/>
  <c r="C38" i="39" s="1"/>
  <c r="F18" i="39"/>
  <c r="E18" i="39"/>
  <c r="D18" i="39"/>
  <c r="C18" i="39"/>
  <c r="B18" i="39"/>
  <c r="B38" i="39" s="1"/>
  <c r="G17" i="39"/>
  <c r="C37" i="39" s="1"/>
  <c r="F17" i="39"/>
  <c r="E17" i="39"/>
  <c r="D17" i="39"/>
  <c r="C17" i="39"/>
  <c r="B17" i="39"/>
  <c r="B37" i="39" s="1"/>
  <c r="G16" i="39"/>
  <c r="F16" i="39"/>
  <c r="E16" i="39"/>
  <c r="D16" i="39"/>
  <c r="C16" i="39"/>
  <c r="D39" i="37"/>
  <c r="D41" i="37"/>
  <c r="D42" i="37"/>
  <c r="G18" i="37"/>
  <c r="C38" i="37" s="1"/>
  <c r="G19" i="37"/>
  <c r="C39" i="37" s="1"/>
  <c r="G20" i="37"/>
  <c r="C40" i="37" s="1"/>
  <c r="G21" i="37"/>
  <c r="C41" i="37" s="1"/>
  <c r="G22" i="37"/>
  <c r="C42" i="37" s="1"/>
  <c r="G17" i="37"/>
  <c r="C37" i="37" s="1"/>
  <c r="F18" i="37"/>
  <c r="F19" i="37"/>
  <c r="F20" i="37"/>
  <c r="F21" i="37"/>
  <c r="F22" i="37"/>
  <c r="F17" i="37"/>
  <c r="E18" i="37"/>
  <c r="E19" i="37"/>
  <c r="E20" i="37"/>
  <c r="E21" i="37"/>
  <c r="E22" i="37"/>
  <c r="E17" i="37"/>
  <c r="D18" i="37"/>
  <c r="D19" i="37"/>
  <c r="D20" i="37"/>
  <c r="D21" i="37"/>
  <c r="D22" i="37"/>
  <c r="D17" i="37"/>
  <c r="C18" i="37"/>
  <c r="C19" i="37"/>
  <c r="C20" i="37"/>
  <c r="C21" i="37"/>
  <c r="C22" i="37"/>
  <c r="C17" i="37"/>
  <c r="G16" i="37"/>
  <c r="F16" i="37"/>
  <c r="E16" i="37"/>
  <c r="D16" i="37"/>
  <c r="C16" i="37"/>
  <c r="B22" i="37"/>
  <c r="B42" i="37" s="1"/>
  <c r="B18" i="37"/>
  <c r="B38" i="37" s="1"/>
  <c r="B19" i="37"/>
  <c r="B39" i="37" s="1"/>
  <c r="B20" i="37"/>
  <c r="B40" i="37" s="1"/>
  <c r="B21" i="37"/>
  <c r="B41" i="37" s="1"/>
  <c r="B17" i="37"/>
  <c r="B37" i="37" s="1"/>
  <c r="E24" i="41" l="1"/>
  <c r="E43" i="41" s="1"/>
  <c r="F24" i="41"/>
  <c r="F40" i="41" s="1"/>
  <c r="D24" i="41"/>
  <c r="D39" i="41" s="1"/>
  <c r="C24" i="41"/>
  <c r="C42" i="41" s="1"/>
  <c r="E41" i="41"/>
  <c r="E40" i="41"/>
  <c r="E42" i="41"/>
  <c r="G24" i="41"/>
  <c r="G38" i="41" s="1"/>
  <c r="D41" i="41" l="1"/>
  <c r="F43" i="41"/>
  <c r="F38" i="41"/>
  <c r="E39" i="41"/>
  <c r="E38" i="41"/>
  <c r="C41" i="41"/>
  <c r="C39" i="41"/>
  <c r="D43" i="41"/>
  <c r="D42" i="41"/>
  <c r="D40" i="41"/>
  <c r="C43" i="41"/>
  <c r="C38" i="41"/>
  <c r="D38" i="41"/>
  <c r="C40" i="41"/>
  <c r="G43" i="41"/>
  <c r="F42" i="41"/>
  <c r="F39" i="41"/>
  <c r="F41" i="41"/>
  <c r="D20" i="35"/>
  <c r="D19" i="35"/>
  <c r="C20" i="35"/>
  <c r="C19" i="35"/>
  <c r="B19" i="35"/>
  <c r="B20" i="35"/>
  <c r="G41" i="41"/>
  <c r="G42" i="41"/>
  <c r="G39" i="41"/>
  <c r="G40" i="41"/>
  <c r="D44" i="41" l="1"/>
  <c r="E44" i="41"/>
  <c r="C44" i="41"/>
  <c r="F44" i="41"/>
  <c r="G44" i="41"/>
  <c r="B50" i="31"/>
  <c r="D41" i="21" l="1"/>
  <c r="B16" i="19" l="1"/>
  <c r="A16" i="19"/>
  <c r="A15" i="19"/>
  <c r="B15" i="19"/>
  <c r="B14" i="19"/>
  <c r="A14" i="19"/>
  <c r="A6" i="19" l="1"/>
  <c r="B17" i="19" l="1"/>
  <c r="A17" i="19"/>
  <c r="B13" i="19"/>
  <c r="A13" i="19"/>
  <c r="A12" i="19"/>
  <c r="B12" i="19"/>
  <c r="A11" i="19"/>
  <c r="B11" i="19"/>
  <c r="A10" i="19"/>
  <c r="B10" i="19"/>
  <c r="A9" i="19"/>
  <c r="B9" i="19"/>
  <c r="A8" i="19"/>
  <c r="B8" i="19"/>
  <c r="A5" i="19"/>
  <c r="B5" i="19"/>
</calcChain>
</file>

<file path=xl/sharedStrings.xml><?xml version="1.0" encoding="utf-8"?>
<sst xmlns="http://schemas.openxmlformats.org/spreadsheetml/2006/main" count="814" uniqueCount="311">
  <si>
    <t>BSD ANO</t>
  </si>
  <si>
    <t>BSD NE</t>
  </si>
  <si>
    <t>Celkem</t>
  </si>
  <si>
    <t>UKZ</t>
  </si>
  <si>
    <t>MWh</t>
  </si>
  <si>
    <t>CHZ</t>
  </si>
  <si>
    <t>NECHZ</t>
  </si>
  <si>
    <t>Měření typu C</t>
  </si>
  <si>
    <t>Třída TDDn</t>
  </si>
  <si>
    <t>DOM1</t>
  </si>
  <si>
    <t>DOM2</t>
  </si>
  <si>
    <t>DOM3</t>
  </si>
  <si>
    <t>DOM4</t>
  </si>
  <si>
    <t>MO1</t>
  </si>
  <si>
    <t>MO2</t>
  </si>
  <si>
    <t>MO3</t>
  </si>
  <si>
    <t>MO4</t>
  </si>
  <si>
    <t>SO1</t>
  </si>
  <si>
    <t>SO2</t>
  </si>
  <si>
    <t>SO3</t>
  </si>
  <si>
    <t>SO4</t>
  </si>
  <si>
    <t>Měření typu A, B</t>
  </si>
  <si>
    <t>Koeficient 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</si>
  <si>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</si>
  <si>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</si>
  <si>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</si>
  <si>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</si>
  <si>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</si>
  <si>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</si>
  <si>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</si>
  <si>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</si>
  <si>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</si>
  <si>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</si>
  <si>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</si>
  <si>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</si>
  <si>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Operátor trhu (OTE, a.s.)</t>
  </si>
  <si>
    <t>Provozovatel přepravní soustavy (NET4GAS, s.r.o.)</t>
  </si>
  <si>
    <t>Zdroj: NET4GAS, s.r.o.</t>
  </si>
  <si>
    <t>Definice dnů G a H a období I, J, T a U:</t>
  </si>
  <si>
    <t>Koeficienty pro výpočet BSD:</t>
  </si>
  <si>
    <t>Rok</t>
  </si>
  <si>
    <t>Měsíc</t>
  </si>
  <si>
    <t>Zdroj: OTE, a.s.</t>
  </si>
  <si>
    <t>R30dnů</t>
  </si>
  <si>
    <t>RN-1</t>
  </si>
  <si>
    <t>Rmax.den</t>
  </si>
  <si>
    <t>říjen</t>
  </si>
  <si>
    <t>listopad</t>
  </si>
  <si>
    <t>prosinec</t>
  </si>
  <si>
    <t>leden</t>
  </si>
  <si>
    <t>únor</t>
  </si>
  <si>
    <t>březen</t>
  </si>
  <si>
    <t>BSD</t>
  </si>
  <si>
    <t>OTE</t>
  </si>
  <si>
    <t>Společnost OTE, a.s. (operátor trhu)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</si>
  <si>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</si>
  <si>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</si>
  <si>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TDD</t>
  </si>
  <si>
    <t>Typové diagramy dodávek</t>
  </si>
  <si>
    <t>Typ měření</t>
  </si>
  <si>
    <t>Definovaný typ měření (A, B, C)</t>
  </si>
  <si>
    <t>PRO</t>
  </si>
  <si>
    <t>Licencované subjekty, na které se povinnost zajistit BSD nevztahuje</t>
  </si>
  <si>
    <t>Licencované subjekty, na které se povinnost zajistit BSD vztahuje</t>
  </si>
  <si>
    <t>PDS</t>
  </si>
  <si>
    <t>Provozovatel distribuční soustavy</t>
  </si>
  <si>
    <t>OPM</t>
  </si>
  <si>
    <t>Odběrné předávací místo</t>
  </si>
  <si>
    <t>Bezpečnostní standard dodávky plynu</t>
  </si>
  <si>
    <t>BSD pro jiné obchodníky s plynem</t>
  </si>
  <si>
    <t>Společnosti, u kterých je BSD zajištěn</t>
  </si>
  <si>
    <t>ČHMÚ</t>
  </si>
  <si>
    <t xml:space="preserve">Český hydrometeorologický ústav </t>
  </si>
  <si>
    <t>(x 7 dnů)</t>
  </si>
  <si>
    <t>2019/2020</t>
  </si>
  <si>
    <t>b) Pro případ výjimečně vysoké poptávky po plynu v délce nejméně 30 dnů ve výši:</t>
  </si>
  <si>
    <t>c) Pro případ narušení jediné největší plynárenské infrastruktury v trvání nejméně 30 dnů ve výši:</t>
  </si>
  <si>
    <t xml:space="preserve"> </t>
  </si>
  <si>
    <t>Tok plynu do/z
 plynárenské soustavy ČR</t>
  </si>
  <si>
    <t>Tok plynu ze/do zásobníků plynu, 
které náleží do plynárenské soustavy ČR</t>
  </si>
  <si>
    <t>Výroba plynu
 v ČR
(celkem 
včetně VS)</t>
  </si>
  <si>
    <t>Spotřeba plynu 
v ČR</t>
  </si>
  <si>
    <t>do ČR</t>
  </si>
  <si>
    <t>z ČR</t>
  </si>
  <si>
    <t>saldo 
do/z ČR</t>
  </si>
  <si>
    <t>ze ZP</t>
  </si>
  <si>
    <t>do ZP</t>
  </si>
  <si>
    <t>saldo 
ze/do ZP</t>
  </si>
  <si>
    <t>Bilanční rozdíl 
v přepravní soustavě</t>
  </si>
  <si>
    <t>a) Pro případ mimořádných teplotních hodnot v průběhu sedmidenního období poptávkových špiček ve výši:</t>
  </si>
  <si>
    <t>2021/2022</t>
  </si>
  <si>
    <t>Období</t>
  </si>
  <si>
    <t xml:space="preserve"> Říjen</t>
  </si>
  <si>
    <t xml:space="preserve"> Listopad</t>
  </si>
  <si>
    <t xml:space="preserve"> Prosinec</t>
  </si>
  <si>
    <t xml:space="preserve"> Leden</t>
  </si>
  <si>
    <t xml:space="preserve"> Únor</t>
  </si>
  <si>
    <t xml:space="preserve"> Březen</t>
  </si>
  <si>
    <r>
      <rPr>
        <b/>
        <sz val="12"/>
        <rFont val="Arial"/>
        <family val="2"/>
        <charset val="238"/>
      </rPr>
      <t>a)</t>
    </r>
    <r>
      <rPr>
        <sz val="10"/>
        <rFont val="Arial"/>
        <family val="2"/>
        <charset val="238"/>
      </rPr>
      <t xml:space="preserve"> Pro případ mimořádných teplotních hodnot v průběhu sedmidenního období poptávkových špiček:</t>
    </r>
  </si>
  <si>
    <r>
      <rPr>
        <b/>
        <sz val="12"/>
        <rFont val="Arial"/>
        <family val="2"/>
        <charset val="238"/>
      </rPr>
      <t>b)</t>
    </r>
    <r>
      <rPr>
        <sz val="10"/>
        <rFont val="Arial"/>
        <family val="2"/>
        <charset val="238"/>
      </rPr>
      <t xml:space="preserve"> Pro případ výjimečně vysoké poptávky po plynu v délce nejméně 30 dnů:</t>
    </r>
  </si>
  <si>
    <r>
      <rPr>
        <b/>
        <sz val="12"/>
        <rFont val="Arial"/>
        <family val="2"/>
        <charset val="238"/>
      </rPr>
      <t>c)</t>
    </r>
    <r>
      <rPr>
        <sz val="10"/>
        <rFont val="Arial"/>
        <family val="2"/>
        <charset val="238"/>
      </rPr>
      <t xml:space="preserve"> Pro případ narušení jediné největší plynárenské infrastruktury v délce nejméně 30 dnů:</t>
    </r>
  </si>
  <si>
    <r>
      <t>ad a) K</t>
    </r>
    <r>
      <rPr>
        <vertAlign val="subscript"/>
        <sz val="8"/>
        <rFont val="Arial"/>
        <family val="2"/>
        <charset val="238"/>
      </rPr>
      <t>max.den, TDDn</t>
    </r>
  </si>
  <si>
    <r>
      <t>ad b) K</t>
    </r>
    <r>
      <rPr>
        <vertAlign val="subscript"/>
        <sz val="8"/>
        <rFont val="Arial"/>
        <family val="2"/>
        <charset val="238"/>
      </rPr>
      <t>30dnů, TDDn</t>
    </r>
  </si>
  <si>
    <r>
      <t>ad c) K</t>
    </r>
    <r>
      <rPr>
        <vertAlign val="subscript"/>
        <sz val="8"/>
        <rFont val="Arial"/>
        <family val="2"/>
        <charset val="238"/>
      </rPr>
      <t>N-1, TDDn</t>
    </r>
  </si>
  <si>
    <r>
      <t>ad a) L</t>
    </r>
    <r>
      <rPr>
        <vertAlign val="subscript"/>
        <sz val="8"/>
        <rFont val="Arial"/>
        <family val="2"/>
        <charset val="238"/>
      </rPr>
      <t>max.den</t>
    </r>
  </si>
  <si>
    <r>
      <t>ad b) L</t>
    </r>
    <r>
      <rPr>
        <vertAlign val="subscript"/>
        <sz val="8"/>
        <rFont val="Arial"/>
        <family val="2"/>
        <charset val="238"/>
      </rPr>
      <t>30dnů</t>
    </r>
  </si>
  <si>
    <r>
      <t>ad c) L</t>
    </r>
    <r>
      <rPr>
        <vertAlign val="subscript"/>
        <sz val="8"/>
        <rFont val="Arial"/>
        <family val="2"/>
        <charset val="238"/>
      </rPr>
      <t>N-1</t>
    </r>
  </si>
  <si>
    <t>OBSAH</t>
  </si>
  <si>
    <t>ÚVOD</t>
  </si>
  <si>
    <t>1 SEZNAM ZKRATEK A POJMŮ</t>
  </si>
  <si>
    <t>2022/2023</t>
  </si>
  <si>
    <t>3 BEZPEČNOSTNÍ STANDARD DODÁVKY PLYNU</t>
  </si>
  <si>
    <t>Období od 1. října do 31. března</t>
  </si>
  <si>
    <t>Oddělení statistiky a sledování kvality</t>
  </si>
  <si>
    <t>Nechránění zákazníci (zákazníci s odběrnými místy zařazenými do skupin A, B1, B2, C2 a E podle vyhlášky č. 344/2012 Sb., ve znění pozdějších předpisů)</t>
  </si>
  <si>
    <t>VS</t>
  </si>
  <si>
    <t>Vlastní spotřeba výrobců plynu</t>
  </si>
  <si>
    <t>Vydání</t>
  </si>
  <si>
    <t>2023/2024</t>
  </si>
  <si>
    <t>plyn.statistika@eru.gov.cz</t>
  </si>
  <si>
    <t>3.1 Počet licencovaných subjektů zajišťujících BSD</t>
  </si>
  <si>
    <t>2024/2025</t>
  </si>
  <si>
    <t>Zimní sezóna</t>
  </si>
  <si>
    <t>Počet licencovaných subjektů zajišťujících BSD 
(ANO)</t>
  </si>
  <si>
    <t>Počet licencovaných subjektů, na které se povinnost zajistit BSD nevztahuje 
(NE)</t>
  </si>
  <si>
    <t>Počet všech licencovaných subjektů 
(ANO+NE)</t>
  </si>
  <si>
    <t>3.2 Způsoby zajištění BSD</t>
  </si>
  <si>
    <t>Zimní sezóna 
(počet subjektů - PSU a počet zajištění - PZA)</t>
  </si>
  <si>
    <t>PSU</t>
  </si>
  <si>
    <t>PZA</t>
  </si>
  <si>
    <t>Zásobník plynu na území České republiky
a)</t>
  </si>
  <si>
    <t>Zásobník plynu mimo území České republiky
b)</t>
  </si>
  <si>
    <t>Diverzifikovaný zdroj plynu
c)</t>
  </si>
  <si>
    <t>Výroba plynu na území České republiky
d)</t>
  </si>
  <si>
    <t>Využití alternativních paliv nebo přerušení dodávky plynu dotčeného chráněného zákazníka
e)</t>
  </si>
  <si>
    <t>Zajištění jiným účastníkem trhu s plynem
f)</t>
  </si>
  <si>
    <t>BSD pro své chráněné zákazníky zajišťuje
BSD+UKZ</t>
  </si>
  <si>
    <t>BSD pro své chráněné zákazníky a současně pro jiného obchodníka s plynem zajišťuje
BSD+PRO+UKZ</t>
  </si>
  <si>
    <t>BSD pro jiného obchodníka s plynem zajišťuje
PRO+UKZ</t>
  </si>
  <si>
    <t>BSD pro své chráněné zákazníky zajišťuje bez možnosti přístupu ke vstupním údajům nezbytným pro výpočet
UKZ</t>
  </si>
  <si>
    <t>Změna</t>
  </si>
  <si>
    <t>Skutečnost</t>
  </si>
  <si>
    <t>3.3 Prokazování BSD</t>
  </si>
  <si>
    <t>3.5 BSD R30dnů</t>
  </si>
  <si>
    <r>
      <t>BSD - skutečnost R30dnů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</si>
  <si>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3.6 BSD RN-1</t>
  </si>
  <si>
    <r>
      <t>BSD - skutečnost RN-1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</si>
  <si>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Schéma způsobu zajištění BSD</t>
  </si>
  <si>
    <t xml:space="preserve">Zimní sezóna
</t>
  </si>
  <si>
    <t>Průměr
 °C</t>
  </si>
  <si>
    <t>Změna 
°C</t>
  </si>
  <si>
    <t>4 SKUTEČNÁ DODÁVKA PLYNU</t>
  </si>
  <si>
    <t>4.1 Skutečná dodávka plynu chráněným zákazníkům</t>
  </si>
  <si>
    <t>BSD+UKZ</t>
  </si>
  <si>
    <t>BSD+PRO+UKZ</t>
  </si>
  <si>
    <t>PRO+UKZ</t>
  </si>
  <si>
    <t xml:space="preserve">Počet subjektů na zajištění BSD </t>
  </si>
  <si>
    <t>a)</t>
  </si>
  <si>
    <t>b)</t>
  </si>
  <si>
    <t>c)</t>
  </si>
  <si>
    <t>d)</t>
  </si>
  <si>
    <t>e)</t>
  </si>
  <si>
    <t>f)</t>
  </si>
  <si>
    <t>9b)</t>
  </si>
  <si>
    <t>Počet subjektů - PSU 
Počet zajištění - PZA</t>
  </si>
  <si>
    <t>Teplota</t>
  </si>
  <si>
    <t>ANO</t>
  </si>
  <si>
    <t>NE</t>
  </si>
  <si>
    <r>
      <t xml:space="preserve">Průměrná teplota ovzduší v ČR v jednotlivých měsících </t>
    </r>
    <r>
      <rPr>
        <sz val="10"/>
        <color rgb="FF233060"/>
        <rFont val="Arial"/>
        <family val="2"/>
        <charset val="238"/>
        <scheme val="minor"/>
      </rPr>
      <t>(°C)</t>
    </r>
  </si>
  <si>
    <t>celkem</t>
  </si>
  <si>
    <t>Počet licencovaných subjektů zajišťujících BSD</t>
  </si>
  <si>
    <t>Podíl subjektů zajišťujících BSD na celkovém počtu vydaných licencí</t>
  </si>
  <si>
    <t>2 KOMENTÁŘ</t>
  </si>
  <si>
    <t>(MWh)</t>
  </si>
  <si>
    <t>Podíl CHZ a NECHZ na celkové dodávce plynu v zimní sezóně</t>
  </si>
  <si>
    <t>podíl</t>
  </si>
  <si>
    <t>max</t>
  </si>
  <si>
    <t>Podíl</t>
  </si>
  <si>
    <t>Podíl měsíční skutečné dodávky chráněným zákazníkům na celkovém zajištění BSD R30dnů</t>
  </si>
  <si>
    <t>4.4 Podíl měsíční skutečné dodávky chráněným zákazníkům na celkovém zajištění BSD R30dnů</t>
  </si>
  <si>
    <t>4.5 Podíl měsíční skutečné dodávky chráněným zákazníkům na celkovém zajištění BSD RN-1</t>
  </si>
  <si>
    <t>Podíl měsíční skutečné dodávky chráněným zákazníkům na celkovém zajištění BSD RN-1</t>
  </si>
  <si>
    <t>5 TEPLOTA OVZDUŠÍ V ČR</t>
  </si>
  <si>
    <t>5.1 Průměrná teplota</t>
  </si>
  <si>
    <t>Průměr</t>
  </si>
  <si>
    <t>5.2 Teplota ve dni s nejnižší dosaženou teplotou za posledních 20 let</t>
  </si>
  <si>
    <t xml:space="preserve">Počet možností přijmout opatření ohledně BSD </t>
  </si>
  <si>
    <r>
      <t xml:space="preserve">Minimální denní teplota ovzduší v ČR v jednotlivých měsících </t>
    </r>
    <r>
      <rPr>
        <sz val="10"/>
        <color rgb="FF233060"/>
        <rFont val="Arial"/>
        <family val="2"/>
        <charset val="238"/>
        <scheme val="minor"/>
      </rPr>
      <t>(°C)</t>
    </r>
  </si>
  <si>
    <t>6 ZÁSOBNÍKY PLYNU</t>
  </si>
  <si>
    <r>
      <t>tis. m</t>
    </r>
    <r>
      <rPr>
        <vertAlign val="superscript"/>
        <sz val="8"/>
        <rFont val="Arial"/>
        <family val="2"/>
        <charset val="238"/>
        <scheme val="minor"/>
      </rPr>
      <t>3</t>
    </r>
  </si>
  <si>
    <t>Využito z maximálního stavu zásob</t>
  </si>
  <si>
    <t>Maximální dosažený stav zásob</t>
  </si>
  <si>
    <r>
      <t>Množství uskladněného plynu v ČR v zimní sezóně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</si>
  <si>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Podíl využití uskladněného plynu na maximálním stavu zásob</t>
    </r>
    <r>
      <rPr>
        <sz val="10"/>
        <color rgb="FF233060"/>
        <rFont val="Arial"/>
        <family val="2"/>
        <charset val="238"/>
        <scheme val="minor"/>
      </rPr>
      <t xml:space="preserve"> (%)</t>
    </r>
  </si>
  <si>
    <t>PZP
MWh</t>
  </si>
  <si>
    <t>Podíl
%</t>
  </si>
  <si>
    <t>BSD 30 % PZP</t>
  </si>
  <si>
    <t>6.1 Množství uskladněného plynu k poslednímu dni v měsíci</t>
  </si>
  <si>
    <t>6.2 Množství uskladněného plynu k prvnímu dni v měsíci a podíl BSD R30dnů (30 %) na celkovém stavu zásob</t>
  </si>
  <si>
    <t>BSD
MWh</t>
  </si>
  <si>
    <r>
      <t xml:space="preserve">Tok plynu do/z plynárenské soustavy ČR </t>
    </r>
    <r>
      <rPr>
        <sz val="10"/>
        <color rgb="FF233060"/>
        <rFont val="Arial"/>
        <family val="2"/>
        <charset val="238"/>
        <scheme val="minor"/>
      </rPr>
      <t>(MWh)</t>
    </r>
  </si>
  <si>
    <t>Výroba plynu v ČR</t>
  </si>
  <si>
    <t>Spotřeba zemního plynu v ČR</t>
  </si>
  <si>
    <t>Tok plynu do/z plynárenské soustavy ČR</t>
  </si>
  <si>
    <t>přes HPS</t>
  </si>
  <si>
    <t>přes PPL</t>
  </si>
  <si>
    <t>Tok plynu ze/do zásobníků plynu, které náleží do plynárenské soustavy ČR</t>
  </si>
  <si>
    <t>GS CZ</t>
  </si>
  <si>
    <t>MND ES</t>
  </si>
  <si>
    <t>stav zásob v ZP celkem</t>
  </si>
  <si>
    <t>Výroba plynu
 v ČR</t>
  </si>
  <si>
    <t>z VP do DS</t>
  </si>
  <si>
    <t>Spotřeba plynu
v ČR</t>
  </si>
  <si>
    <t>spotřeba 
v RDS</t>
  </si>
  <si>
    <t>zákazníci</t>
  </si>
  <si>
    <t>ostatní plyn</t>
  </si>
  <si>
    <t>výroba plynu (VS)</t>
  </si>
  <si>
    <t>zákazníci připojeni přímo k PS</t>
  </si>
  <si>
    <t>celkem ČR</t>
  </si>
  <si>
    <t>OP+VS+PKS</t>
  </si>
  <si>
    <t>Bilanční rozdíl v PS</t>
  </si>
  <si>
    <t>Poznámka: Případnou kolidující hodnotu v objemových a energetických jednotkách "Bilanční rozdíl v přepravní soustavě" způsobuje odlišné spalné teplo na vstupech a výstupech plynárenské soustavy. Tato hodnota představuje neměřené hodnoty rozdílového množství celkové bilance přepravní soustavy.</t>
  </si>
  <si>
    <t>7 PLYNÁRENSKÁ SOUSTAVA</t>
  </si>
  <si>
    <t>7.1 Měsíční bilance plynárenské soustavy ČR</t>
  </si>
  <si>
    <r>
      <t>tis. m</t>
    </r>
    <r>
      <rPr>
        <b/>
        <vertAlign val="superscript"/>
        <sz val="8"/>
        <rFont val="Arial"/>
        <family val="2"/>
        <charset val="238"/>
        <scheme val="minor"/>
      </rPr>
      <t>3</t>
    </r>
  </si>
  <si>
    <t xml:space="preserve"> Souhrnné množství plynu (MWh/den)</t>
  </si>
  <si>
    <t xml:space="preserve">7.2 Schéma bilance plynárenské soustavy ČR </t>
  </si>
  <si>
    <t>Schéma měsíční bilance (MWh)</t>
  </si>
  <si>
    <t>9 DOPLŇUJÍCÍ INFORMACE K BSD</t>
  </si>
  <si>
    <t>8 SPOTŘEBA ZEMNÍHO PLYNU</t>
  </si>
  <si>
    <r>
      <t>tis. m</t>
    </r>
    <r>
      <rPr>
        <b/>
        <vertAlign val="superscript"/>
        <sz val="10"/>
        <color rgb="FF233060"/>
        <rFont val="Arial"/>
        <family val="2"/>
        <charset val="238"/>
        <scheme val="minor"/>
      </rPr>
      <t>3</t>
    </r>
  </si>
  <si>
    <t>7.3 Bilance plynárenské soustavy ČR v zimní sezóně</t>
  </si>
  <si>
    <t>4.2 Skutečná dodávka plynu chráněným a nechráněným zákazníkům (podíl)</t>
  </si>
  <si>
    <t>8.1 Skutečná spotřeba zemního plynu v ČR v průběhu zimní sezóny</t>
  </si>
  <si>
    <t>8.2 Přepočtená spotřeba zemního plynu v ČR v průběhu zimní sezóny</t>
  </si>
  <si>
    <r>
      <t>Skutečná spotřeba zemního plynu v ČR po jednotlivých měsích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</si>
  <si>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Skutečná spotřeba zemního plynu v ČR v zimní sezóně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</si>
  <si>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Přepočtená spotřeba zemního plynu v ČR po jednotlivých měsích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</si>
  <si>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Přepočtená spotřeba zemního plynu v ČR v zimní sezóně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</si>
  <si>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tis. m</t>
    </r>
    <r>
      <rPr>
        <b/>
        <vertAlign val="superscript"/>
        <sz val="11"/>
        <color rgb="FF233060"/>
        <rFont val="Arial"/>
        <family val="2"/>
        <charset val="238"/>
        <scheme val="minor"/>
      </rPr>
      <t>3</t>
    </r>
  </si>
  <si>
    <t>Zajištění jiným účastníkem trhu s plynem 
(vyhláška č. 344/2012 Sb. § 11 odst. 9 písm. b))
9b)</t>
  </si>
  <si>
    <t xml:space="preserve">Počet subjektů prokazujících BSD </t>
  </si>
  <si>
    <t>Podíl subjektů prokazujících BSD v současné zimní sezóně</t>
  </si>
  <si>
    <t>3.4 BSD Rmax.den</t>
  </si>
  <si>
    <r>
      <t>BSD - skutečnost Rmax.den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</si>
  <si>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Předpoklad (data od OTE, a.s., korigovaná koeficientem M pro daný měsíc)</t>
  </si>
  <si>
    <r>
      <t>BSD - předpoklad pro současnou zimní sezónu Rmax.den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</si>
  <si>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BSD - předpoklad pro současnou zimní sezónu R30dnů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</si>
  <si>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r>
      <t>BSD - předpoklad pro současnou zimní sezónu RN-1</t>
    </r>
    <r>
      <rPr>
        <sz val="10"/>
        <color rgb="FF233060"/>
        <rFont val="Arial"/>
        <family val="2"/>
        <charset val="238"/>
        <scheme val="minor"/>
      </rPr>
      <t xml:space="preserve"> (MWh)</t>
    </r>
  </si>
  <si>
    <t>Skutečná dodávka CHZ</t>
  </si>
  <si>
    <t>Rozdíl mezi zajištěním Rmax.den a skutečnou dodávkou CHZ</t>
  </si>
  <si>
    <t>Rozdíl mezi zajištěním R30dnů a skutečnou dodávkou CHZ</t>
  </si>
  <si>
    <t>Rozdíl mezi zajištěním RN-1 a skutečnou dodávkou CHZ</t>
  </si>
  <si>
    <t>Dlouhodobý teplotní normál</t>
  </si>
  <si>
    <t>max.
 °C</t>
  </si>
  <si>
    <t>min.
 °C</t>
  </si>
  <si>
    <t>Teplota ve dni 
s nejnižší dosaženou teplotou za posledních 20 let
 °C</t>
  </si>
  <si>
    <t>Odchylka od BSD 
min.
 °C</t>
  </si>
  <si>
    <t>min. (nejnižší dosažená teplota v daném měsíci)</t>
  </si>
  <si>
    <t>teplota min. 20 let - BSD</t>
  </si>
  <si>
    <t xml:space="preserve">Povinné zajištění BSD minimálně z 30% uskladněním plynu v zásobnících plynu na území Evropské unie </t>
  </si>
  <si>
    <t>Celkové množství uskladněného plynu včetně BSD</t>
  </si>
  <si>
    <t>MND GS</t>
  </si>
  <si>
    <t>Přeprava</t>
  </si>
  <si>
    <t xml:space="preserve">     Distribuce</t>
  </si>
  <si>
    <t xml:space="preserve">  Výroba</t>
  </si>
  <si>
    <t xml:space="preserve">Zásobníky </t>
  </si>
  <si>
    <t>Bezpečnostní standard dodávky byl sjednán ve sledovaném měsíci podle údajů obchodníků s plynem a výrobců plynu pro následující případy zajištění:</t>
  </si>
  <si>
    <r>
      <t xml:space="preserve">Skutečná dodávka plynu chráněným zákazníkům v jednotlivých měsících </t>
    </r>
    <r>
      <rPr>
        <sz val="10"/>
        <color rgb="FF233060"/>
        <rFont val="Arial"/>
        <family val="2"/>
        <charset val="238"/>
        <scheme val="minor"/>
      </rPr>
      <t>(MWh)</t>
    </r>
  </si>
  <si>
    <r>
      <t xml:space="preserve">Skutečná celková dodávka plynu chráněným zákazníkům v zimní sezóně </t>
    </r>
    <r>
      <rPr>
        <sz val="10"/>
        <color rgb="FF233060"/>
        <rFont val="Arial"/>
        <family val="2"/>
        <charset val="238"/>
        <scheme val="minor"/>
      </rPr>
      <t>(MWh)</t>
    </r>
  </si>
  <si>
    <t>připojena k RDS</t>
  </si>
  <si>
    <t>připojena k LDS</t>
  </si>
  <si>
    <t>spotřeba v LDS, která není v RDS</t>
  </si>
  <si>
    <t>Energetický regulační úřad (ERÚ) v rámci svých kompetencí sleduje, vyhodnocuje a kontroluje plnění BSD v ČR. Na základě zájmu odborné veřejnosti byla vytvořena Měsíční zpráva o vyhodnocení bezpečnostního standardu dodávky plynu v ČR, která je od zimní sezóny 2015/2016 pravidelně zveřejňována na internetových stránkách ERÚ. Jedním z hlavních zájmů ERÚ je zajištění bezpečných a spolehlivých dodávek plynu konečným zákazníkům v ČR.
Povinnost zajistit BSD je dána přímo nařízením Evropského parlamentu a Rady (EU) 2017/1938 ze dne 25. října 2017 o opatřeních na zajištění bezpečnosti dodávek zemního plynu a o zrušení nařízení (EU) č. 994/2010. BSD je dále upraveno prostřednictvím § 73a zákona č. 458/2000 Sb., o podmínkách podnikání a o výkonu státní správy v energetických odvětvích a o změně některých zákonů (energetický zákon), ve znění pozdějších předpisů. Způsoby zajištění BSD, jeho stanovení a další související náležitosti jsou uvedeny ve vyhlášce č. 344/2012 Sb., o stavu nouze v plynárenství a o způsobu zajištění bezpečnostního standardu dodávky plynu, ve znění pozdějších předpisů. Bezpečnostní standard dodávky plynu se zajišťuje v hodnoceném období minimálně z 30 % uskladněním plynu v zásobnících plynu na území ČR a ostatních států EU. Všechna data o zajištění BSD jsou zveřejněna na základě údajů od obchodníků s plynem, výrobců plynu a operátora trhu a vztahují se k prvnímu dni sledovaného měsíce. Doplňující data vycházejí ze statistik ERÚ. Případné dodatečné opravy budou promítnuty vždy v následujícím měsíci.</t>
  </si>
  <si>
    <t>Chránění zákazníci (zákazníci s odběrnými místy zařazenými do skupin C1, D1, D2 a F podle vyhlášky č. 344/2012 Sb., ve znění pozdějších předpisů)</t>
  </si>
  <si>
    <t>Koeficient, který koriguje rozsah BSD pro daný měsíc podle vyhlášky č. 344/2012 Sb., ve znění pozdějších předpisů</t>
  </si>
  <si>
    <r>
      <t>Jedinou největší plynárenskou infrastrukturu v České republice určuje dle vyhlášky č. 344/2012 Sb. ze dne 10. října 2012 o stavu nouze v plynárenství a o způsobu zajištění bezpečnostního standardu dodávky plynu, ve znění pozdějších předpisů, provozovatel přepravní soustavy, a to ve shodě s Ministerstvem průmyslu a obchodu, které zajišťuje provádění opatření stanovených nařízením Evropského parlamentu a Rady (EU) 2017/1938.</t>
    </r>
    <r>
      <rPr>
        <b/>
        <sz val="10"/>
        <rFont val="Arial"/>
        <family val="2"/>
        <charset val="238"/>
      </rPr>
      <t xml:space="preserve"> V současné době je největší plynárenskou infrastrukturou v České republice vstupní propojovací bod Lanžhot.</t>
    </r>
    <r>
      <rPr>
        <sz val="10"/>
        <rFont val="Arial"/>
        <family val="2"/>
        <charset val="238"/>
      </rPr>
      <t xml:space="preserve"> V minulých letech provedená virtualizace hraničních propojovacích bodů neměla vliv na technický provoz vstupních bodů plynárenských infrastruktur pro dodávky plynu pro Českou republiku.</t>
    </r>
  </si>
  <si>
    <t>Výpočet BSD pro případ mimořádných teplotních hodnot v průběhu sedmidenního období poptávkových špiček; na základě výpočtu se stanovuje rozsah BSD (Rmax.den), tento rozsah musí být obchodníci s plynem schopni splnit pro 7 po sobě jdoucích dní</t>
  </si>
  <si>
    <t>Minimální denní teplota ovzduší v ČR v jednotlivých měsících a porovnání s teplotou ve dni s nejnižší dosaženou teplotou za posledních 20 let - BSD (°C)</t>
  </si>
  <si>
    <t>ZP</t>
  </si>
  <si>
    <t>HPS</t>
  </si>
  <si>
    <t>PS</t>
  </si>
  <si>
    <t>RDS</t>
  </si>
  <si>
    <t>LDS</t>
  </si>
  <si>
    <t>Zásobník plynu</t>
  </si>
  <si>
    <t>Hraniční předávací stanice</t>
  </si>
  <si>
    <t>Přepravní soustava</t>
  </si>
  <si>
    <t>Regionální distribuční soustava</t>
  </si>
  <si>
    <t>Lokální distribuční soustava</t>
  </si>
  <si>
    <t>ČR</t>
  </si>
  <si>
    <t>Česká republika</t>
  </si>
  <si>
    <t>PPL</t>
  </si>
  <si>
    <t>Přeshraniční plynovod</t>
  </si>
  <si>
    <r>
      <t xml:space="preserve">Průměrná teplota ovzduší v ČR v jednotlivých měsících a porovnání s dlouhodobým teplotním normálem </t>
    </r>
    <r>
      <rPr>
        <sz val="10"/>
        <color rgb="FF233060"/>
        <rFont val="Arial"/>
        <family val="2"/>
        <charset val="238"/>
        <scheme val="minor"/>
      </rPr>
      <t>(°C)</t>
    </r>
  </si>
  <si>
    <t xml:space="preserve">Meziroční změna </t>
  </si>
  <si>
    <t>Celkový stav zásob před zimní sezónou*</t>
  </si>
  <si>
    <t>* Nejvyšší dosažené množství plynu v zásobnících plynu pro danou zimní sezónu</t>
  </si>
  <si>
    <t>4.3 Podíl maximální denní skutečné dodávky chráněným zákazníkům na celkovém zajištění BSD Rmax.den</t>
  </si>
  <si>
    <t>Podíl maximální denní skutečné dodávky chráněným zákazníkům na celkovém zajištění BSD Rmax.den</t>
  </si>
  <si>
    <t>2025/2026</t>
  </si>
  <si>
    <t>Podíl CHZ a NECHZ na celkové dodávce plynu v jednotlivých měsících 2025/2026</t>
  </si>
  <si>
    <t>Vstupní údaje pro výpočet bezpečnostního standardu dodávky plynu na období 2025/2026 v souladu s přílohou č. 4 k vyhlášce č. 344/2012 Sb., o stavu nouze v plynárenství a o způsobu zajištění bezpečnostního standardu dodávky plynu, ve znění pozdějších předpisů, jsou zveřejněny níže.</t>
  </si>
  <si>
    <t>Den G je 3. 2. 2026.</t>
  </si>
  <si>
    <t>Den H je 3. 2. 2025.</t>
  </si>
  <si>
    <t>Období I je definováno časovým intervalem od 24. 1. 2026 do 22. 2. 2026.</t>
  </si>
  <si>
    <t>Období J je definováno časovým intervalem od 24. 1. 2025 do 22. 2. 2025.</t>
  </si>
  <si>
    <t xml:space="preserve">
Období T, je definováno časovým intervalem od 3.1.2026 do 1.2.2026.</t>
  </si>
  <si>
    <t xml:space="preserve">
Období U, je definováno časovým intervalem od 3.1.2025 do 1.2.2025.</t>
  </si>
  <si>
    <t>SPP S</t>
  </si>
  <si>
    <t>Bezpečnostním standardem dodávek plynu (BSD) se rozumí služba - množství plynu, které musí být zajištěno obchodníkem s plynem pro chráněné zákazníky (domácnosti, zdravotnické a sociální služby, životně nezbytné provozy apod.). BSD se zajišťuje pro případ dosažení mimořádných teplotních hodnot v průběhu sedmidenního období poptávkových špiček, ke kterým dochází statisticky jednou za dvacet let, dále v jakémkoli období výjimečně vysoké poptávky po plynu v délce 30 dní, ke kterému dochází statisticky jednou za dvacet let a v období v délce 30 dní v případě narušení jediné největší plynárenské infrastruktury za průměrných zimních podmínek. Cílem BSD je zaručení bezpečnosti dodávek plynu a zajištění řádného a nepřetržitého fungování vnitřního trhu se zemním plynem v neobvyklých situacích, které jsou přesně definovány a pro všechny obchodníky s plynem jednotné.
ERÚ pravidelně sleduje a vyhodnocuje objemy plynu spotřebovaného chráněnými zákazníky společně s procentními podíly, které tyto objemy spotřeby plynu vůči celkové spotřebě ČR představují. Aktuální spotřeba chráněných zákazníků během zimní sezóny se pravidelně porovnává se zajištěním BSD a vyhodnocuje se, zda je BSD obchodníky s plynem v dostatečné míře zajištěno.
V rámci zajištění BSD musí být obchodník s plynem schopný přepravit dodávku plynu ze zdroje k chráněnému zákazníkovi, tudíž musí mít sjednané i příslušné kapacity. Zdrojem plynu v tomto kontextu je zásobník plynu na území ČR či zásobník plynu mimo území ČR, hraniční předávací stanice, virtuální obchodní bod v ČR, výrobna plynu, zákazník s možností využití alternativních paliv, zákazník s možností přerušení dodávky plynu nebo dokonce jiný obchodník na trhu s plynem. Povinnost předložit údaje o rozsahu a způsobu zajištění BSD se vztahuje i na „jiného obchodníka s plynem“, prostřednictvím kterého je služba BSD zajišťována. Povinnost zajištění BSD je stanovena vyhláškou a obchodníci s plynem si náklady na zajištění BSD většinou započítávají přímo do ceny plynu nebo je vyčlení z ceny komodity zvlášť.
Oddělení statistiky a sledování kvality, které má dohled nad BSD v kompetenci, pracuje s vlastní databází, která umožňuje sběr, vyhodnocení a kontrolu BSD. ERÚ pravidelně během zimní sezóny zveřejňuje dosaženou velikost BSD za celou ČR ve svých měsíčních zprávách a ve spolupráci s OTE, a.s., pravidelně kontroluje výsledek výpočtu BSD u všech obchodníků s plynem.
Obchodník s plynem dodávající plyn chráněným zákazníkům poskytuje ERÚ písemné doklady o způsobu zajištění BSD na nadcházející období každoročně do 31. srpna daného roku a údaje o způsobu a rozsahu zajištění BSD stanoveného vyhláškou předkládá obchodník s plynem měsíčně od října do března, a to nejpozději do 15. dne daného měsíce OTE a ERÚ. Hodnoty BSD se vždy vztahují k 1. dni v měsíci.</t>
  </si>
  <si>
    <r>
      <rPr>
        <b/>
        <sz val="24"/>
        <color rgb="FF233060"/>
        <rFont val="Arial"/>
        <family val="2"/>
        <charset val="238"/>
      </rPr>
      <t>MĚSÍČNÍ ZPRÁVA
O BEZPEČNOSTNÍM STANDARDU
DODÁVKY PLYNU V ČESKÉ REPUBLICE</t>
    </r>
    <r>
      <rPr>
        <b/>
        <sz val="24"/>
        <color rgb="FF1A3366"/>
        <rFont val="Arial"/>
        <family val="2"/>
        <charset val="238"/>
      </rPr>
      <t xml:space="preserve">
</t>
    </r>
    <r>
      <rPr>
        <b/>
        <sz val="24"/>
        <color rgb="FFDF2B20"/>
        <rFont val="Arial"/>
        <family val="2"/>
        <charset val="238"/>
      </rPr>
      <t>LEDEN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</si>
</sst>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0.0%"/>
    <numFmt numFmtId="165" formatCode="#,##0.0"/>
    <numFmt numFmtId="166" formatCode="0.0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\ _C_Z_K_-;\-* #,##0\ _C_Z_K_-;_-* &quot;-&quot;\ _C_Z_K_-;_-@_-"/>
    <numFmt numFmtId="175" formatCode="\$#,##0.00\ ;\(\$#,##0.00\)"/>
    <numFmt numFmtId="176" formatCode="_-* #,##0\ _F_-;\-* #,##0\ _F_-;_-* &quot;-&quot;\ _F_-;_-@_-"/>
    <numFmt numFmtId="177" formatCode="_-* #,##0.00\ _F_-;\-* #,##0.00\ _F_-;_-* &quot;-&quot;??\ _F_-;_-@_-"/>
    <numFmt numFmtId="178" formatCode="_-* #,##0\ &quot;F&quot;_-;\-* #,##0\ &quot;F&quot;_-;_-* &quot;-&quot;\ &quot;F&quot;_-;_-@_-"/>
    <numFmt numFmtId="179" formatCode="_-* #,##0.00\ &quot;F&quot;_-;\-* #,##0.00\ &quot;F&quot;_-;_-* &quot;-&quot;??\ &quot;F&quot;_-;_-@_-"/>
    <numFmt numFmtId="180" formatCode="#,##0\ &quot;Kc&quot;;\-#,##0\ &quot;Kc&quot;"/>
    <numFmt numFmtId="181" formatCode="0.00_);[Red]\-0.00"/>
    <numFmt numFmtId="182" formatCode="mm\/yyyy"/>
    <numFmt numFmtId="183" formatCode="d/m;@"/>
    <numFmt numFmtId="184" formatCode="#,##0.000"/>
  </numFmts>
  <fonts count="163"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1"/>
      <color rgb="FF006100"/>
      <name val="Arial"/>
      <family val="2"/>
      <charset val="238"/>
      <scheme val="minor"/>
    </font>
    <font>
      <sz val="11"/>
      <color rgb="FF9C6500"/>
      <name val="Arial"/>
      <family val="2"/>
      <charset val="238"/>
      <scheme val="minor"/>
    </font>
    <font>
      <sz val="1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sz val="10"/>
      <color theme="0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sz val="12"/>
      <name val="Arial"/>
      <family val="2"/>
      <charset val="238"/>
      <scheme val="minor"/>
    </font>
    <font>
      <b/>
      <sz val="12"/>
      <color theme="9" tint="-0.249977111117893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b/>
      <sz val="8"/>
      <name val="Arial"/>
      <family val="2"/>
      <charset val="238"/>
      <scheme val="minor"/>
    </font>
    <font>
      <sz val="10"/>
      <color rgb="FFFF0000"/>
      <name val="Arial"/>
      <family val="2"/>
      <charset val="238"/>
      <scheme val="minor"/>
    </font>
    <font>
      <b/>
      <sz val="10"/>
      <color theme="3"/>
      <name val="Arial"/>
      <family val="2"/>
      <charset val="238"/>
      <scheme val="minor"/>
    </font>
    <font>
      <sz val="10"/>
      <color theme="4"/>
      <name val="Arial"/>
      <family val="2"/>
      <charset val="238"/>
      <scheme val="minor"/>
    </font>
    <font>
      <sz val="10"/>
      <color theme="3"/>
      <name val="Arial"/>
      <family val="2"/>
      <charset val="238"/>
      <scheme val="minor"/>
    </font>
    <font>
      <sz val="10"/>
      <color rgb="FF005DA2"/>
      <name val="Arial"/>
      <family val="2"/>
      <charset val="238"/>
      <scheme val="minor"/>
    </font>
    <font>
      <b/>
      <sz val="10"/>
      <color rgb="FF005DA2"/>
      <name val="Arial"/>
      <family val="2"/>
      <charset val="238"/>
      <scheme val="minor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Arial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name val="Arial"/>
      <family val="2"/>
      <charset val="238"/>
      <scheme val="minor"/>
    </font>
    <font>
      <b/>
      <i/>
      <sz val="10"/>
      <color theme="4" tint="-0.249977111117893"/>
      <name val="Arial"/>
      <family val="2"/>
      <charset val="238"/>
      <scheme val="minor"/>
    </font>
    <font>
      <sz val="10"/>
      <color theme="4" tint="-0.249977111117893"/>
      <name val="Arial"/>
      <family val="2"/>
      <charset val="238"/>
      <scheme val="minor"/>
    </font>
    <font>
      <vertAlign val="superscript"/>
      <sz val="8"/>
      <name val="Arial"/>
      <family val="2"/>
      <charset val="238"/>
      <scheme val="minor"/>
    </font>
    <font>
      <sz val="8"/>
      <color theme="1" tint="0.249977111117893"/>
      <name val="Arial"/>
      <family val="2"/>
      <charset val="238"/>
      <scheme val="minor"/>
    </font>
    <font>
      <b/>
      <sz val="17"/>
      <color rgb="FF153366"/>
      <name val="Arial"/>
      <family val="2"/>
      <charset val="238"/>
      <scheme val="minor"/>
    </font>
    <font>
      <b/>
      <i/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name val="Arial"/>
      <family val="2"/>
      <charset val="238"/>
    </font>
    <font>
      <vertAlign val="subscript"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24"/>
      <name val="Arial"/>
      <family val="2"/>
      <charset val="238"/>
    </font>
    <font>
      <b/>
      <sz val="24"/>
      <color rgb="FF1A3366"/>
      <name val="Arial"/>
      <family val="2"/>
      <charset val="238"/>
    </font>
    <font>
      <sz val="16"/>
      <name val="Arial"/>
      <family val="2"/>
      <charset val="238"/>
    </font>
    <font>
      <b/>
      <sz val="14"/>
      <color rgb="FF153366"/>
      <name val="Arial"/>
      <family val="2"/>
      <charset val="238"/>
      <scheme val="minor"/>
    </font>
    <font>
      <b/>
      <sz val="10"/>
      <color rgb="FF153366"/>
      <name val="Arial"/>
      <family val="2"/>
      <charset val="238"/>
      <scheme val="minor"/>
    </font>
    <font>
      <sz val="10"/>
      <color rgb="FF153366"/>
      <name val="Arial"/>
      <family val="2"/>
      <charset val="238"/>
      <scheme val="minor"/>
    </font>
    <font>
      <sz val="12"/>
      <color rgb="FF153366"/>
      <name val="Arial"/>
      <family val="2"/>
      <charset val="238"/>
      <scheme val="minor"/>
    </font>
    <font>
      <b/>
      <sz val="11"/>
      <color rgb="FF153366"/>
      <name val="Arial"/>
      <family val="2"/>
      <charset val="238"/>
      <scheme val="minor"/>
    </font>
    <font>
      <sz val="11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  <scheme val="minor"/>
    </font>
    <font>
      <b/>
      <sz val="16"/>
      <color rgb="FF153366"/>
      <name val="Arial"/>
      <family val="2"/>
      <charset val="238"/>
    </font>
    <font>
      <b/>
      <sz val="10"/>
      <color rgb="FF153366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24"/>
      <color rgb="FF233060"/>
      <name val="Arial"/>
      <family val="2"/>
      <charset val="238"/>
    </font>
    <font>
      <b/>
      <sz val="24"/>
      <color rgb="FFDF2B20"/>
      <name val="Arial"/>
      <family val="2"/>
      <charset val="238"/>
    </font>
    <font>
      <b/>
      <sz val="11"/>
      <color rgb="FF233060"/>
      <name val="Arial"/>
      <family val="2"/>
      <charset val="238"/>
      <scheme val="minor"/>
    </font>
    <font>
      <b/>
      <sz val="16"/>
      <color rgb="FF233060"/>
      <name val="Arial"/>
      <family val="2"/>
      <charset val="238"/>
      <scheme val="minor"/>
    </font>
    <font>
      <sz val="10"/>
      <color rgb="FF233060"/>
      <name val="Arial"/>
      <family val="2"/>
      <charset val="238"/>
      <scheme val="minor"/>
    </font>
    <font>
      <sz val="14"/>
      <color rgb="FF233060"/>
      <name val="Arial"/>
      <family val="2"/>
      <charset val="238"/>
      <scheme val="minor"/>
    </font>
    <font>
      <b/>
      <sz val="12"/>
      <color rgb="FF233060"/>
      <name val="Arial"/>
      <family val="2"/>
      <charset val="238"/>
      <scheme val="minor"/>
    </font>
    <font>
      <b/>
      <sz val="10"/>
      <color rgb="FF233060"/>
      <name val="Arial"/>
      <family val="2"/>
      <charset val="238"/>
      <scheme val="minor"/>
    </font>
    <font>
      <b/>
      <sz val="11"/>
      <color rgb="FFDF2B20"/>
      <name val="Arial"/>
      <family val="2"/>
      <charset val="238"/>
    </font>
    <font>
      <sz val="11"/>
      <color theme="3"/>
      <name val="Arial"/>
      <family val="2"/>
      <charset val="238"/>
    </font>
    <font>
      <b/>
      <sz val="10"/>
      <name val="Arial"/>
      <family val="2"/>
      <charset val="238"/>
    </font>
    <font>
      <sz val="8"/>
      <color theme="8" tint="0.79998168889431442"/>
      <name val="Arial"/>
      <family val="2"/>
      <charset val="238"/>
      <scheme val="minor"/>
    </font>
    <font>
      <b/>
      <sz val="9"/>
      <name val="Arial"/>
      <family val="2"/>
      <charset val="238"/>
      <scheme val="minor"/>
    </font>
    <font>
      <sz val="7"/>
      <color theme="8" tint="0.79998168889431442"/>
      <name val="Arial"/>
      <family val="2"/>
      <charset val="238"/>
      <scheme val="minor"/>
    </font>
    <font>
      <sz val="7"/>
      <color rgb="FF233060"/>
      <name val="Arial"/>
      <family val="2"/>
      <charset val="238"/>
      <scheme val="minor"/>
    </font>
    <font>
      <sz val="14"/>
      <color rgb="FF153366"/>
      <name val="Arial"/>
      <family val="2"/>
      <charset val="238"/>
      <scheme val="minor"/>
    </font>
    <font>
      <b/>
      <sz val="16"/>
      <color rgb="FF1A3366"/>
      <name val="Arial"/>
      <family val="2"/>
      <charset val="238"/>
      <scheme val="minor"/>
    </font>
    <font>
      <sz val="8"/>
      <color rgb="FF1A3366"/>
      <name val="Arial"/>
      <family val="2"/>
      <charset val="238"/>
      <scheme val="minor"/>
    </font>
    <font>
      <sz val="8"/>
      <color rgb="FFFF0000"/>
      <name val="Arial"/>
      <family val="2"/>
      <charset val="238"/>
      <scheme val="minor"/>
    </font>
    <font>
      <b/>
      <sz val="14"/>
      <color rgb="FF1A3366"/>
      <name val="Arial"/>
      <family val="2"/>
      <charset val="238"/>
      <scheme val="minor"/>
    </font>
    <font>
      <b/>
      <vertAlign val="superscript"/>
      <sz val="8"/>
      <name val="Arial"/>
      <family val="2"/>
      <charset val="238"/>
      <scheme val="minor"/>
    </font>
    <font>
      <b/>
      <sz val="10"/>
      <color rgb="FF1A3366"/>
      <name val="Arial"/>
      <family val="2"/>
      <charset val="238"/>
      <scheme val="minor"/>
    </font>
    <font>
      <b/>
      <sz val="8"/>
      <color theme="3"/>
      <name val="Arial"/>
      <family val="2"/>
      <charset val="238"/>
      <scheme val="minor"/>
    </font>
    <font>
      <sz val="12"/>
      <color theme="4" tint="-0.249977111117893"/>
      <name val="Arial"/>
      <family val="2"/>
      <charset val="238"/>
      <scheme val="minor"/>
    </font>
    <font>
      <sz val="9"/>
      <color theme="0"/>
      <name val="Arial"/>
      <family val="2"/>
      <charset val="238"/>
      <scheme val="minor"/>
    </font>
    <font>
      <sz val="8"/>
      <color theme="9" tint="-0.249977111117893"/>
      <name val="Arial"/>
      <family val="2"/>
      <charset val="238"/>
      <scheme val="minor"/>
    </font>
    <font>
      <sz val="9"/>
      <name val="Arial"/>
      <family val="2"/>
      <charset val="238"/>
      <scheme val="minor"/>
    </font>
    <font>
      <sz val="8"/>
      <color theme="0" tint="-0.34998626667073579"/>
      <name val="Arial"/>
      <family val="2"/>
      <charset val="238"/>
      <scheme val="minor"/>
    </font>
    <font>
      <sz val="8"/>
      <color theme="1" tint="0.499984740745262"/>
      <name val="Arial"/>
      <family val="2"/>
      <charset val="238"/>
      <scheme val="minor"/>
    </font>
    <font>
      <sz val="8"/>
      <color rgb="FF596387"/>
      <name val="Arial"/>
      <family val="2"/>
      <charset val="238"/>
      <scheme val="minor"/>
    </font>
    <font>
      <sz val="8"/>
      <color theme="3"/>
      <name val="Arial"/>
      <family val="2"/>
      <charset val="238"/>
      <scheme val="minor"/>
    </font>
    <font>
      <sz val="8"/>
      <color theme="3" tint="0.39997558519241921"/>
      <name val="Arial"/>
      <family val="2"/>
      <charset val="238"/>
      <scheme val="minor"/>
    </font>
    <font>
      <b/>
      <sz val="12"/>
      <color theme="0"/>
      <name val="Arial"/>
      <family val="2"/>
      <charset val="238"/>
      <scheme val="minor"/>
    </font>
    <font>
      <sz val="8"/>
      <color theme="5" tint="-0.249977111117893"/>
      <name val="Arial"/>
      <family val="2"/>
      <charset val="238"/>
      <scheme val="minor"/>
    </font>
    <font>
      <sz val="14"/>
      <color rgb="FF1A3366"/>
      <name val="Arial"/>
      <family val="2"/>
      <charset val="238"/>
      <scheme val="minor"/>
    </font>
    <font>
      <sz val="14"/>
      <color theme="4"/>
      <name val="Arial"/>
      <family val="2"/>
      <charset val="238"/>
      <scheme val="minor"/>
    </font>
    <font>
      <b/>
      <vertAlign val="superscript"/>
      <sz val="10"/>
      <color rgb="FF233060"/>
      <name val="Arial"/>
      <family val="2"/>
      <charset val="238"/>
      <scheme val="minor"/>
    </font>
    <font>
      <sz val="11"/>
      <color rgb="FF233060"/>
      <name val="Arial"/>
      <family val="2"/>
      <charset val="238"/>
      <scheme val="minor"/>
    </font>
    <font>
      <b/>
      <vertAlign val="superscript"/>
      <sz val="11"/>
      <color rgb="FF233060"/>
      <name val="Arial"/>
      <family val="2"/>
      <charset val="238"/>
      <scheme val="minor"/>
    </font>
    <font>
      <sz val="8"/>
      <color rgb="FFDF2B20"/>
      <name val="Arial"/>
      <family val="2"/>
      <charset val="238"/>
      <scheme val="minor"/>
    </font>
    <font>
      <sz val="8"/>
      <color theme="0" tint="-0.499984740745262"/>
      <name val="Arial"/>
      <family val="2"/>
      <charset val="238"/>
      <scheme val="minor"/>
    </font>
    <font>
      <sz val="8"/>
      <color rgb="FF9196B0"/>
      <name val="Arial"/>
      <family val="2"/>
      <charset val="238"/>
      <scheme val="minor"/>
    </font>
    <font>
      <sz val="11"/>
      <color theme="4" tint="-0.249977111117893"/>
      <name val="Arial"/>
      <family val="2"/>
      <charset val="238"/>
      <scheme val="minor"/>
    </font>
    <font>
      <sz val="8"/>
      <color rgb="FFF0948F"/>
      <name val="Arial"/>
      <family val="2"/>
      <charset val="238"/>
      <scheme val="minor"/>
    </font>
    <font>
      <sz val="7"/>
      <color rgb="FFF0948F"/>
      <name val="Arial"/>
      <family val="2"/>
      <charset val="238"/>
      <scheme val="minor"/>
    </font>
    <font>
      <sz val="8"/>
      <color rgb="FFF7C9C7"/>
      <name val="Arial"/>
      <family val="2"/>
      <charset val="238"/>
      <scheme val="minor"/>
    </font>
    <font>
      <sz val="8"/>
      <color rgb="FFD0D0D0"/>
      <name val="Arial"/>
      <family val="2"/>
      <charset val="238"/>
      <scheme val="minor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rgb="FF646363"/>
        <bgColor indexed="64"/>
      </patternFill>
    </fill>
    <fill>
      <patternFill patternType="solid">
        <fgColor rgb="FF9D9D9C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59638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196B0"/>
        <bgColor indexed="64"/>
      </patternFill>
    </fill>
    <fill>
      <patternFill patternType="solid">
        <fgColor rgb="FFF0948F"/>
        <bgColor indexed="64"/>
      </patternFill>
    </fill>
    <fill>
      <patternFill patternType="solid">
        <fgColor rgb="FFF7C9C7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39">
    <xf numFmtId="0" fontId="0" fillId="0" borderId="0"/>
    <xf numFmtId="9" fontId="2" fillId="0" borderId="0" applyFont="0" applyFill="0" applyBorder="0" applyAlignment="0" applyProtection="0"/>
    <xf numFmtId="0" fontId="2" fillId="0" borderId="0"/>
    <xf numFmtId="2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4" fillId="3" borderId="8" applyNumberFormat="0" applyProtection="0">
      <alignment vertical="center"/>
    </xf>
    <xf numFmtId="4" fontId="4" fillId="4" borderId="8" applyNumberFormat="0" applyProtection="0">
      <alignment horizontal="left" vertical="center" indent="1"/>
    </xf>
    <xf numFmtId="4" fontId="4" fillId="5" borderId="0" applyNumberFormat="0" applyProtection="0">
      <alignment horizontal="left" vertical="center" indent="1"/>
    </xf>
    <xf numFmtId="4" fontId="5" fillId="6" borderId="8" applyNumberFormat="0" applyProtection="0">
      <alignment horizontal="right" vertical="center"/>
    </xf>
    <xf numFmtId="4" fontId="5" fillId="7" borderId="8" applyNumberFormat="0" applyProtection="0">
      <alignment horizontal="left" vertical="center" indent="1"/>
    </xf>
    <xf numFmtId="0" fontId="6" fillId="0" borderId="0"/>
    <xf numFmtId="0" fontId="2" fillId="0" borderId="0"/>
    <xf numFmtId="0" fontId="1" fillId="0" borderId="0"/>
    <xf numFmtId="0" fontId="1" fillId="0" borderId="0"/>
    <xf numFmtId="4" fontId="7" fillId="4" borderId="8" applyNumberFormat="0" applyProtection="0">
      <alignment vertical="center"/>
    </xf>
    <xf numFmtId="0" fontId="4" fillId="4" borderId="8" applyNumberFormat="0" applyProtection="0">
      <alignment horizontal="left" vertical="top" indent="1"/>
    </xf>
    <xf numFmtId="4" fontId="5" fillId="9" borderId="8" applyNumberFormat="0" applyProtection="0">
      <alignment horizontal="right" vertical="center"/>
    </xf>
    <xf numFmtId="4" fontId="5" fillId="10" borderId="8" applyNumberFormat="0" applyProtection="0">
      <alignment horizontal="right" vertical="center"/>
    </xf>
    <xf numFmtId="4" fontId="5" fillId="11" borderId="8" applyNumberFormat="0" applyProtection="0">
      <alignment horizontal="right" vertical="center"/>
    </xf>
    <xf numFmtId="4" fontId="5" fillId="12" borderId="8" applyNumberFormat="0" applyProtection="0">
      <alignment horizontal="right" vertical="center"/>
    </xf>
    <xf numFmtId="4" fontId="5" fillId="13" borderId="8" applyNumberFormat="0" applyProtection="0">
      <alignment horizontal="right" vertical="center"/>
    </xf>
    <xf numFmtId="4" fontId="5" fillId="14" borderId="8" applyNumberFormat="0" applyProtection="0">
      <alignment horizontal="right" vertical="center"/>
    </xf>
    <xf numFmtId="4" fontId="5" fillId="15" borderId="8" applyNumberFormat="0" applyProtection="0">
      <alignment horizontal="right" vertical="center"/>
    </xf>
    <xf numFmtId="4" fontId="5" fillId="16" borderId="8" applyNumberFormat="0" applyProtection="0">
      <alignment horizontal="right" vertical="center"/>
    </xf>
    <xf numFmtId="4" fontId="5" fillId="17" borderId="8" applyNumberFormat="0" applyProtection="0">
      <alignment horizontal="right" vertical="center"/>
    </xf>
    <xf numFmtId="4" fontId="4" fillId="0" borderId="0" applyNumberFormat="0" applyProtection="0">
      <alignment horizontal="left" vertical="center" indent="1"/>
    </xf>
    <xf numFmtId="4" fontId="5" fillId="6" borderId="0" applyNumberFormat="0" applyProtection="0">
      <alignment horizontal="left" vertical="center" indent="1"/>
    </xf>
    <xf numFmtId="4" fontId="8" fillId="18" borderId="0" applyNumberFormat="0" applyProtection="0">
      <alignment horizontal="left" vertical="center" indent="1"/>
    </xf>
    <xf numFmtId="4" fontId="5" fillId="7" borderId="8" applyNumberFormat="0" applyProtection="0">
      <alignment horizontal="right" vertical="center"/>
    </xf>
    <xf numFmtId="4" fontId="9" fillId="6" borderId="0" applyNumberFormat="0" applyProtection="0">
      <alignment horizontal="left" vertical="center" indent="1"/>
    </xf>
    <xf numFmtId="4" fontId="9" fillId="5" borderId="0" applyNumberFormat="0" applyProtection="0">
      <alignment horizontal="left" vertical="center" indent="1"/>
    </xf>
    <xf numFmtId="0" fontId="2" fillId="18" borderId="8" applyNumberFormat="0" applyProtection="0">
      <alignment horizontal="left" vertical="center" indent="1"/>
    </xf>
    <xf numFmtId="0" fontId="2" fillId="18" borderId="8" applyNumberFormat="0" applyProtection="0">
      <alignment horizontal="left" vertical="top" indent="1"/>
    </xf>
    <xf numFmtId="0" fontId="2" fillId="5" borderId="8" applyNumberFormat="0" applyProtection="0">
      <alignment horizontal="left" vertical="center" indent="1"/>
    </xf>
    <xf numFmtId="0" fontId="2" fillId="5" borderId="8" applyNumberFormat="0" applyProtection="0">
      <alignment horizontal="left" vertical="top" indent="1"/>
    </xf>
    <xf numFmtId="0" fontId="2" fillId="19" borderId="8" applyNumberFormat="0" applyProtection="0">
      <alignment horizontal="left" vertical="center" indent="1"/>
    </xf>
    <xf numFmtId="0" fontId="2" fillId="19" borderId="8" applyNumberFormat="0" applyProtection="0">
      <alignment horizontal="left" vertical="top" indent="1"/>
    </xf>
    <xf numFmtId="0" fontId="2" fillId="20" borderId="8" applyNumberFormat="0" applyProtection="0">
      <alignment horizontal="left" vertical="center" indent="1"/>
    </xf>
    <xf numFmtId="0" fontId="2" fillId="20" borderId="8" applyNumberFormat="0" applyProtection="0">
      <alignment horizontal="left" vertical="top" indent="1"/>
    </xf>
    <xf numFmtId="4" fontId="5" fillId="21" borderId="8" applyNumberFormat="0" applyProtection="0">
      <alignment vertical="center"/>
    </xf>
    <xf numFmtId="4" fontId="10" fillId="21" borderId="8" applyNumberFormat="0" applyProtection="0">
      <alignment vertical="center"/>
    </xf>
    <xf numFmtId="4" fontId="5" fillId="21" borderId="8" applyNumberFormat="0" applyProtection="0">
      <alignment horizontal="left" vertical="center" indent="1"/>
    </xf>
    <xf numFmtId="0" fontId="5" fillId="21" borderId="8" applyNumberFormat="0" applyProtection="0">
      <alignment horizontal="left" vertical="top" indent="1"/>
    </xf>
    <xf numFmtId="4" fontId="10" fillId="6" borderId="8" applyNumberFormat="0" applyProtection="0">
      <alignment horizontal="right" vertical="center"/>
    </xf>
    <xf numFmtId="0" fontId="5" fillId="5" borderId="8" applyNumberFormat="0" applyProtection="0">
      <alignment horizontal="left" vertical="top" indent="1"/>
    </xf>
    <xf numFmtId="4" fontId="11" fillId="0" borderId="0" applyNumberFormat="0" applyProtection="0">
      <alignment horizontal="left" vertical="center" indent="1"/>
    </xf>
    <xf numFmtId="4" fontId="12" fillId="6" borderId="8" applyNumberFormat="0" applyProtection="0">
      <alignment horizontal="right" vertical="center"/>
    </xf>
    <xf numFmtId="0" fontId="2" fillId="0" borderId="0"/>
    <xf numFmtId="9" fontId="1" fillId="0" borderId="0" applyFont="0" applyFill="0" applyBorder="0" applyAlignment="0" applyProtection="0"/>
    <xf numFmtId="1" fontId="13" fillId="0" borderId="0">
      <alignment horizontal="left"/>
      <protection hidden="1"/>
    </xf>
    <xf numFmtId="1" fontId="14" fillId="0" borderId="0">
      <protection hidden="1"/>
    </xf>
    <xf numFmtId="0" fontId="15" fillId="22" borderId="10" applyNumberFormat="0" applyFont="0" applyFill="0" applyAlignment="0" applyProtection="0"/>
    <xf numFmtId="0" fontId="15" fillId="22" borderId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3" fontId="15" fillId="22" borderId="0" applyFont="0" applyFill="0" applyBorder="0" applyAlignment="0" applyProtection="0"/>
    <xf numFmtId="0" fontId="16" fillId="22" borderId="0" applyNumberFormat="0" applyFont="0" applyFill="0" applyBorder="0" applyAlignment="0" applyProtection="0"/>
    <xf numFmtId="0" fontId="16" fillId="22" borderId="0" applyNumberFormat="0" applyFont="0" applyFill="0" applyBorder="0" applyAlignment="0" applyProtection="0"/>
    <xf numFmtId="168" fontId="15" fillId="22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2" fontId="15" fillId="22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22" borderId="0" applyNumberFormat="0" applyFill="0" applyBorder="0" applyAlignment="0" applyProtection="0"/>
    <xf numFmtId="0" fontId="19" fillId="22" borderId="0" applyNumberFormat="0" applyFill="0" applyBorder="0" applyAlignment="0" applyProtection="0"/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69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0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71" fontId="13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69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71" fontId="14" fillId="0" borderId="9">
      <alignment horizontal="righ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" fontId="14" fillId="0" borderId="4">
      <alignment horizontal="left"/>
      <protection hidden="1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69" fontId="13" fillId="26" borderId="9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171" fontId="13" fillId="27" borderId="9" applyBorder="0">
      <alignment horizontal="right"/>
      <protection locked="0"/>
    </xf>
    <xf numFmtId="0" fontId="37" fillId="0" borderId="0"/>
    <xf numFmtId="0" fontId="38" fillId="0" borderId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9" fillId="0" borderId="0"/>
    <xf numFmtId="0" fontId="39" fillId="0" borderId="0"/>
    <xf numFmtId="0" fontId="40" fillId="28" borderId="0" applyNumberFormat="0" applyBorder="0" applyAlignment="0" applyProtection="0"/>
    <xf numFmtId="0" fontId="40" fillId="10" borderId="0" applyNumberFormat="0" applyBorder="0" applyAlignment="0" applyProtection="0"/>
    <xf numFmtId="0" fontId="40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29" borderId="0" applyNumberFormat="0" applyBorder="0" applyAlignment="0" applyProtection="0"/>
    <xf numFmtId="0" fontId="40" fillId="31" borderId="0" applyNumberFormat="0" applyBorder="0" applyAlignment="0" applyProtection="0"/>
    <xf numFmtId="0" fontId="40" fillId="10" borderId="0" applyNumberFormat="0" applyBorder="0" applyAlignment="0" applyProtection="0"/>
    <xf numFmtId="0" fontId="40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31" borderId="0" applyNumberFormat="0" applyBorder="0" applyAlignment="0" applyProtection="0"/>
    <xf numFmtId="0" fontId="40" fillId="29" borderId="0" applyNumberFormat="0" applyBorder="0" applyAlignment="0" applyProtection="0"/>
    <xf numFmtId="0" fontId="41" fillId="31" borderId="0" applyNumberFormat="0" applyBorder="0" applyAlignment="0" applyProtection="0"/>
    <xf numFmtId="0" fontId="41" fillId="14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31" borderId="0" applyNumberFormat="0" applyBorder="0" applyAlignment="0" applyProtection="0"/>
    <xf numFmtId="0" fontId="41" fillId="10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43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3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43" fillId="40" borderId="0" applyNumberFormat="0" applyBorder="0" applyAlignment="0" applyProtection="0"/>
    <xf numFmtId="0" fontId="42" fillId="35" borderId="0" applyNumberFormat="0" applyBorder="0" applyAlignment="0" applyProtection="0"/>
    <xf numFmtId="0" fontId="42" fillId="41" borderId="0" applyNumberFormat="0" applyBorder="0" applyAlignment="0" applyProtection="0"/>
    <xf numFmtId="0" fontId="43" fillId="36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43" fillId="34" borderId="0" applyNumberFormat="0" applyBorder="0" applyAlignment="0" applyProtection="0"/>
    <xf numFmtId="0" fontId="42" fillId="27" borderId="0" applyNumberFormat="0" applyBorder="0" applyAlignment="0" applyProtection="0"/>
    <xf numFmtId="0" fontId="42" fillId="44" borderId="0" applyNumberFormat="0" applyBorder="0" applyAlignment="0" applyProtection="0"/>
    <xf numFmtId="0" fontId="43" fillId="45" borderId="0" applyNumberFormat="0" applyBorder="0" applyAlignment="0" applyProtection="0"/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4" fillId="20" borderId="5" applyNumberFormat="0" applyFont="0" applyFill="0" applyBorder="0" applyAlignment="0">
      <alignment vertical="center"/>
    </xf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0" fontId="45" fillId="0" borderId="0">
      <alignment horizontal="center" wrapText="1"/>
      <protection locked="0"/>
    </xf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72" fontId="2" fillId="0" borderId="0" applyFill="0" applyBorder="0" applyAlignment="0"/>
    <xf numFmtId="1" fontId="46" fillId="0" borderId="11" applyAlignment="0">
      <alignment horizontal="left" vertical="center"/>
    </xf>
    <xf numFmtId="173" fontId="47" fillId="4" borderId="12" applyNumberFormat="0" applyFont="0" applyFill="0" applyBorder="0" applyAlignment="0">
      <alignment horizontal="center"/>
    </xf>
    <xf numFmtId="173" fontId="47" fillId="4" borderId="12" applyNumberFormat="0" applyFont="0" applyFill="0" applyBorder="0" applyAlignment="0">
      <alignment horizontal="center"/>
    </xf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9" fillId="0" borderId="14" applyNumberFormat="0" applyFill="0" applyAlignment="0" applyProtection="0"/>
    <xf numFmtId="0" fontId="50" fillId="0" borderId="0" applyNumberForma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0" borderId="0" applyNumberFormat="0" applyAlignment="0">
      <alignment horizontal="left"/>
    </xf>
    <xf numFmtId="0" fontId="52" fillId="0" borderId="0" applyNumberFormat="0" applyAlignment="0">
      <alignment horizontal="left"/>
    </xf>
    <xf numFmtId="0" fontId="51" fillId="0" borderId="0" applyNumberFormat="0" applyAlignment="0">
      <alignment horizontal="left"/>
    </xf>
    <xf numFmtId="0" fontId="51" fillId="0" borderId="0" applyNumberFormat="0" applyAlignment="0">
      <alignment horizontal="left"/>
    </xf>
    <xf numFmtId="0" fontId="53" fillId="0" borderId="0" applyNumberFormat="0" applyAlignment="0"/>
    <xf numFmtId="0" fontId="54" fillId="0" borderId="0" applyNumberFormat="0" applyAlignment="0"/>
    <xf numFmtId="0" fontId="53" fillId="0" borderId="0" applyNumberFormat="0" applyAlignment="0"/>
    <xf numFmtId="0" fontId="54" fillId="0" borderId="0" applyNumberFormat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4" fontId="49" fillId="0" borderId="0" applyFill="0" applyBorder="0" applyAlignment="0" applyProtection="0"/>
    <xf numFmtId="4" fontId="49" fillId="0" borderId="0" applyFill="0" applyBorder="0" applyAlignment="0" applyProtection="0"/>
    <xf numFmtId="4" fontId="49" fillId="0" borderId="0" applyFill="0" applyBorder="0" applyAlignment="0" applyProtection="0"/>
    <xf numFmtId="0" fontId="55" fillId="0" borderId="0">
      <alignment horizontal="center" vertical="center"/>
    </xf>
    <xf numFmtId="0" fontId="55" fillId="46" borderId="0">
      <alignment horizontal="center" vertical="center"/>
    </xf>
    <xf numFmtId="0" fontId="55" fillId="47" borderId="0">
      <alignment horizontal="center" vertical="center"/>
    </xf>
    <xf numFmtId="0" fontId="55" fillId="48" borderId="0">
      <alignment horizontal="center" vertical="center"/>
    </xf>
    <xf numFmtId="15" fontId="39" fillId="0" borderId="0"/>
    <xf numFmtId="15" fontId="39" fillId="0" borderId="0"/>
    <xf numFmtId="15" fontId="39" fillId="0" borderId="0"/>
    <xf numFmtId="15" fontId="39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6" fillId="49" borderId="0" applyNumberFormat="0" applyBorder="0" applyAlignment="0" applyProtection="0"/>
    <xf numFmtId="0" fontId="56" fillId="50" borderId="0" applyNumberFormat="0" applyBorder="0" applyAlignment="0" applyProtection="0"/>
    <xf numFmtId="0" fontId="56" fillId="51" borderId="0" applyNumberFormat="0" applyBorder="0" applyAlignment="0" applyProtection="0"/>
    <xf numFmtId="0" fontId="57" fillId="0" borderId="0" applyNumberFormat="0" applyAlignment="0">
      <alignment horizontal="left"/>
    </xf>
    <xf numFmtId="0" fontId="58" fillId="0" borderId="0" applyNumberFormat="0" applyAlignment="0">
      <alignment horizontal="left"/>
    </xf>
    <xf numFmtId="0" fontId="57" fillId="0" borderId="0" applyNumberFormat="0" applyAlignment="0">
      <alignment horizontal="left"/>
    </xf>
    <xf numFmtId="0" fontId="57" fillId="0" borderId="0" applyNumberFormat="0" applyAlignment="0">
      <alignment horizontal="left"/>
    </xf>
    <xf numFmtId="38" fontId="59" fillId="52" borderId="0" applyNumberFormat="0" applyBorder="0" applyAlignment="0" applyProtection="0"/>
    <xf numFmtId="0" fontId="60" fillId="0" borderId="15" applyNumberFormat="0" applyAlignment="0" applyProtection="0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0" fillId="0" borderId="4">
      <alignment horizontal="left" vertical="center"/>
    </xf>
    <xf numFmtId="0" fontId="61" fillId="53" borderId="0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0" fontId="59" fillId="21" borderId="9" applyNumberFormat="0" applyBorder="0" applyAlignment="0" applyProtection="0"/>
    <xf numFmtId="174" fontId="2" fillId="54" borderId="0"/>
    <xf numFmtId="174" fontId="2" fillId="54" borderId="0"/>
    <xf numFmtId="174" fontId="2" fillId="54" borderId="0"/>
    <xf numFmtId="174" fontId="2" fillId="54" borderId="0"/>
    <xf numFmtId="0" fontId="62" fillId="55" borderId="16" applyNumberFormat="0" applyAlignment="0" applyProtection="0"/>
    <xf numFmtId="174" fontId="2" fillId="56" borderId="0"/>
    <xf numFmtId="174" fontId="2" fillId="56" borderId="0"/>
    <xf numFmtId="174" fontId="2" fillId="56" borderId="0"/>
    <xf numFmtId="174" fontId="2" fillId="56" borderId="0"/>
    <xf numFmtId="175" fontId="49" fillId="0" borderId="0" applyFill="0" applyBorder="0" applyAlignment="0" applyProtection="0"/>
    <xf numFmtId="175" fontId="49" fillId="0" borderId="0" applyFill="0" applyBorder="0" applyAlignment="0" applyProtection="0"/>
    <xf numFmtId="175" fontId="49" fillId="0" borderId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63" fillId="0" borderId="17" applyNumberFormat="0" applyFill="0" applyAlignment="0" applyProtection="0"/>
    <xf numFmtId="0" fontId="64" fillId="0" borderId="18" applyNumberFormat="0" applyFill="0" applyAlignment="0" applyProtection="0"/>
    <xf numFmtId="0" fontId="65" fillId="0" borderId="1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3" borderId="0" applyNumberFormat="0" applyBorder="0" applyAlignment="0" applyProtection="0"/>
    <xf numFmtId="0" fontId="21" fillId="25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180" fontId="2" fillId="0" borderId="0"/>
    <xf numFmtId="180" fontId="2" fillId="0" borderId="0"/>
    <xf numFmtId="180" fontId="2" fillId="0" borderId="0"/>
    <xf numFmtId="180" fontId="2" fillId="0" borderId="0"/>
    <xf numFmtId="0" fontId="2" fillId="0" borderId="0" applyNumberFormat="0" applyFill="0" applyBorder="0" applyAlignment="0" applyProtection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72" fillId="0" borderId="0"/>
    <xf numFmtId="0" fontId="73" fillId="0" borderId="0"/>
    <xf numFmtId="0" fontId="37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4" fontId="45" fillId="0" borderId="0">
      <alignment horizontal="center" wrapText="1"/>
      <protection locked="0"/>
    </xf>
    <xf numFmtId="14" fontId="45" fillId="0" borderId="0">
      <alignment horizontal="center" wrapText="1"/>
      <protection locked="0"/>
    </xf>
    <xf numFmtId="14" fontId="45" fillId="0" borderId="0">
      <alignment horizontal="center" wrapText="1"/>
      <protection locked="0"/>
    </xf>
    <xf numFmtId="14" fontId="45" fillId="0" borderId="0">
      <alignment horizontal="center" wrapText="1"/>
      <protection locked="0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2" fontId="49" fillId="0" borderId="0" applyFill="0" applyBorder="0" applyAlignment="0" applyProtection="0"/>
    <xf numFmtId="2" fontId="49" fillId="0" borderId="0" applyFill="0" applyBorder="0" applyAlignment="0" applyProtection="0"/>
    <xf numFmtId="2" fontId="49" fillId="0" borderId="0" applyFill="0" applyBorder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2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29" borderId="20" applyNumberFormat="0" applyFont="0" applyAlignment="0" applyProtection="0"/>
    <xf numFmtId="0" fontId="37" fillId="0" borderId="0"/>
    <xf numFmtId="0" fontId="3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4" fillId="0" borderId="21" applyNumberFormat="0" applyFill="0" applyAlignment="0" applyProtection="0"/>
    <xf numFmtId="0" fontId="39" fillId="0" borderId="0" applyNumberFormat="0" applyFont="0" applyFill="0" applyBorder="0" applyAlignment="0" applyProtection="0">
      <alignment horizontal="left"/>
    </xf>
    <xf numFmtId="0" fontId="39" fillId="0" borderId="0" applyNumberFormat="0" applyFont="0" applyFill="0" applyBorder="0" applyAlignment="0" applyProtection="0">
      <alignment horizontal="left"/>
    </xf>
    <xf numFmtId="0" fontId="39" fillId="0" borderId="0" applyNumberFormat="0" applyFont="0" applyFill="0" applyBorder="0" applyAlignment="0" applyProtection="0">
      <alignment horizontal="left"/>
    </xf>
    <xf numFmtId="181" fontId="2" fillId="0" borderId="0" applyNumberFormat="0" applyFill="0" applyBorder="0" applyAlignment="0" applyProtection="0">
      <alignment horizontal="left"/>
    </xf>
    <xf numFmtId="181" fontId="2" fillId="0" borderId="0" applyNumberFormat="0" applyFill="0" applyBorder="0" applyAlignment="0" applyProtection="0">
      <alignment horizontal="left"/>
    </xf>
    <xf numFmtId="181" fontId="2" fillId="0" borderId="0" applyNumberFormat="0" applyFill="0" applyBorder="0" applyAlignment="0" applyProtection="0">
      <alignment horizontal="left"/>
    </xf>
    <xf numFmtId="181" fontId="2" fillId="0" borderId="0" applyNumberFormat="0" applyFill="0" applyBorder="0" applyAlignment="0" applyProtection="0">
      <alignment horizontal="left"/>
    </xf>
    <xf numFmtId="0" fontId="50" fillId="0" borderId="0" applyNumberFormat="0" applyFill="0" applyBorder="0" applyAlignment="0" applyProtection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0" fontId="2" fillId="0" borderId="0"/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5" fillId="4" borderId="22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0" fontId="2" fillId="0" borderId="0"/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75" fillId="4" borderId="23" applyNumberFormat="0" applyProtection="0">
      <alignment vertical="center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2" fillId="0" borderId="0"/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4" fontId="5" fillId="4" borderId="22" applyNumberFormat="0" applyProtection="0">
      <alignment horizontal="left" vertical="center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2" fillId="0" borderId="0"/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0" fontId="76" fillId="3" borderId="8" applyNumberFormat="0" applyProtection="0">
      <alignment horizontal="left" vertical="top" indent="1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0" fontId="2" fillId="0" borderId="0"/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9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0" fontId="2" fillId="0" borderId="0"/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56" borderId="23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0" fontId="2" fillId="0" borderId="0"/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1" borderId="24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0" fontId="2" fillId="0" borderId="0"/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2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0" fontId="2" fillId="0" borderId="0"/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3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0" fontId="2" fillId="0" borderId="0"/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4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0" fontId="2" fillId="0" borderId="0"/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5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0" fontId="2" fillId="0" borderId="0"/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6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0" fontId="2" fillId="0" borderId="0"/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17" borderId="23" applyNumberFormat="0" applyProtection="0">
      <alignment horizontal="right" vertical="center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0" fontId="2" fillId="0" borderId="0"/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59" fillId="57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0" fontId="2" fillId="0" borderId="0"/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0" fontId="2" fillId="0" borderId="0"/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77" fillId="58" borderId="24" applyNumberFormat="0" applyProtection="0">
      <alignment horizontal="left" vertical="center" indent="1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0" fontId="2" fillId="0" borderId="0"/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7" borderId="23" applyNumberFormat="0" applyProtection="0">
      <alignment horizontal="right" vertical="center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0" fontId="2" fillId="0" borderId="0"/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6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0" fontId="2" fillId="0" borderId="0"/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4" fontId="59" fillId="7" borderId="24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2" fillId="60" borderId="22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2" fillId="0" borderId="0"/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9" borderId="23" applyNumberFormat="0" applyProtection="0">
      <alignment horizontal="left" vertical="center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2" fillId="0" borderId="0"/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58" borderId="8" applyNumberFormat="0" applyProtection="0">
      <alignment horizontal="left" vertical="top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2" fillId="62" borderId="22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2" fillId="0" borderId="0"/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61" borderId="23" applyNumberFormat="0" applyProtection="0">
      <alignment horizontal="left" vertical="center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2" fillId="0" borderId="0"/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2" fillId="0" borderId="0"/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23" applyNumberFormat="0" applyProtection="0">
      <alignment horizontal="left" vertical="center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2" fillId="0" borderId="0"/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28" borderId="8" applyNumberFormat="0" applyProtection="0">
      <alignment horizontal="left" vertical="top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2" fillId="0" borderId="0"/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23" applyNumberFormat="0" applyProtection="0">
      <alignment horizontal="left" vertical="center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2" fillId="0" borderId="0"/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59" fillId="6" borderId="8" applyNumberFormat="0" applyProtection="0">
      <alignment horizontal="left" vertical="top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0" borderId="0"/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59" fillId="64" borderId="25" applyNumberFormat="0">
      <protection locked="0"/>
    </xf>
    <xf numFmtId="0" fontId="2" fillId="0" borderId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0" fontId="78" fillId="58" borderId="26" applyBorder="0"/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0" fontId="2" fillId="0" borderId="0"/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9" fillId="29" borderId="8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4" fontId="75" fillId="21" borderId="27" applyNumberFormat="0" applyProtection="0">
      <alignment vertical="center"/>
    </xf>
    <xf numFmtId="0" fontId="2" fillId="0" borderId="0"/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0" fontId="2" fillId="0" borderId="0"/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4" fontId="79" fillId="59" borderId="8" applyNumberFormat="0" applyProtection="0">
      <alignment horizontal="left" vertical="center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2" fillId="0" borderId="0"/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0" fontId="79" fillId="29" borderId="8" applyNumberFormat="0" applyProtection="0">
      <alignment horizontal="left" vertical="top" indent="1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0" fontId="2" fillId="0" borderId="0"/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9" fillId="0" borderId="23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5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0" fontId="2" fillId="0" borderId="0"/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4" fontId="10" fillId="65" borderId="22" applyNumberFormat="0" applyProtection="0">
      <alignment horizontal="right" vertical="center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46" fillId="0" borderId="0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46" fillId="0" borderId="0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0" borderId="0"/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2" fillId="63" borderId="22" applyNumberFormat="0" applyProtection="0">
      <alignment horizontal="left" vertical="center" indent="1"/>
    </xf>
    <xf numFmtId="0" fontId="80" fillId="0" borderId="0"/>
    <xf numFmtId="0" fontId="2" fillId="0" borderId="0"/>
    <xf numFmtId="0" fontId="80" fillId="0" borderId="0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0" fontId="59" fillId="66" borderId="9"/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0" fontId="2" fillId="0" borderId="0"/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4" fontId="81" fillId="64" borderId="23" applyNumberFormat="0" applyProtection="0">
      <alignment horizontal="right" vertical="center"/>
    </xf>
    <xf numFmtId="0" fontId="82" fillId="0" borderId="0" applyNumberFormat="0" applyFill="0" applyBorder="0" applyAlignment="0" applyProtection="0"/>
    <xf numFmtId="0" fontId="83" fillId="31" borderId="0" applyNumberFormat="0" applyBorder="0" applyAlignment="0" applyProtection="0"/>
    <xf numFmtId="0" fontId="20" fillId="24" borderId="0" applyNumberFormat="0" applyBorder="0" applyAlignment="0" applyProtection="0"/>
    <xf numFmtId="0" fontId="84" fillId="0" borderId="0"/>
    <xf numFmtId="40" fontId="85" fillId="0" borderId="0" applyBorder="0">
      <alignment horizontal="right"/>
    </xf>
    <xf numFmtId="0" fontId="74" fillId="0" borderId="0" applyNumberFormat="0" applyFill="0" applyBorder="0" applyAlignment="0" applyProtection="0"/>
    <xf numFmtId="0" fontId="86" fillId="3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6" fillId="30" borderId="28" applyNumberFormat="0" applyAlignment="0" applyProtection="0"/>
    <xf numFmtId="0" fontId="87" fillId="64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8" fillId="59" borderId="28" applyNumberFormat="0" applyAlignment="0" applyProtection="0"/>
    <xf numFmtId="0" fontId="89" fillId="64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89" fillId="59" borderId="22" applyNumberFormat="0" applyAlignment="0" applyProtection="0"/>
    <xf numFmtId="0" fontId="90" fillId="0" borderId="0" applyNumberFormat="0" applyFill="0" applyBorder="0" applyAlignment="0" applyProtection="0"/>
    <xf numFmtId="0" fontId="41" fillId="67" borderId="0" applyNumberFormat="0" applyBorder="0" applyAlignment="0" applyProtection="0"/>
    <xf numFmtId="0" fontId="41" fillId="14" borderId="0" applyNumberFormat="0" applyBorder="0" applyAlignment="0" applyProtection="0"/>
    <xf numFmtId="0" fontId="41" fillId="12" borderId="0" applyNumberFormat="0" applyBorder="0" applyAlignment="0" applyProtection="0"/>
    <xf numFmtId="0" fontId="41" fillId="58" borderId="0" applyNumberFormat="0" applyBorder="0" applyAlignment="0" applyProtection="0"/>
    <xf numFmtId="0" fontId="41" fillId="68" borderId="0" applyNumberFormat="0" applyBorder="0" applyAlignment="0" applyProtection="0"/>
    <xf numFmtId="0" fontId="41" fillId="11" borderId="0" applyNumberFormat="0" applyBorder="0" applyAlignment="0" applyProtection="0"/>
    <xf numFmtId="0" fontId="2" fillId="0" borderId="0"/>
    <xf numFmtId="0" fontId="1" fillId="0" borderId="0"/>
    <xf numFmtId="0" fontId="2" fillId="0" borderId="0"/>
    <xf numFmtId="0" fontId="114" fillId="0" borderId="0"/>
  </cellStyleXfs>
  <cellXfs count="676">
    <xf numFmtId="0" fontId="0" fillId="0" borderId="0" xfId="0"/>
    <xf numFmtId="0" fontId="22" fillId="2" borderId="0" xfId="0" applyFont="1" applyFill="1"/>
    <xf numFmtId="0" fontId="22" fillId="2" borderId="0" xfId="2" applyFont="1" applyFill="1"/>
    <xf numFmtId="1" fontId="23" fillId="2" borderId="0" xfId="2" applyNumberFormat="1" applyFont="1" applyFill="1" applyAlignment="1">
      <alignment vertical="top" wrapText="1"/>
    </xf>
    <xf numFmtId="0" fontId="28" fillId="2" borderId="0" xfId="2" applyFont="1" applyFill="1" applyAlignment="1">
      <alignment horizontal="left" wrapText="1"/>
    </xf>
    <xf numFmtId="0" fontId="24" fillId="2" borderId="0" xfId="2" applyFont="1" applyFill="1" applyAlignment="1">
      <alignment horizontal="right"/>
    </xf>
    <xf numFmtId="0" fontId="24" fillId="2" borderId="0" xfId="2" applyFont="1" applyFill="1"/>
    <xf numFmtId="0" fontId="27" fillId="2" borderId="0" xfId="2" applyFont="1" applyFill="1"/>
    <xf numFmtId="0" fontId="22" fillId="0" borderId="0" xfId="2" applyFont="1"/>
    <xf numFmtId="0" fontId="92" fillId="0" borderId="0" xfId="2" applyFont="1" applyAlignment="1">
      <alignment horizontal="right"/>
    </xf>
    <xf numFmtId="0" fontId="23" fillId="0" borderId="0" xfId="2" applyFont="1" applyAlignment="1">
      <alignment horizontal="left"/>
    </xf>
    <xf numFmtId="0" fontId="91" fillId="0" borderId="0" xfId="2" applyFont="1" applyAlignment="1">
      <alignment horizontal="left" vertical="top" wrapText="1"/>
    </xf>
    <xf numFmtId="0" fontId="26" fillId="0" borderId="0" xfId="2" applyFont="1" applyAlignment="1">
      <alignment horizontal="justify" vertical="top"/>
    </xf>
    <xf numFmtId="0" fontId="91" fillId="0" borderId="0" xfId="2" applyFont="1" applyAlignment="1">
      <alignment horizontal="left" vertical="top"/>
    </xf>
    <xf numFmtId="0" fontId="26" fillId="0" borderId="0" xfId="2" applyFont="1" applyAlignment="1">
      <alignment horizontal="left" vertical="top"/>
    </xf>
    <xf numFmtId="0" fontId="26" fillId="0" borderId="0" xfId="2" applyFont="1" applyAlignment="1">
      <alignment horizontal="left" vertical="top" wrapText="1"/>
    </xf>
    <xf numFmtId="0" fontId="26" fillId="0" borderId="0" xfId="2" applyFont="1" applyAlignment="1">
      <alignment vertical="top" wrapText="1"/>
    </xf>
    <xf numFmtId="0" fontId="26" fillId="0" borderId="0" xfId="527" applyFont="1" applyAlignment="1">
      <alignment vertical="top" wrapText="1"/>
    </xf>
    <xf numFmtId="0" fontId="26" fillId="0" borderId="0" xfId="2" applyFont="1" applyAlignment="1">
      <alignment horizontal="justify" vertical="top" wrapText="1"/>
    </xf>
    <xf numFmtId="0" fontId="93" fillId="0" borderId="0" xfId="2" applyFont="1"/>
    <xf numFmtId="3" fontId="24" fillId="2" borderId="0" xfId="20" applyNumberFormat="1" applyFont="1" applyFill="1" applyAlignment="1">
      <alignment vertical="center"/>
    </xf>
    <xf numFmtId="3" fontId="24" fillId="2" borderId="0" xfId="20" applyNumberFormat="1" applyFont="1" applyFill="1" applyAlignment="1">
      <alignment horizontal="right" vertical="center"/>
    </xf>
    <xf numFmtId="3" fontId="24" fillId="2" borderId="7" xfId="20" applyNumberFormat="1" applyFont="1" applyFill="1" applyBorder="1" applyAlignment="1">
      <alignment horizontal="right" vertical="center"/>
    </xf>
    <xf numFmtId="3" fontId="24" fillId="2" borderId="0" xfId="2" applyNumberFormat="1" applyFont="1" applyFill="1" applyAlignment="1">
      <alignment horizontal="right"/>
    </xf>
    <xf numFmtId="3" fontId="24" fillId="2" borderId="3" xfId="20" applyNumberFormat="1" applyFont="1" applyFill="1" applyBorder="1"/>
    <xf numFmtId="0" fontId="24" fillId="2" borderId="6" xfId="20" applyFont="1" applyFill="1" applyBorder="1" applyAlignment="1">
      <alignment vertical="center"/>
    </xf>
    <xf numFmtId="3" fontId="24" fillId="2" borderId="7" xfId="20" applyNumberFormat="1" applyFont="1" applyFill="1" applyBorder="1" applyAlignment="1">
      <alignment vertical="center"/>
    </xf>
    <xf numFmtId="3" fontId="24" fillId="2" borderId="0" xfId="20" applyNumberFormat="1" applyFont="1" applyFill="1"/>
    <xf numFmtId="3" fontId="24" fillId="2" borderId="7" xfId="20" applyNumberFormat="1" applyFont="1" applyFill="1" applyBorder="1"/>
    <xf numFmtId="0" fontId="24" fillId="2" borderId="1" xfId="20" applyFont="1" applyFill="1" applyBorder="1" applyAlignment="1">
      <alignment vertical="center"/>
    </xf>
    <xf numFmtId="3" fontId="24" fillId="2" borderId="2" xfId="20" applyNumberFormat="1" applyFont="1" applyFill="1" applyBorder="1"/>
    <xf numFmtId="0" fontId="24" fillId="2" borderId="1" xfId="20" applyFont="1" applyFill="1" applyBorder="1" applyAlignment="1">
      <alignment horizontal="right"/>
    </xf>
    <xf numFmtId="0" fontId="24" fillId="2" borderId="3" xfId="20" applyFont="1" applyFill="1" applyBorder="1" applyAlignment="1">
      <alignment horizontal="right" vertical="center"/>
    </xf>
    <xf numFmtId="0" fontId="24" fillId="2" borderId="2" xfId="20" applyFont="1" applyFill="1" applyBorder="1" applyAlignment="1">
      <alignment horizontal="right" vertical="center"/>
    </xf>
    <xf numFmtId="0" fontId="22" fillId="2" borderId="0" xfId="20" applyFont="1" applyFill="1" applyAlignment="1">
      <alignment vertical="center"/>
    </xf>
    <xf numFmtId="3" fontId="24" fillId="2" borderId="0" xfId="2" applyNumberFormat="1" applyFont="1" applyFill="1"/>
    <xf numFmtId="165" fontId="24" fillId="2" borderId="0" xfId="2" applyNumberFormat="1" applyFont="1" applyFill="1"/>
    <xf numFmtId="9" fontId="22" fillId="2" borderId="0" xfId="1" applyFont="1" applyFill="1"/>
    <xf numFmtId="0" fontId="22" fillId="2" borderId="0" xfId="20" applyFont="1" applyFill="1" applyAlignment="1">
      <alignment horizontal="right" vertical="center"/>
    </xf>
    <xf numFmtId="0" fontId="22" fillId="2" borderId="0" xfId="20" applyFont="1" applyFill="1"/>
    <xf numFmtId="0" fontId="22" fillId="2" borderId="0" xfId="20" applyFont="1" applyFill="1" applyAlignment="1">
      <alignment horizontal="left" vertical="center" wrapText="1"/>
    </xf>
    <xf numFmtId="3" fontId="22" fillId="2" borderId="0" xfId="20" applyNumberFormat="1" applyFont="1" applyFill="1" applyAlignment="1">
      <alignment vertical="center"/>
    </xf>
    <xf numFmtId="0" fontId="46" fillId="2" borderId="0" xfId="20" applyFont="1" applyFill="1"/>
    <xf numFmtId="0" fontId="98" fillId="2" borderId="0" xfId="20" applyFont="1" applyFill="1" applyAlignment="1">
      <alignment horizontal="center"/>
    </xf>
    <xf numFmtId="0" fontId="46" fillId="2" borderId="0" xfId="20" applyFont="1" applyFill="1" applyAlignment="1">
      <alignment horizontal="left" vertical="top" wrapText="1"/>
    </xf>
    <xf numFmtId="0" fontId="46" fillId="2" borderId="0" xfId="20" applyFont="1" applyFill="1" applyAlignment="1">
      <alignment vertical="center"/>
    </xf>
    <xf numFmtId="0" fontId="2" fillId="2" borderId="0" xfId="0" applyFont="1" applyFill="1"/>
    <xf numFmtId="0" fontId="99" fillId="2" borderId="0" xfId="20" applyFont="1" applyFill="1" applyAlignment="1">
      <alignment horizontal="left"/>
    </xf>
    <xf numFmtId="166" fontId="46" fillId="2" borderId="0" xfId="20" applyNumberFormat="1" applyFont="1" applyFill="1" applyAlignment="1">
      <alignment horizontal="center" vertical="center"/>
    </xf>
    <xf numFmtId="0" fontId="46" fillId="2" borderId="0" xfId="20" applyFont="1" applyFill="1" applyAlignment="1">
      <alignment horizontal="left" vertical="center"/>
    </xf>
    <xf numFmtId="0" fontId="46" fillId="2" borderId="3" xfId="20" applyFont="1" applyFill="1" applyBorder="1" applyAlignment="1">
      <alignment horizontal="left" vertical="center"/>
    </xf>
    <xf numFmtId="0" fontId="46" fillId="2" borderId="3" xfId="20" applyFont="1" applyFill="1" applyBorder="1" applyAlignment="1">
      <alignment vertical="center"/>
    </xf>
    <xf numFmtId="0" fontId="46" fillId="2" borderId="3" xfId="0" applyFont="1" applyFill="1" applyBorder="1"/>
    <xf numFmtId="0" fontId="46" fillId="2" borderId="3" xfId="0" applyFont="1" applyFill="1" applyBorder="1" applyAlignment="1">
      <alignment horizontal="left"/>
    </xf>
    <xf numFmtId="0" fontId="46" fillId="2" borderId="32" xfId="0" applyFont="1" applyFill="1" applyBorder="1" applyAlignment="1">
      <alignment horizontal="left"/>
    </xf>
    <xf numFmtId="0" fontId="22" fillId="0" borderId="0" xfId="1535" applyFont="1"/>
    <xf numFmtId="0" fontId="32" fillId="0" borderId="0" xfId="1535" applyFont="1" applyAlignment="1">
      <alignment horizontal="left" vertical="center"/>
    </xf>
    <xf numFmtId="0" fontId="96" fillId="0" borderId="0" xfId="1536" applyFont="1" applyAlignment="1">
      <alignment horizontal="left" vertical="center" wrapText="1"/>
    </xf>
    <xf numFmtId="0" fontId="32" fillId="0" borderId="0" xfId="1535" applyFont="1" applyAlignment="1">
      <alignment horizontal="center" vertical="center"/>
    </xf>
    <xf numFmtId="49" fontId="31" fillId="0" borderId="0" xfId="1536" applyNumberFormat="1" applyFont="1" applyAlignment="1">
      <alignment vertical="top" wrapText="1"/>
    </xf>
    <xf numFmtId="49" fontId="33" fillId="0" borderId="0" xfId="1535" applyNumberFormat="1" applyFont="1" applyAlignment="1">
      <alignment vertical="center"/>
    </xf>
    <xf numFmtId="0" fontId="34" fillId="0" borderId="0" xfId="1535" applyFont="1"/>
    <xf numFmtId="0" fontId="29" fillId="0" borderId="0" xfId="1535" applyFont="1"/>
    <xf numFmtId="0" fontId="22" fillId="0" borderId="0" xfId="1535" applyFont="1" applyAlignment="1">
      <alignment horizontal="left" vertical="center"/>
    </xf>
    <xf numFmtId="0" fontId="29" fillId="0" borderId="0" xfId="1535" applyFont="1" applyAlignment="1">
      <alignment horizontal="center"/>
    </xf>
    <xf numFmtId="0" fontId="22" fillId="0" borderId="0" xfId="1535" applyFont="1" applyAlignment="1">
      <alignment horizontal="right" vertical="center"/>
    </xf>
    <xf numFmtId="0" fontId="22" fillId="0" borderId="0" xfId="1535" applyFont="1" applyAlignment="1">
      <alignment horizontal="left" vertical="center" indent="1"/>
    </xf>
    <xf numFmtId="0" fontId="35" fillId="0" borderId="0" xfId="1535" applyFont="1"/>
    <xf numFmtId="0" fontId="35" fillId="0" borderId="0" xfId="1535" applyFont="1" applyAlignment="1">
      <alignment horizontal="right" vertical="center"/>
    </xf>
    <xf numFmtId="0" fontId="35" fillId="0" borderId="0" xfId="1535" applyFont="1" applyAlignment="1">
      <alignment horizontal="left" vertical="center" indent="1"/>
    </xf>
    <xf numFmtId="49" fontId="32" fillId="0" borderId="0" xfId="1535" applyNumberFormat="1" applyFont="1" applyAlignment="1">
      <alignment vertical="center"/>
    </xf>
    <xf numFmtId="0" fontId="105" fillId="0" borderId="0" xfId="2" applyFont="1"/>
    <xf numFmtId="0" fontId="106" fillId="0" borderId="0" xfId="2" applyFont="1" applyAlignment="1">
      <alignment horizontal="right"/>
    </xf>
    <xf numFmtId="0" fontId="107" fillId="0" borderId="0" xfId="2" applyFont="1"/>
    <xf numFmtId="0" fontId="108" fillId="0" borderId="0" xfId="2" applyFont="1"/>
    <xf numFmtId="0" fontId="109" fillId="0" borderId="0" xfId="2" quotePrefix="1" applyFont="1" applyAlignment="1">
      <alignment horizontal="left"/>
    </xf>
    <xf numFmtId="0" fontId="109" fillId="0" borderId="0" xfId="2" applyFont="1" applyAlignment="1">
      <alignment horizontal="left"/>
    </xf>
    <xf numFmtId="0" fontId="110" fillId="0" borderId="0" xfId="2" quotePrefix="1" applyFont="1" applyAlignment="1">
      <alignment horizontal="left"/>
    </xf>
    <xf numFmtId="0" fontId="110" fillId="0" borderId="0" xfId="2" applyFont="1" applyAlignment="1">
      <alignment horizontal="left"/>
    </xf>
    <xf numFmtId="0" fontId="110" fillId="0" borderId="0" xfId="2" applyFont="1" applyAlignment="1">
      <alignment horizontal="right"/>
    </xf>
    <xf numFmtId="0" fontId="26" fillId="2" borderId="0" xfId="0" applyFont="1" applyFill="1"/>
    <xf numFmtId="0" fontId="26" fillId="8" borderId="0" xfId="20" applyFont="1" applyFill="1" applyAlignment="1">
      <alignment horizontal="right"/>
    </xf>
    <xf numFmtId="0" fontId="26" fillId="8" borderId="0" xfId="20" applyFont="1" applyFill="1"/>
    <xf numFmtId="0" fontId="26" fillId="8" borderId="0" xfId="20" applyFont="1" applyFill="1" applyAlignment="1">
      <alignment vertical="center"/>
    </xf>
    <xf numFmtId="0" fontId="111" fillId="0" borderId="0" xfId="2" applyFont="1"/>
    <xf numFmtId="0" fontId="24" fillId="2" borderId="2" xfId="2" applyFont="1" applyFill="1" applyBorder="1" applyAlignment="1">
      <alignment horizontal="right" wrapText="1"/>
    </xf>
    <xf numFmtId="0" fontId="112" fillId="2" borderId="0" xfId="20" applyFont="1" applyFill="1"/>
    <xf numFmtId="0" fontId="113" fillId="2" borderId="3" xfId="0" applyFont="1" applyFill="1" applyBorder="1"/>
    <xf numFmtId="0" fontId="113" fillId="2" borderId="3" xfId="20" applyFont="1" applyFill="1" applyBorder="1" applyAlignment="1">
      <alignment vertical="center"/>
    </xf>
    <xf numFmtId="0" fontId="2" fillId="0" borderId="0" xfId="1537"/>
    <xf numFmtId="0" fontId="115" fillId="0" borderId="0" xfId="1538" applyFont="1"/>
    <xf numFmtId="0" fontId="115" fillId="0" borderId="0" xfId="1537" applyFont="1"/>
    <xf numFmtId="0" fontId="91" fillId="0" borderId="0" xfId="2" applyFont="1" applyAlignment="1">
      <alignment vertical="top" wrapText="1"/>
    </xf>
    <xf numFmtId="0" fontId="46" fillId="2" borderId="1" xfId="20" applyFont="1" applyFill="1" applyBorder="1" applyAlignment="1">
      <alignment horizontal="right"/>
    </xf>
    <xf numFmtId="0" fontId="46" fillId="2" borderId="3" xfId="20" applyFont="1" applyFill="1" applyBorder="1" applyAlignment="1">
      <alignment horizontal="right"/>
    </xf>
    <xf numFmtId="166" fontId="46" fillId="2" borderId="6" xfId="20" applyNumberFormat="1" applyFont="1" applyFill="1" applyBorder="1" applyAlignment="1">
      <alignment horizontal="right" vertical="center"/>
    </xf>
    <xf numFmtId="166" fontId="46" fillId="2" borderId="0" xfId="20" applyNumberFormat="1" applyFont="1" applyFill="1" applyAlignment="1">
      <alignment horizontal="right" vertical="center"/>
    </xf>
    <xf numFmtId="166" fontId="46" fillId="2" borderId="1" xfId="20" applyNumberFormat="1" applyFont="1" applyFill="1" applyBorder="1" applyAlignment="1">
      <alignment horizontal="right" vertical="center"/>
    </xf>
    <xf numFmtId="166" fontId="46" fillId="2" borderId="3" xfId="20" applyNumberFormat="1" applyFont="1" applyFill="1" applyBorder="1" applyAlignment="1">
      <alignment horizontal="right" vertical="center"/>
    </xf>
    <xf numFmtId="0" fontId="46" fillId="2" borderId="36" xfId="20" applyFont="1" applyFill="1" applyBorder="1" applyAlignment="1">
      <alignment horizontal="right"/>
    </xf>
    <xf numFmtId="166" fontId="46" fillId="2" borderId="35" xfId="20" applyNumberFormat="1" applyFont="1" applyFill="1" applyBorder="1" applyAlignment="1">
      <alignment horizontal="right" vertical="center"/>
    </xf>
    <xf numFmtId="166" fontId="46" fillId="2" borderId="36" xfId="20" applyNumberFormat="1" applyFont="1" applyFill="1" applyBorder="1" applyAlignment="1">
      <alignment horizontal="right" vertical="center"/>
    </xf>
    <xf numFmtId="0" fontId="46" fillId="2" borderId="1" xfId="0" applyFont="1" applyFill="1" applyBorder="1" applyAlignment="1">
      <alignment horizontal="right"/>
    </xf>
    <xf numFmtId="0" fontId="46" fillId="2" borderId="3" xfId="0" applyFont="1" applyFill="1" applyBorder="1" applyAlignment="1">
      <alignment horizontal="right"/>
    </xf>
    <xf numFmtId="0" fontId="46" fillId="2" borderId="2" xfId="0" applyFont="1" applyFill="1" applyBorder="1" applyAlignment="1">
      <alignment horizontal="right"/>
    </xf>
    <xf numFmtId="167" fontId="46" fillId="2" borderId="3" xfId="0" applyNumberFormat="1" applyFont="1" applyFill="1" applyBorder="1" applyAlignment="1">
      <alignment horizontal="right"/>
    </xf>
    <xf numFmtId="166" fontId="46" fillId="2" borderId="33" xfId="20" applyNumberFormat="1" applyFont="1" applyFill="1" applyBorder="1" applyAlignment="1">
      <alignment horizontal="right" vertical="center"/>
    </xf>
    <xf numFmtId="0" fontId="46" fillId="2" borderId="0" xfId="20" applyFont="1" applyFill="1" applyAlignment="1">
      <alignment horizontal="right" vertical="center"/>
    </xf>
    <xf numFmtId="0" fontId="101" fillId="2" borderId="0" xfId="20" applyFont="1" applyFill="1" applyAlignment="1">
      <alignment horizontal="right" vertical="center"/>
    </xf>
    <xf numFmtId="0" fontId="46" fillId="2" borderId="3" xfId="20" applyFont="1" applyFill="1" applyBorder="1" applyAlignment="1">
      <alignment horizontal="right" vertical="center"/>
    </xf>
    <xf numFmtId="0" fontId="101" fillId="2" borderId="3" xfId="20" applyFont="1" applyFill="1" applyBorder="1" applyAlignment="1">
      <alignment horizontal="right" vertical="center"/>
    </xf>
    <xf numFmtId="0" fontId="119" fillId="2" borderId="0" xfId="20" applyFont="1" applyFill="1"/>
    <xf numFmtId="0" fontId="119" fillId="0" borderId="0" xfId="2" applyFont="1" applyAlignment="1">
      <alignment horizontal="left"/>
    </xf>
    <xf numFmtId="0" fontId="119" fillId="2" borderId="0" xfId="2" applyFont="1" applyFill="1"/>
    <xf numFmtId="0" fontId="120" fillId="2" borderId="0" xfId="2" applyFont="1" applyFill="1"/>
    <xf numFmtId="0" fontId="121" fillId="2" borderId="0" xfId="2" applyFont="1" applyFill="1"/>
    <xf numFmtId="1" fontId="122" fillId="2" borderId="0" xfId="2" applyNumberFormat="1" applyFont="1" applyFill="1" applyAlignment="1">
      <alignment vertical="top" wrapText="1"/>
    </xf>
    <xf numFmtId="0" fontId="122" fillId="2" borderId="0" xfId="2" applyFont="1" applyFill="1" applyAlignment="1">
      <alignment horizontal="left" wrapText="1"/>
    </xf>
    <xf numFmtId="0" fontId="124" fillId="0" borderId="0" xfId="1537" applyFont="1"/>
    <xf numFmtId="0" fontId="125" fillId="0" borderId="0" xfId="1537" applyFont="1" applyAlignment="1">
      <alignment horizontal="left"/>
    </xf>
    <xf numFmtId="182" fontId="125" fillId="0" borderId="0" xfId="1537" applyNumberFormat="1" applyFont="1" applyAlignment="1">
      <alignment horizontal="left"/>
    </xf>
    <xf numFmtId="0" fontId="95" fillId="2" borderId="1" xfId="20" applyFont="1" applyFill="1" applyBorder="1" applyAlignment="1">
      <alignment vertical="center"/>
    </xf>
    <xf numFmtId="0" fontId="95" fillId="2" borderId="3" xfId="20" applyFont="1" applyFill="1" applyBorder="1" applyAlignment="1">
      <alignment horizontal="right" vertical="center"/>
    </xf>
    <xf numFmtId="0" fontId="95" fillId="2" borderId="2" xfId="20" applyFont="1" applyFill="1" applyBorder="1" applyAlignment="1">
      <alignment horizontal="right" vertical="center"/>
    </xf>
    <xf numFmtId="0" fontId="95" fillId="2" borderId="6" xfId="20" applyFont="1" applyFill="1" applyBorder="1" applyAlignment="1">
      <alignment vertical="center"/>
    </xf>
    <xf numFmtId="3" fontId="95" fillId="2" borderId="0" xfId="20" applyNumberFormat="1" applyFont="1" applyFill="1" applyAlignment="1">
      <alignment vertical="center"/>
    </xf>
    <xf numFmtId="3" fontId="95" fillId="2" borderId="7" xfId="20" applyNumberFormat="1" applyFont="1" applyFill="1" applyBorder="1" applyAlignment="1">
      <alignment vertical="center"/>
    </xf>
    <xf numFmtId="3" fontId="95" fillId="2" borderId="0" xfId="20" applyNumberFormat="1" applyFont="1" applyFill="1" applyAlignment="1">
      <alignment horizontal="right" vertical="center"/>
    </xf>
    <xf numFmtId="3" fontId="95" fillId="2" borderId="7" xfId="20" applyNumberFormat="1" applyFont="1" applyFill="1" applyBorder="1" applyAlignment="1">
      <alignment horizontal="right" vertical="center"/>
    </xf>
    <xf numFmtId="3" fontId="95" fillId="2" borderId="0" xfId="20" applyNumberFormat="1" applyFont="1" applyFill="1"/>
    <xf numFmtId="3" fontId="95" fillId="2" borderId="7" xfId="20" applyNumberFormat="1" applyFont="1" applyFill="1" applyBorder="1"/>
    <xf numFmtId="3" fontId="95" fillId="2" borderId="3" xfId="20" applyNumberFormat="1" applyFont="1" applyFill="1" applyBorder="1"/>
    <xf numFmtId="3" fontId="95" fillId="2" borderId="2" xfId="20" applyNumberFormat="1" applyFont="1" applyFill="1" applyBorder="1"/>
    <xf numFmtId="0" fontId="95" fillId="2" borderId="1" xfId="20" applyFont="1" applyFill="1" applyBorder="1" applyAlignment="1">
      <alignment horizontal="right"/>
    </xf>
    <xf numFmtId="0" fontId="24" fillId="2" borderId="1" xfId="2" applyFont="1" applyFill="1" applyBorder="1" applyAlignment="1">
      <alignment horizontal="right" wrapText="1"/>
    </xf>
    <xf numFmtId="0" fontId="27" fillId="2" borderId="0" xfId="20" applyFont="1" applyFill="1" applyAlignment="1">
      <alignment vertical="top" wrapText="1"/>
    </xf>
    <xf numFmtId="0" fontId="24" fillId="2" borderId="0" xfId="2" applyFont="1" applyFill="1" applyAlignment="1">
      <alignment wrapText="1"/>
    </xf>
    <xf numFmtId="0" fontId="24" fillId="2" borderId="27" xfId="2" applyFont="1" applyFill="1" applyBorder="1" applyAlignment="1">
      <alignment wrapText="1"/>
    </xf>
    <xf numFmtId="0" fontId="24" fillId="2" borderId="40" xfId="2" applyFont="1" applyFill="1" applyBorder="1" applyAlignment="1">
      <alignment horizontal="right" wrapText="1"/>
    </xf>
    <xf numFmtId="0" fontId="24" fillId="2" borderId="27" xfId="2" applyFont="1" applyFill="1" applyBorder="1"/>
    <xf numFmtId="0" fontId="24" fillId="2" borderId="40" xfId="2" applyFont="1" applyFill="1" applyBorder="1" applyAlignment="1">
      <alignment vertical="top" wrapText="1"/>
    </xf>
    <xf numFmtId="3" fontId="24" fillId="2" borderId="41" xfId="2" applyNumberFormat="1" applyFont="1" applyFill="1" applyBorder="1" applyAlignment="1">
      <alignment wrapText="1"/>
    </xf>
    <xf numFmtId="3" fontId="24" fillId="2" borderId="40" xfId="2" applyNumberFormat="1" applyFont="1" applyFill="1" applyBorder="1" applyAlignment="1">
      <alignment wrapText="1"/>
    </xf>
    <xf numFmtId="3" fontId="24" fillId="2" borderId="40" xfId="2" applyNumberFormat="1" applyFont="1" applyFill="1" applyBorder="1"/>
    <xf numFmtId="3" fontId="24" fillId="2" borderId="41" xfId="2" applyNumberFormat="1" applyFont="1" applyFill="1" applyBorder="1"/>
    <xf numFmtId="0" fontId="24" fillId="2" borderId="3" xfId="2" applyFont="1" applyFill="1" applyBorder="1" applyAlignment="1">
      <alignment horizontal="right" wrapText="1"/>
    </xf>
    <xf numFmtId="0" fontId="24" fillId="2" borderId="0" xfId="2" applyFont="1" applyFill="1" applyAlignment="1">
      <alignment horizontal="left" vertical="top"/>
    </xf>
    <xf numFmtId="3" fontId="24" fillId="2" borderId="0" xfId="2" applyNumberFormat="1" applyFont="1" applyFill="1" applyAlignment="1">
      <alignment wrapText="1"/>
    </xf>
    <xf numFmtId="3" fontId="29" fillId="23" borderId="0" xfId="2" applyNumberFormat="1" applyFont="1" applyFill="1"/>
    <xf numFmtId="3" fontId="128" fillId="23" borderId="0" xfId="2" applyNumberFormat="1" applyFont="1" applyFill="1"/>
    <xf numFmtId="9" fontId="24" fillId="2" borderId="0" xfId="1" applyFont="1" applyFill="1" applyAlignment="1">
      <alignment wrapText="1"/>
    </xf>
    <xf numFmtId="9" fontId="24" fillId="2" borderId="0" xfId="2" applyNumberFormat="1" applyFont="1" applyFill="1" applyAlignment="1">
      <alignment wrapText="1"/>
    </xf>
    <xf numFmtId="3" fontId="22" fillId="2" borderId="0" xfId="2" applyNumberFormat="1" applyFont="1" applyFill="1"/>
    <xf numFmtId="0" fontId="24" fillId="0" borderId="0" xfId="2" applyFont="1" applyAlignment="1">
      <alignment horizontal="right" wrapText="1"/>
    </xf>
    <xf numFmtId="0" fontId="24" fillId="2" borderId="42" xfId="2" applyFont="1" applyFill="1" applyBorder="1" applyAlignment="1">
      <alignment horizontal="right" wrapText="1"/>
    </xf>
    <xf numFmtId="3" fontId="24" fillId="2" borderId="43" xfId="2" applyNumberFormat="1" applyFont="1" applyFill="1" applyBorder="1" applyAlignment="1">
      <alignment wrapText="1"/>
    </xf>
    <xf numFmtId="3" fontId="24" fillId="2" borderId="43" xfId="2" applyNumberFormat="1" applyFont="1" applyFill="1" applyBorder="1"/>
    <xf numFmtId="3" fontId="24" fillId="2" borderId="1" xfId="2" applyNumberFormat="1" applyFont="1" applyFill="1" applyBorder="1" applyAlignment="1">
      <alignment wrapText="1"/>
    </xf>
    <xf numFmtId="3" fontId="24" fillId="2" borderId="1" xfId="2" applyNumberFormat="1" applyFont="1" applyFill="1" applyBorder="1"/>
    <xf numFmtId="165" fontId="24" fillId="2" borderId="1" xfId="2" applyNumberFormat="1" applyFont="1" applyFill="1" applyBorder="1"/>
    <xf numFmtId="167" fontId="24" fillId="2" borderId="3" xfId="1" applyNumberFormat="1" applyFont="1" applyFill="1" applyBorder="1" applyAlignment="1">
      <alignment horizontal="right"/>
    </xf>
    <xf numFmtId="0" fontId="24" fillId="2" borderId="7" xfId="2" applyFont="1" applyFill="1" applyBorder="1" applyAlignment="1">
      <alignment horizontal="right" wrapText="1"/>
    </xf>
    <xf numFmtId="3" fontId="24" fillId="2" borderId="6" xfId="2" applyNumberFormat="1" applyFont="1" applyFill="1" applyBorder="1" applyAlignment="1">
      <alignment wrapText="1"/>
    </xf>
    <xf numFmtId="3" fontId="24" fillId="2" borderId="6" xfId="2" applyNumberFormat="1" applyFont="1" applyFill="1" applyBorder="1"/>
    <xf numFmtId="165" fontId="24" fillId="2" borderId="6" xfId="2" applyNumberFormat="1" applyFont="1" applyFill="1" applyBorder="1"/>
    <xf numFmtId="167" fontId="24" fillId="2" borderId="0" xfId="1" applyNumberFormat="1" applyFont="1" applyFill="1" applyBorder="1" applyAlignment="1">
      <alignment horizontal="right"/>
    </xf>
    <xf numFmtId="165" fontId="24" fillId="2" borderId="6" xfId="2" applyNumberFormat="1" applyFont="1" applyFill="1" applyBorder="1" applyAlignment="1">
      <alignment wrapText="1"/>
    </xf>
    <xf numFmtId="10" fontId="24" fillId="2" borderId="0" xfId="1" applyNumberFormat="1" applyFont="1" applyFill="1" applyBorder="1" applyAlignment="1">
      <alignment horizontal="right"/>
    </xf>
    <xf numFmtId="165" fontId="24" fillId="2" borderId="0" xfId="2" applyNumberFormat="1" applyFont="1" applyFill="1" applyAlignment="1">
      <alignment wrapText="1"/>
    </xf>
    <xf numFmtId="165" fontId="24" fillId="2" borderId="1" xfId="2" applyNumberFormat="1" applyFont="1" applyFill="1" applyBorder="1" applyAlignment="1">
      <alignment wrapText="1"/>
    </xf>
    <xf numFmtId="0" fontId="24" fillId="2" borderId="0" xfId="2" applyFont="1" applyFill="1" applyAlignment="1">
      <alignment horizontal="left" wrapText="1"/>
    </xf>
    <xf numFmtId="0" fontId="24" fillId="2" borderId="0" xfId="2" applyFont="1" applyFill="1" applyAlignment="1">
      <alignment horizontal="right" wrapText="1"/>
    </xf>
    <xf numFmtId="0" fontId="123" fillId="2" borderId="0" xfId="2" applyFont="1" applyFill="1" applyAlignment="1">
      <alignment wrapText="1"/>
    </xf>
    <xf numFmtId="0" fontId="24" fillId="2" borderId="38" xfId="2" applyFont="1" applyFill="1" applyBorder="1" applyAlignment="1">
      <alignment vertical="top" wrapText="1"/>
    </xf>
    <xf numFmtId="0" fontId="24" fillId="2" borderId="42" xfId="2" applyFont="1" applyFill="1" applyBorder="1" applyAlignment="1">
      <alignment vertical="top" wrapText="1"/>
    </xf>
    <xf numFmtId="9" fontId="24" fillId="2" borderId="0" xfId="1" applyFont="1" applyFill="1" applyAlignment="1">
      <alignment horizontal="left" wrapText="1"/>
    </xf>
    <xf numFmtId="3" fontId="24" fillId="2" borderId="0" xfId="2" applyNumberFormat="1" applyFont="1" applyFill="1" applyAlignment="1">
      <alignment horizontal="right" wrapText="1"/>
    </xf>
    <xf numFmtId="164" fontId="24" fillId="2" borderId="0" xfId="1" applyNumberFormat="1" applyFont="1" applyFill="1" applyAlignment="1">
      <alignment wrapText="1"/>
    </xf>
    <xf numFmtId="0" fontId="24" fillId="2" borderId="0" xfId="1" applyNumberFormat="1" applyFont="1" applyFill="1" applyBorder="1" applyAlignment="1">
      <alignment horizontal="right"/>
    </xf>
    <xf numFmtId="164" fontId="22" fillId="2" borderId="0" xfId="1" applyNumberFormat="1" applyFont="1" applyFill="1"/>
    <xf numFmtId="0" fontId="130" fillId="2" borderId="7" xfId="2" applyFont="1" applyFill="1" applyBorder="1" applyAlignment="1">
      <alignment horizontal="right" vertical="top" wrapText="1"/>
    </xf>
    <xf numFmtId="164" fontId="130" fillId="2" borderId="6" xfId="1" applyNumberFormat="1" applyFont="1" applyFill="1" applyBorder="1" applyAlignment="1">
      <alignment vertical="top" wrapText="1"/>
    </xf>
    <xf numFmtId="164" fontId="130" fillId="2" borderId="7" xfId="1" applyNumberFormat="1" applyFont="1" applyFill="1" applyBorder="1" applyAlignment="1">
      <alignment vertical="top" wrapText="1"/>
    </xf>
    <xf numFmtId="0" fontId="130" fillId="2" borderId="2" xfId="2" applyFont="1" applyFill="1" applyBorder="1" applyAlignment="1">
      <alignment horizontal="right" vertical="top" wrapText="1"/>
    </xf>
    <xf numFmtId="164" fontId="130" fillId="2" borderId="1" xfId="1" applyNumberFormat="1" applyFont="1" applyFill="1" applyBorder="1" applyAlignment="1">
      <alignment vertical="top" wrapText="1"/>
    </xf>
    <xf numFmtId="164" fontId="130" fillId="2" borderId="2" xfId="1" applyNumberFormat="1" applyFont="1" applyFill="1" applyBorder="1" applyAlignment="1">
      <alignment vertical="top" wrapText="1"/>
    </xf>
    <xf numFmtId="164" fontId="130" fillId="2" borderId="0" xfId="1" applyNumberFormat="1" applyFont="1" applyFill="1" applyBorder="1" applyAlignment="1">
      <alignment vertical="top" wrapText="1"/>
    </xf>
    <xf numFmtId="164" fontId="130" fillId="2" borderId="3" xfId="1" applyNumberFormat="1" applyFont="1" applyFill="1" applyBorder="1" applyAlignment="1">
      <alignment vertical="top" wrapText="1"/>
    </xf>
    <xf numFmtId="0" fontId="123" fillId="2" borderId="0" xfId="2" applyFont="1" applyFill="1" applyAlignment="1">
      <alignment horizontal="left" wrapText="1"/>
    </xf>
    <xf numFmtId="0" fontId="24" fillId="2" borderId="27" xfId="2" applyFont="1" applyFill="1" applyBorder="1" applyAlignment="1">
      <alignment horizontal="left" vertical="top" wrapText="1"/>
    </xf>
    <xf numFmtId="0" fontId="24" fillId="2" borderId="46" xfId="2" applyFont="1" applyFill="1" applyBorder="1" applyAlignment="1">
      <alignment horizontal="right"/>
    </xf>
    <xf numFmtId="3" fontId="24" fillId="2" borderId="47" xfId="2" applyNumberFormat="1" applyFont="1" applyFill="1" applyBorder="1"/>
    <xf numFmtId="3" fontId="24" fillId="2" borderId="48" xfId="2" applyNumberFormat="1" applyFont="1" applyFill="1" applyBorder="1"/>
    <xf numFmtId="0" fontId="95" fillId="2" borderId="1" xfId="57" applyFont="1" applyFill="1" applyBorder="1" applyAlignment="1">
      <alignment vertical="center"/>
    </xf>
    <xf numFmtId="0" fontId="95" fillId="2" borderId="3" xfId="57" applyFont="1" applyFill="1" applyBorder="1" applyAlignment="1">
      <alignment horizontal="right" vertical="center"/>
    </xf>
    <xf numFmtId="0" fontId="95" fillId="2" borderId="2" xfId="57" applyFont="1" applyFill="1" applyBorder="1" applyAlignment="1">
      <alignment horizontal="right" vertical="center"/>
    </xf>
    <xf numFmtId="0" fontId="95" fillId="2" borderId="6" xfId="57" applyFont="1" applyFill="1" applyBorder="1" applyAlignment="1">
      <alignment vertical="center"/>
    </xf>
    <xf numFmtId="3" fontId="95" fillId="2" borderId="0" xfId="57" applyNumberFormat="1" applyFont="1" applyFill="1" applyAlignment="1">
      <alignment vertical="center"/>
    </xf>
    <xf numFmtId="3" fontId="95" fillId="2" borderId="7" xfId="57" applyNumberFormat="1" applyFont="1" applyFill="1" applyBorder="1" applyAlignment="1">
      <alignment vertical="center"/>
    </xf>
    <xf numFmtId="3" fontId="95" fillId="2" borderId="0" xfId="57" applyNumberFormat="1" applyFont="1" applyFill="1" applyAlignment="1">
      <alignment horizontal="right" vertical="center"/>
    </xf>
    <xf numFmtId="3" fontId="95" fillId="2" borderId="7" xfId="57" applyNumberFormat="1" applyFont="1" applyFill="1" applyBorder="1" applyAlignment="1">
      <alignment horizontal="right" vertical="center"/>
    </xf>
    <xf numFmtId="3" fontId="95" fillId="2" borderId="0" xfId="57" applyNumberFormat="1" applyFont="1" applyFill="1"/>
    <xf numFmtId="3" fontId="95" fillId="2" borderId="7" xfId="57" applyNumberFormat="1" applyFont="1" applyFill="1" applyBorder="1"/>
    <xf numFmtId="3" fontId="95" fillId="2" borderId="3" xfId="57" applyNumberFormat="1" applyFont="1" applyFill="1" applyBorder="1"/>
    <xf numFmtId="3" fontId="95" fillId="2" borderId="2" xfId="57" applyNumberFormat="1" applyFont="1" applyFill="1" applyBorder="1"/>
    <xf numFmtId="0" fontId="95" fillId="2" borderId="1" xfId="57" applyFont="1" applyFill="1" applyBorder="1" applyAlignment="1">
      <alignment horizontal="right"/>
    </xf>
    <xf numFmtId="0" fontId="95" fillId="2" borderId="46" xfId="2" applyFont="1" applyFill="1" applyBorder="1" applyAlignment="1">
      <alignment horizontal="right"/>
    </xf>
    <xf numFmtId="3" fontId="95" fillId="2" borderId="47" xfId="2" applyNumberFormat="1" applyFont="1" applyFill="1" applyBorder="1"/>
    <xf numFmtId="3" fontId="95" fillId="2" borderId="48" xfId="2" applyNumberFormat="1" applyFont="1" applyFill="1" applyBorder="1"/>
    <xf numFmtId="3" fontId="24" fillId="2" borderId="50" xfId="2" applyNumberFormat="1" applyFont="1" applyFill="1" applyBorder="1" applyAlignment="1">
      <alignment wrapText="1"/>
    </xf>
    <xf numFmtId="0" fontId="24" fillId="2" borderId="50" xfId="2" applyFont="1" applyFill="1" applyBorder="1" applyAlignment="1">
      <alignment horizontal="right" wrapText="1"/>
    </xf>
    <xf numFmtId="0" fontId="130" fillId="2" borderId="0" xfId="2" applyFont="1" applyFill="1" applyAlignment="1">
      <alignment horizontal="right" vertical="top" wrapText="1"/>
    </xf>
    <xf numFmtId="3" fontId="127" fillId="2" borderId="50" xfId="2" applyNumberFormat="1" applyFont="1" applyFill="1" applyBorder="1" applyAlignment="1">
      <alignment wrapText="1"/>
    </xf>
    <xf numFmtId="164" fontId="129" fillId="2" borderId="0" xfId="1" applyNumberFormat="1" applyFont="1" applyFill="1" applyBorder="1" applyAlignment="1">
      <alignment vertical="top" wrapText="1"/>
    </xf>
    <xf numFmtId="3" fontId="127" fillId="2" borderId="0" xfId="2" applyNumberFormat="1" applyFont="1" applyFill="1" applyAlignment="1">
      <alignment wrapText="1"/>
    </xf>
    <xf numFmtId="3" fontId="24" fillId="2" borderId="3" xfId="2" applyNumberFormat="1" applyFont="1" applyFill="1" applyBorder="1" applyAlignment="1">
      <alignment wrapText="1"/>
    </xf>
    <xf numFmtId="0" fontId="24" fillId="2" borderId="51" xfId="2" applyFont="1" applyFill="1" applyBorder="1" applyAlignment="1">
      <alignment horizontal="left" vertical="top" wrapText="1"/>
    </xf>
    <xf numFmtId="3" fontId="24" fillId="2" borderId="49" xfId="2" applyNumberFormat="1" applyFont="1" applyFill="1" applyBorder="1" applyAlignment="1">
      <alignment wrapText="1"/>
    </xf>
    <xf numFmtId="164" fontId="24" fillId="2" borderId="50" xfId="1" applyNumberFormat="1" applyFont="1" applyFill="1" applyBorder="1" applyAlignment="1">
      <alignment wrapText="1"/>
    </xf>
    <xf numFmtId="164" fontId="24" fillId="2" borderId="0" xfId="1" applyNumberFormat="1" applyFont="1" applyFill="1" applyBorder="1" applyAlignment="1">
      <alignment wrapText="1"/>
    </xf>
    <xf numFmtId="0" fontId="24" fillId="2" borderId="51" xfId="2" applyFont="1" applyFill="1" applyBorder="1" applyAlignment="1">
      <alignment vertical="top" wrapText="1"/>
    </xf>
    <xf numFmtId="0" fontId="24" fillId="2" borderId="48" xfId="2" applyFont="1" applyFill="1" applyBorder="1" applyAlignment="1">
      <alignment horizontal="right" wrapText="1"/>
    </xf>
    <xf numFmtId="3" fontId="24" fillId="2" borderId="46" xfId="2" applyNumberFormat="1" applyFont="1" applyFill="1" applyBorder="1" applyAlignment="1">
      <alignment wrapText="1"/>
    </xf>
    <xf numFmtId="3" fontId="24" fillId="2" borderId="46" xfId="2" applyNumberFormat="1" applyFont="1" applyFill="1" applyBorder="1"/>
    <xf numFmtId="3" fontId="24" fillId="2" borderId="48" xfId="2" applyNumberFormat="1" applyFont="1" applyFill="1" applyBorder="1" applyAlignment="1">
      <alignment wrapText="1"/>
    </xf>
    <xf numFmtId="0" fontId="24" fillId="2" borderId="48" xfId="2" applyFont="1" applyFill="1" applyBorder="1"/>
    <xf numFmtId="0" fontId="24" fillId="2" borderId="46" xfId="2" applyFont="1" applyFill="1" applyBorder="1"/>
    <xf numFmtId="0" fontId="24" fillId="2" borderId="51" xfId="2" applyFont="1" applyFill="1" applyBorder="1" applyAlignment="1">
      <alignment horizontal="right" wrapText="1"/>
    </xf>
    <xf numFmtId="164" fontId="24" fillId="2" borderId="3" xfId="1" applyNumberFormat="1" applyFont="1" applyFill="1" applyBorder="1" applyAlignment="1">
      <alignment wrapText="1"/>
    </xf>
    <xf numFmtId="167" fontId="24" fillId="2" borderId="0" xfId="2" applyNumberFormat="1" applyFont="1" applyFill="1" applyAlignment="1">
      <alignment wrapText="1"/>
    </xf>
    <xf numFmtId="167" fontId="24" fillId="2" borderId="0" xfId="1" applyNumberFormat="1" applyFont="1" applyFill="1" applyAlignment="1">
      <alignment wrapText="1"/>
    </xf>
    <xf numFmtId="167" fontId="24" fillId="2" borderId="0" xfId="2" applyNumberFormat="1" applyFont="1" applyFill="1"/>
    <xf numFmtId="167" fontId="24" fillId="2" borderId="35" xfId="1" applyNumberFormat="1" applyFont="1" applyFill="1" applyBorder="1" applyAlignment="1">
      <alignment horizontal="right"/>
    </xf>
    <xf numFmtId="167" fontId="24" fillId="2" borderId="36" xfId="1" applyNumberFormat="1" applyFont="1" applyFill="1" applyBorder="1" applyAlignment="1">
      <alignment horizontal="right"/>
    </xf>
    <xf numFmtId="167" fontId="24" fillId="2" borderId="6" xfId="1" applyNumberFormat="1" applyFont="1" applyFill="1" applyBorder="1" applyAlignment="1">
      <alignment horizontal="right"/>
    </xf>
    <xf numFmtId="167" fontId="24" fillId="2" borderId="1" xfId="1" applyNumberFormat="1" applyFont="1" applyFill="1" applyBorder="1" applyAlignment="1">
      <alignment horizontal="right"/>
    </xf>
    <xf numFmtId="3" fontId="24" fillId="2" borderId="6" xfId="2" applyNumberFormat="1" applyFont="1" applyFill="1" applyBorder="1" applyAlignment="1">
      <alignment horizontal="right" wrapText="1"/>
    </xf>
    <xf numFmtId="3" fontId="24" fillId="2" borderId="7" xfId="2" applyNumberFormat="1" applyFont="1" applyFill="1" applyBorder="1" applyAlignment="1">
      <alignment horizontal="right" wrapText="1"/>
    </xf>
    <xf numFmtId="3" fontId="24" fillId="2" borderId="42" xfId="1" applyNumberFormat="1" applyFont="1" applyFill="1" applyBorder="1" applyAlignment="1">
      <alignment horizontal="right"/>
    </xf>
    <xf numFmtId="3" fontId="24" fillId="2" borderId="7" xfId="1" applyNumberFormat="1" applyFont="1" applyFill="1" applyBorder="1" applyAlignment="1">
      <alignment horizontal="right"/>
    </xf>
    <xf numFmtId="3" fontId="24" fillId="2" borderId="0" xfId="1" applyNumberFormat="1" applyFont="1" applyFill="1" applyBorder="1" applyAlignment="1">
      <alignment horizontal="right"/>
    </xf>
    <xf numFmtId="3" fontId="24" fillId="2" borderId="2" xfId="1" applyNumberFormat="1" applyFont="1" applyFill="1" applyBorder="1" applyAlignment="1">
      <alignment horizontal="right"/>
    </xf>
    <xf numFmtId="3" fontId="24" fillId="2" borderId="3" xfId="1" applyNumberFormat="1" applyFont="1" applyFill="1" applyBorder="1" applyAlignment="1">
      <alignment horizontal="right"/>
    </xf>
    <xf numFmtId="3" fontId="29" fillId="2" borderId="0" xfId="2" applyNumberFormat="1" applyFont="1" applyFill="1"/>
    <xf numFmtId="3" fontId="24" fillId="2" borderId="50" xfId="1" applyNumberFormat="1" applyFont="1" applyFill="1" applyBorder="1" applyAlignment="1">
      <alignment horizontal="right"/>
    </xf>
    <xf numFmtId="0" fontId="22" fillId="2" borderId="3" xfId="2" applyFont="1" applyFill="1" applyBorder="1"/>
    <xf numFmtId="164" fontId="24" fillId="2" borderId="51" xfId="1" applyNumberFormat="1" applyFont="1" applyFill="1" applyBorder="1" applyAlignment="1">
      <alignment horizontal="right"/>
    </xf>
    <xf numFmtId="164" fontId="24" fillId="2" borderId="7" xfId="1" applyNumberFormat="1" applyFont="1" applyFill="1" applyBorder="1" applyAlignment="1">
      <alignment horizontal="right"/>
    </xf>
    <xf numFmtId="164" fontId="24" fillId="2" borderId="2" xfId="1" applyNumberFormat="1" applyFont="1" applyFill="1" applyBorder="1" applyAlignment="1">
      <alignment horizontal="right"/>
    </xf>
    <xf numFmtId="164" fontId="24" fillId="2" borderId="0" xfId="1" applyNumberFormat="1" applyFont="1" applyFill="1" applyBorder="1" applyAlignment="1">
      <alignment horizontal="right"/>
    </xf>
    <xf numFmtId="164" fontId="24" fillId="2" borderId="3" xfId="1" applyNumberFormat="1" applyFont="1" applyFill="1" applyBorder="1" applyAlignment="1">
      <alignment horizontal="right"/>
    </xf>
    <xf numFmtId="0" fontId="24" fillId="2" borderId="7" xfId="2" applyFont="1" applyFill="1" applyBorder="1" applyAlignment="1">
      <alignment vertical="top"/>
    </xf>
    <xf numFmtId="0" fontId="24" fillId="2" borderId="2" xfId="2" applyFont="1" applyFill="1" applyBorder="1"/>
    <xf numFmtId="0" fontId="24" fillId="2" borderId="54" xfId="2" applyFont="1" applyFill="1" applyBorder="1" applyAlignment="1">
      <alignment horizontal="right" vertical="top" wrapText="1"/>
    </xf>
    <xf numFmtId="0" fontId="24" fillId="2" borderId="55" xfId="2" applyFont="1" applyFill="1" applyBorder="1" applyAlignment="1">
      <alignment horizontal="right" vertical="top" wrapText="1"/>
    </xf>
    <xf numFmtId="0" fontId="24" fillId="2" borderId="56" xfId="2" applyFont="1" applyFill="1" applyBorder="1" applyAlignment="1">
      <alignment horizontal="right" vertical="top" wrapText="1"/>
    </xf>
    <xf numFmtId="165" fontId="24" fillId="2" borderId="53" xfId="2" applyNumberFormat="1" applyFont="1" applyFill="1" applyBorder="1" applyAlignment="1">
      <alignment horizontal="right" vertical="center"/>
    </xf>
    <xf numFmtId="3" fontId="24" fillId="2" borderId="6" xfId="2" applyNumberFormat="1" applyFont="1" applyFill="1" applyBorder="1" applyAlignment="1">
      <alignment horizontal="right" vertical="center"/>
    </xf>
    <xf numFmtId="3" fontId="24" fillId="2" borderId="0" xfId="2" applyNumberFormat="1" applyFont="1" applyFill="1" applyAlignment="1">
      <alignment horizontal="right" vertical="center"/>
    </xf>
    <xf numFmtId="3" fontId="24" fillId="2" borderId="7" xfId="2" applyNumberFormat="1" applyFont="1" applyFill="1" applyBorder="1" applyAlignment="1">
      <alignment horizontal="right" vertical="center"/>
    </xf>
    <xf numFmtId="3" fontId="24" fillId="2" borderId="35" xfId="2" applyNumberFormat="1" applyFont="1" applyFill="1" applyBorder="1" applyAlignment="1">
      <alignment horizontal="right" vertical="center"/>
    </xf>
    <xf numFmtId="3" fontId="24" fillId="2" borderId="1" xfId="2" applyNumberFormat="1" applyFont="1" applyFill="1" applyBorder="1" applyAlignment="1">
      <alignment horizontal="right" vertical="center"/>
    </xf>
    <xf numFmtId="3" fontId="24" fillId="2" borderId="3" xfId="2" applyNumberFormat="1" applyFont="1" applyFill="1" applyBorder="1" applyAlignment="1">
      <alignment horizontal="right" vertical="center"/>
    </xf>
    <xf numFmtId="3" fontId="24" fillId="2" borderId="2" xfId="2" applyNumberFormat="1" applyFont="1" applyFill="1" applyBorder="1" applyAlignment="1">
      <alignment horizontal="right" vertical="center"/>
    </xf>
    <xf numFmtId="3" fontId="24" fillId="2" borderId="36" xfId="2" applyNumberFormat="1" applyFont="1" applyFill="1" applyBorder="1" applyAlignment="1">
      <alignment horizontal="right" vertical="center"/>
    </xf>
    <xf numFmtId="0" fontId="123" fillId="2" borderId="0" xfId="2" applyFont="1" applyFill="1"/>
    <xf numFmtId="0" fontId="132" fillId="0" borderId="0" xfId="1537" applyFont="1"/>
    <xf numFmtId="0" fontId="133" fillId="0" borderId="0" xfId="1537" applyFont="1"/>
    <xf numFmtId="0" fontId="133" fillId="0" borderId="0" xfId="1537" applyFont="1" applyAlignment="1">
      <alignment horizontal="right"/>
    </xf>
    <xf numFmtId="0" fontId="134" fillId="0" borderId="0" xfId="1537" applyFont="1"/>
    <xf numFmtId="4" fontId="24" fillId="0" borderId="0" xfId="1537" applyNumberFormat="1" applyFont="1"/>
    <xf numFmtId="0" fontId="135" fillId="0" borderId="0" xfId="1537" applyFont="1"/>
    <xf numFmtId="0" fontId="24" fillId="0" borderId="0" xfId="1537" applyFont="1"/>
    <xf numFmtId="0" fontId="23" fillId="0" borderId="0" xfId="1537" applyFont="1" applyAlignment="1">
      <alignment horizontal="center"/>
    </xf>
    <xf numFmtId="0" fontId="24" fillId="2" borderId="57" xfId="1537" applyFont="1" applyFill="1" applyBorder="1"/>
    <xf numFmtId="0" fontId="30" fillId="2" borderId="57" xfId="1537" applyFont="1" applyFill="1" applyBorder="1" applyAlignment="1">
      <alignment horizontal="right"/>
    </xf>
    <xf numFmtId="0" fontId="30" fillId="2" borderId="58" xfId="1537" applyFont="1" applyFill="1" applyBorder="1" applyAlignment="1">
      <alignment horizontal="right"/>
    </xf>
    <xf numFmtId="0" fontId="137" fillId="2" borderId="57" xfId="1537" applyFont="1" applyFill="1" applyBorder="1"/>
    <xf numFmtId="0" fontId="138" fillId="2" borderId="57" xfId="1537" applyFont="1" applyFill="1" applyBorder="1"/>
    <xf numFmtId="0" fontId="24" fillId="2" borderId="57" xfId="1537" applyFont="1" applyFill="1" applyBorder="1" applyAlignment="1">
      <alignment horizontal="center"/>
    </xf>
    <xf numFmtId="0" fontId="24" fillId="0" borderId="58" xfId="1537" applyFont="1" applyBorder="1" applyAlignment="1">
      <alignment horizontal="left" vertical="top"/>
    </xf>
    <xf numFmtId="3" fontId="24" fillId="0" borderId="58" xfId="1537" applyNumberFormat="1" applyFont="1" applyBorder="1" applyAlignment="1">
      <alignment horizontal="right" vertical="top"/>
    </xf>
    <xf numFmtId="3" fontId="24" fillId="0" borderId="0" xfId="1537" applyNumberFormat="1" applyFont="1"/>
    <xf numFmtId="165" fontId="24" fillId="0" borderId="0" xfId="1537" applyNumberFormat="1" applyFont="1"/>
    <xf numFmtId="165" fontId="134" fillId="0" borderId="0" xfId="1537" applyNumberFormat="1" applyFont="1"/>
    <xf numFmtId="0" fontId="24" fillId="0" borderId="0" xfId="1537" applyFont="1" applyAlignment="1">
      <alignment horizontal="left" vertical="top"/>
    </xf>
    <xf numFmtId="3" fontId="24" fillId="0" borderId="0" xfId="1537" applyNumberFormat="1" applyFont="1" applyAlignment="1">
      <alignment horizontal="right" vertical="top"/>
    </xf>
    <xf numFmtId="0" fontId="24" fillId="0" borderId="3" xfId="1537" applyFont="1" applyBorder="1" applyAlignment="1">
      <alignment horizontal="left" vertical="top"/>
    </xf>
    <xf numFmtId="3" fontId="24" fillId="0" borderId="3" xfId="1537" applyNumberFormat="1" applyFont="1" applyBorder="1" applyAlignment="1">
      <alignment horizontal="right" vertical="top"/>
    </xf>
    <xf numFmtId="0" fontId="30" fillId="0" borderId="58" xfId="1537" applyFont="1" applyBorder="1" applyAlignment="1">
      <alignment horizontal="left" vertical="top"/>
    </xf>
    <xf numFmtId="3" fontId="30" fillId="0" borderId="58" xfId="1537" applyNumberFormat="1" applyFont="1" applyBorder="1" applyAlignment="1">
      <alignment horizontal="right" vertical="top"/>
    </xf>
    <xf numFmtId="0" fontId="30" fillId="0" borderId="0" xfId="1537" applyFont="1" applyAlignment="1">
      <alignment horizontal="left" vertical="top"/>
    </xf>
    <xf numFmtId="3" fontId="30" fillId="0" borderId="0" xfId="1537" applyNumberFormat="1" applyFont="1" applyAlignment="1">
      <alignment horizontal="right" vertical="top"/>
    </xf>
    <xf numFmtId="0" fontId="30" fillId="0" borderId="3" xfId="1537" applyFont="1" applyBorder="1" applyAlignment="1">
      <alignment horizontal="left" vertical="top"/>
    </xf>
    <xf numFmtId="3" fontId="30" fillId="0" borderId="3" xfId="1537" applyNumberFormat="1" applyFont="1" applyBorder="1" applyAlignment="1">
      <alignment horizontal="right" vertical="top"/>
    </xf>
    <xf numFmtId="3" fontId="24" fillId="0" borderId="3" xfId="1537" applyNumberFormat="1" applyFont="1" applyBorder="1"/>
    <xf numFmtId="3" fontId="30" fillId="0" borderId="57" xfId="1537" applyNumberFormat="1" applyFont="1" applyBorder="1" applyAlignment="1">
      <alignment horizontal="right" vertical="top"/>
    </xf>
    <xf numFmtId="3" fontId="24" fillId="0" borderId="57" xfId="1537" applyNumberFormat="1" applyFont="1" applyBorder="1" applyAlignment="1">
      <alignment horizontal="right" vertical="top"/>
    </xf>
    <xf numFmtId="0" fontId="24" fillId="0" borderId="3" xfId="1537" applyFont="1" applyBorder="1"/>
    <xf numFmtId="165" fontId="24" fillId="0" borderId="3" xfId="1537" applyNumberFormat="1" applyFont="1" applyBorder="1"/>
    <xf numFmtId="0" fontId="30" fillId="0" borderId="0" xfId="1537" applyFont="1" applyAlignment="1">
      <alignment horizontal="left"/>
    </xf>
    <xf numFmtId="3" fontId="30" fillId="0" borderId="0" xfId="1537" applyNumberFormat="1" applyFont="1" applyAlignment="1">
      <alignment horizontal="right"/>
    </xf>
    <xf numFmtId="164" fontId="24" fillId="0" borderId="0" xfId="1" applyNumberFormat="1" applyFont="1"/>
    <xf numFmtId="0" fontId="139" fillId="0" borderId="0" xfId="1537" applyFont="1" applyAlignment="1">
      <alignment vertical="center"/>
    </xf>
    <xf numFmtId="0" fontId="22" fillId="0" borderId="0" xfId="2" applyFont="1" applyAlignment="1">
      <alignment horizontal="right"/>
    </xf>
    <xf numFmtId="49" fontId="23" fillId="0" borderId="58" xfId="2" applyNumberFormat="1" applyFont="1" applyBorder="1" applyAlignment="1">
      <alignment horizontal="right"/>
    </xf>
    <xf numFmtId="2" fontId="29" fillId="0" borderId="58" xfId="2" applyNumberFormat="1" applyFont="1" applyBorder="1" applyAlignment="1">
      <alignment horizontal="center" vertical="top"/>
    </xf>
    <xf numFmtId="0" fontId="22" fillId="0" borderId="58" xfId="2" applyFont="1" applyBorder="1"/>
    <xf numFmtId="49" fontId="24" fillId="0" borderId="58" xfId="2" applyNumberFormat="1" applyFont="1" applyBorder="1"/>
    <xf numFmtId="165" fontId="23" fillId="0" borderId="0" xfId="2" applyNumberFormat="1" applyFont="1" applyAlignment="1">
      <alignment horizontal="center"/>
    </xf>
    <xf numFmtId="165" fontId="24" fillId="0" borderId="0" xfId="2" applyNumberFormat="1" applyFont="1" applyAlignment="1">
      <alignment horizontal="right"/>
    </xf>
    <xf numFmtId="165" fontId="24" fillId="0" borderId="0" xfId="2" applyNumberFormat="1" applyFont="1"/>
    <xf numFmtId="0" fontId="24" fillId="0" borderId="0" xfId="2" applyFont="1" applyAlignment="1">
      <alignment horizontal="right"/>
    </xf>
    <xf numFmtId="0" fontId="22" fillId="0" borderId="0" xfId="2" applyFont="1" applyAlignment="1">
      <alignment horizontal="center"/>
    </xf>
    <xf numFmtId="165" fontId="24" fillId="0" borderId="0" xfId="2" applyNumberFormat="1" applyFont="1" applyAlignment="1">
      <alignment horizontal="center" wrapText="1"/>
    </xf>
    <xf numFmtId="165" fontId="24" fillId="0" borderId="0" xfId="2" applyNumberFormat="1" applyFont="1" applyAlignment="1">
      <alignment horizontal="center" vertical="center" wrapText="1"/>
    </xf>
    <xf numFmtId="16" fontId="24" fillId="0" borderId="0" xfId="2" applyNumberFormat="1" applyFont="1" applyAlignment="1">
      <alignment horizontal="center" wrapText="1"/>
    </xf>
    <xf numFmtId="165" fontId="22" fillId="0" borderId="0" xfId="2" applyNumberFormat="1" applyFont="1"/>
    <xf numFmtId="2" fontId="22" fillId="0" borderId="0" xfId="2" applyNumberFormat="1" applyFont="1"/>
    <xf numFmtId="165" fontId="140" fillId="0" borderId="0" xfId="2" applyNumberFormat="1" applyFont="1" applyAlignment="1">
      <alignment horizontal="center" vertical="center" wrapText="1"/>
    </xf>
    <xf numFmtId="3" fontId="22" fillId="0" borderId="0" xfId="2" applyNumberFormat="1" applyFont="1"/>
    <xf numFmtId="165" fontId="142" fillId="0" borderId="0" xfId="2" applyNumberFormat="1" applyFont="1" applyAlignment="1">
      <alignment horizontal="left" vertical="top" wrapText="1"/>
    </xf>
    <xf numFmtId="164" fontId="22" fillId="0" borderId="0" xfId="1" applyNumberFormat="1" applyFont="1"/>
    <xf numFmtId="9" fontId="22" fillId="0" borderId="0" xfId="1" applyFont="1"/>
    <xf numFmtId="165" fontId="24" fillId="0" borderId="0" xfId="2" applyNumberFormat="1" applyFont="1" applyAlignment="1">
      <alignment wrapText="1"/>
    </xf>
    <xf numFmtId="165" fontId="141" fillId="0" borderId="0" xfId="2" applyNumberFormat="1" applyFont="1" applyAlignment="1">
      <alignment horizontal="right" vertical="center" wrapText="1"/>
    </xf>
    <xf numFmtId="0" fontId="24" fillId="0" borderId="0" xfId="2" applyFont="1" applyAlignment="1">
      <alignment wrapText="1"/>
    </xf>
    <xf numFmtId="165" fontId="25" fillId="0" borderId="0" xfId="2" applyNumberFormat="1" applyFont="1" applyAlignment="1">
      <alignment horizontal="center" vertical="center"/>
    </xf>
    <xf numFmtId="16" fontId="145" fillId="0" borderId="0" xfId="2" applyNumberFormat="1" applyFont="1" applyAlignment="1">
      <alignment horizontal="right" vertical="center" wrapText="1"/>
    </xf>
    <xf numFmtId="165" fontId="145" fillId="0" borderId="0" xfId="2" applyNumberFormat="1" applyFont="1" applyAlignment="1">
      <alignment horizontal="center" wrapText="1"/>
    </xf>
    <xf numFmtId="165" fontId="146" fillId="0" borderId="0" xfId="2" applyNumberFormat="1" applyFont="1" applyAlignment="1">
      <alignment horizontal="center" wrapText="1"/>
    </xf>
    <xf numFmtId="16" fontId="24" fillId="0" borderId="0" xfId="2" applyNumberFormat="1" applyFont="1" applyAlignment="1">
      <alignment horizontal="right" vertical="center" wrapText="1"/>
    </xf>
    <xf numFmtId="165" fontId="147" fillId="0" borderId="0" xfId="2" applyNumberFormat="1" applyFont="1" applyAlignment="1">
      <alignment horizontal="center" wrapText="1"/>
    </xf>
    <xf numFmtId="16" fontId="24" fillId="0" borderId="0" xfId="2" applyNumberFormat="1" applyFont="1" applyAlignment="1">
      <alignment horizontal="left" wrapText="1"/>
    </xf>
    <xf numFmtId="0" fontId="24" fillId="0" borderId="0" xfId="2" applyFont="1" applyAlignment="1">
      <alignment horizontal="left"/>
    </xf>
    <xf numFmtId="0" fontId="149" fillId="0" borderId="0" xfId="2" applyFont="1" applyAlignment="1">
      <alignment horizontal="center" wrapText="1"/>
    </xf>
    <xf numFmtId="0" fontId="149" fillId="0" borderId="0" xfId="2" applyFont="1" applyAlignment="1">
      <alignment horizontal="center"/>
    </xf>
    <xf numFmtId="165" fontId="149" fillId="0" borderId="0" xfId="2" applyNumberFormat="1" applyFont="1" applyAlignment="1">
      <alignment horizontal="center" wrapText="1"/>
    </xf>
    <xf numFmtId="3" fontId="24" fillId="0" borderId="0" xfId="2" applyNumberFormat="1" applyFont="1"/>
    <xf numFmtId="3" fontId="24" fillId="0" borderId="0" xfId="2" applyNumberFormat="1" applyFont="1" applyAlignment="1">
      <alignment horizontal="right" vertical="center"/>
    </xf>
    <xf numFmtId="3" fontId="22" fillId="0" borderId="0" xfId="2" applyNumberFormat="1" applyFont="1" applyAlignment="1">
      <alignment horizontal="right" vertical="center"/>
    </xf>
    <xf numFmtId="3" fontId="24" fillId="0" borderId="0" xfId="13" applyNumberFormat="1" applyFont="1" applyFill="1" applyBorder="1" applyAlignment="1">
      <alignment horizontal="right" vertical="center"/>
    </xf>
    <xf numFmtId="0" fontId="25" fillId="0" borderId="0" xfId="2" applyFont="1"/>
    <xf numFmtId="3" fontId="25" fillId="0" borderId="0" xfId="2" applyNumberFormat="1" applyFont="1" applyAlignment="1">
      <alignment horizontal="right" vertical="center"/>
    </xf>
    <xf numFmtId="3" fontId="140" fillId="69" borderId="0" xfId="2" applyNumberFormat="1" applyFont="1" applyFill="1" applyAlignment="1">
      <alignment horizontal="center" vertical="center" wrapText="1"/>
    </xf>
    <xf numFmtId="3" fontId="140" fillId="70" borderId="0" xfId="2" applyNumberFormat="1" applyFont="1" applyFill="1" applyAlignment="1">
      <alignment horizontal="center" vertical="center" wrapText="1"/>
    </xf>
    <xf numFmtId="3" fontId="140" fillId="71" borderId="0" xfId="2" applyNumberFormat="1" applyFont="1" applyFill="1" applyAlignment="1">
      <alignment horizontal="center" vertical="center"/>
    </xf>
    <xf numFmtId="3" fontId="140" fillId="72" borderId="0" xfId="2" applyNumberFormat="1" applyFont="1" applyFill="1" applyAlignment="1">
      <alignment horizontal="center" vertical="center" wrapText="1"/>
    </xf>
    <xf numFmtId="3" fontId="140" fillId="72" borderId="0" xfId="2" applyNumberFormat="1" applyFont="1" applyFill="1" applyAlignment="1">
      <alignment horizontal="center" vertical="center"/>
    </xf>
    <xf numFmtId="3" fontId="142" fillId="73" borderId="0" xfId="2" applyNumberFormat="1" applyFont="1" applyFill="1" applyAlignment="1">
      <alignment horizontal="center" vertical="center" wrapText="1"/>
    </xf>
    <xf numFmtId="3" fontId="140" fillId="74" borderId="0" xfId="2" applyNumberFormat="1" applyFont="1" applyFill="1" applyAlignment="1">
      <alignment horizontal="center" vertical="center" wrapText="1"/>
    </xf>
    <xf numFmtId="3" fontId="140" fillId="76" borderId="0" xfId="2" applyNumberFormat="1" applyFont="1" applyFill="1" applyAlignment="1">
      <alignment horizontal="center" vertical="center" wrapText="1"/>
    </xf>
    <xf numFmtId="3" fontId="140" fillId="76" borderId="0" xfId="2" applyNumberFormat="1" applyFont="1" applyFill="1" applyAlignment="1">
      <alignment horizontal="center" vertical="center"/>
    </xf>
    <xf numFmtId="3" fontId="140" fillId="76" borderId="59" xfId="2" applyNumberFormat="1" applyFont="1" applyFill="1" applyBorder="1" applyAlignment="1">
      <alignment horizontal="center" vertical="center" wrapText="1"/>
    </xf>
    <xf numFmtId="3" fontId="148" fillId="75" borderId="0" xfId="2" applyNumberFormat="1" applyFont="1" applyFill="1" applyAlignment="1">
      <alignment horizontal="center" vertical="center" wrapText="1"/>
    </xf>
    <xf numFmtId="3" fontId="25" fillId="70" borderId="0" xfId="2" applyNumberFormat="1" applyFont="1" applyFill="1" applyAlignment="1">
      <alignment horizontal="center" vertical="center"/>
    </xf>
    <xf numFmtId="0" fontId="123" fillId="2" borderId="54" xfId="2" applyFont="1" applyFill="1" applyBorder="1"/>
    <xf numFmtId="49" fontId="123" fillId="2" borderId="53" xfId="2" applyNumberFormat="1" applyFont="1" applyFill="1" applyBorder="1" applyAlignment="1">
      <alignment horizontal="left"/>
    </xf>
    <xf numFmtId="0" fontId="24" fillId="2" borderId="60" xfId="2" applyFont="1" applyFill="1" applyBorder="1" applyAlignment="1">
      <alignment horizontal="right" wrapText="1"/>
    </xf>
    <xf numFmtId="2" fontId="131" fillId="2" borderId="3" xfId="2" applyNumberFormat="1" applyFont="1" applyFill="1" applyBorder="1" applyAlignment="1">
      <alignment horizontal="left" vertical="center" wrapText="1"/>
    </xf>
    <xf numFmtId="3" fontId="24" fillId="2" borderId="61" xfId="2" applyNumberFormat="1" applyFont="1" applyFill="1" applyBorder="1" applyAlignment="1">
      <alignment wrapText="1"/>
    </xf>
    <xf numFmtId="3" fontId="24" fillId="2" borderId="60" xfId="2" applyNumberFormat="1" applyFont="1" applyFill="1" applyBorder="1" applyAlignment="1">
      <alignment wrapText="1"/>
    </xf>
    <xf numFmtId="9" fontId="24" fillId="2" borderId="0" xfId="1" applyFont="1" applyFill="1"/>
    <xf numFmtId="3" fontId="24" fillId="2" borderId="0" xfId="1" applyNumberFormat="1" applyFont="1" applyFill="1"/>
    <xf numFmtId="164" fontId="24" fillId="2" borderId="42" xfId="1" applyNumberFormat="1" applyFont="1" applyFill="1" applyBorder="1" applyAlignment="1">
      <alignment horizontal="right"/>
    </xf>
    <xf numFmtId="164" fontId="24" fillId="2" borderId="44" xfId="1" applyNumberFormat="1" applyFont="1" applyFill="1" applyBorder="1" applyAlignment="1">
      <alignment horizontal="right"/>
    </xf>
    <xf numFmtId="2" fontId="110" fillId="0" borderId="0" xfId="2" applyNumberFormat="1" applyFont="1" applyAlignment="1">
      <alignment horizontal="left"/>
    </xf>
    <xf numFmtId="1" fontId="22" fillId="2" borderId="0" xfId="20" applyNumberFormat="1" applyFont="1" applyFill="1" applyAlignment="1">
      <alignment vertical="center"/>
    </xf>
    <xf numFmtId="0" fontId="153" fillId="0" borderId="0" xfId="2" quotePrefix="1" applyFont="1" applyAlignment="1">
      <alignment horizontal="left" vertical="top"/>
    </xf>
    <xf numFmtId="0" fontId="153" fillId="0" borderId="0" xfId="2" applyFont="1" applyAlignment="1">
      <alignment horizontal="left" vertical="top"/>
    </xf>
    <xf numFmtId="0" fontId="109" fillId="0" borderId="0" xfId="2" quotePrefix="1" applyFont="1" applyAlignment="1">
      <alignment horizontal="left" vertical="top"/>
    </xf>
    <xf numFmtId="0" fontId="109" fillId="0" borderId="0" xfId="2" applyFont="1" applyAlignment="1">
      <alignment horizontal="left" vertical="top"/>
    </xf>
    <xf numFmtId="0" fontId="109" fillId="0" borderId="0" xfId="2" applyFont="1" applyAlignment="1">
      <alignment horizontal="right" vertical="top"/>
    </xf>
    <xf numFmtId="0" fontId="110" fillId="0" borderId="0" xfId="2" quotePrefix="1" applyFont="1" applyAlignment="1">
      <alignment horizontal="left" vertical="top"/>
    </xf>
    <xf numFmtId="0" fontId="110" fillId="0" borderId="0" xfId="2" applyFont="1" applyAlignment="1">
      <alignment horizontal="left" vertical="top"/>
    </xf>
    <xf numFmtId="0" fontId="110" fillId="0" borderId="0" xfId="2" applyFont="1" applyAlignment="1">
      <alignment horizontal="right" vertical="top"/>
    </xf>
    <xf numFmtId="0" fontId="153" fillId="0" borderId="0" xfId="2" applyFont="1" applyAlignment="1">
      <alignment horizontal="right" vertical="top"/>
    </xf>
    <xf numFmtId="0" fontId="118" fillId="0" borderId="0" xfId="2" quotePrefix="1" applyFont="1" applyAlignment="1">
      <alignment horizontal="left" vertical="top"/>
    </xf>
    <xf numFmtId="0" fontId="118" fillId="0" borderId="0" xfId="2" applyFont="1" applyAlignment="1">
      <alignment horizontal="left" vertical="top"/>
    </xf>
    <xf numFmtId="0" fontId="118" fillId="0" borderId="0" xfId="2" applyFont="1" applyAlignment="1">
      <alignment horizontal="right" vertical="top"/>
    </xf>
    <xf numFmtId="0" fontId="153" fillId="0" borderId="0" xfId="2" applyFont="1" applyAlignment="1">
      <alignment horizontal="left" vertical="top" wrapText="1"/>
    </xf>
    <xf numFmtId="0" fontId="156" fillId="0" borderId="0" xfId="2" applyFont="1" applyAlignment="1">
      <alignment horizontal="right"/>
    </xf>
    <xf numFmtId="0" fontId="158" fillId="0" borderId="0" xfId="2" applyFont="1" applyAlignment="1">
      <alignment vertical="top"/>
    </xf>
    <xf numFmtId="0" fontId="24" fillId="77" borderId="1" xfId="2" applyFont="1" applyFill="1" applyBorder="1" applyAlignment="1">
      <alignment horizontal="right" wrapText="1"/>
    </xf>
    <xf numFmtId="0" fontId="24" fillId="76" borderId="1" xfId="2" applyFont="1" applyFill="1" applyBorder="1" applyAlignment="1">
      <alignment horizontal="right" wrapText="1"/>
    </xf>
    <xf numFmtId="164" fontId="130" fillId="77" borderId="6" xfId="1" applyNumberFormat="1" applyFont="1" applyFill="1" applyBorder="1" applyAlignment="1">
      <alignment vertical="top" wrapText="1"/>
    </xf>
    <xf numFmtId="0" fontId="24" fillId="77" borderId="3" xfId="2" applyFont="1" applyFill="1" applyBorder="1" applyAlignment="1">
      <alignment horizontal="right" wrapText="1"/>
    </xf>
    <xf numFmtId="0" fontId="24" fillId="78" borderId="1" xfId="2" applyFont="1" applyFill="1" applyBorder="1" applyAlignment="1">
      <alignment horizontal="right" wrapText="1"/>
    </xf>
    <xf numFmtId="0" fontId="24" fillId="78" borderId="2" xfId="2" applyFont="1" applyFill="1" applyBorder="1" applyAlignment="1">
      <alignment horizontal="right" wrapText="1"/>
    </xf>
    <xf numFmtId="165" fontId="24" fillId="78" borderId="1" xfId="2" applyNumberFormat="1" applyFont="1" applyFill="1" applyBorder="1" applyAlignment="1">
      <alignment wrapText="1"/>
    </xf>
    <xf numFmtId="0" fontId="24" fillId="78" borderId="3" xfId="2" applyFont="1" applyFill="1" applyBorder="1" applyAlignment="1">
      <alignment horizontal="right" wrapText="1"/>
    </xf>
    <xf numFmtId="167" fontId="24" fillId="78" borderId="50" xfId="1" applyNumberFormat="1" applyFont="1" applyFill="1" applyBorder="1" applyAlignment="1">
      <alignment horizontal="right"/>
    </xf>
    <xf numFmtId="165" fontId="24" fillId="78" borderId="50" xfId="2" applyNumberFormat="1" applyFont="1" applyFill="1" applyBorder="1" applyAlignment="1">
      <alignment wrapText="1"/>
    </xf>
    <xf numFmtId="167" fontId="24" fillId="78" borderId="49" xfId="1" applyNumberFormat="1" applyFont="1" applyFill="1" applyBorder="1" applyAlignment="1">
      <alignment horizontal="right"/>
    </xf>
    <xf numFmtId="165" fontId="24" fillId="78" borderId="50" xfId="2" applyNumberFormat="1" applyFont="1" applyFill="1" applyBorder="1"/>
    <xf numFmtId="167" fontId="24" fillId="78" borderId="6" xfId="1" applyNumberFormat="1" applyFont="1" applyFill="1" applyBorder="1" applyAlignment="1">
      <alignment horizontal="right"/>
    </xf>
    <xf numFmtId="167" fontId="24" fillId="78" borderId="1" xfId="1" applyNumberFormat="1" applyFont="1" applyFill="1" applyBorder="1" applyAlignment="1">
      <alignment horizontal="right"/>
    </xf>
    <xf numFmtId="0" fontId="24" fillId="73" borderId="1" xfId="2" applyFont="1" applyFill="1" applyBorder="1" applyAlignment="1">
      <alignment horizontal="right" wrapText="1"/>
    </xf>
    <xf numFmtId="3" fontId="24" fillId="73" borderId="6" xfId="2" applyNumberFormat="1" applyFont="1" applyFill="1" applyBorder="1" applyAlignment="1">
      <alignment horizontal="right" wrapText="1"/>
    </xf>
    <xf numFmtId="0" fontId="24" fillId="73" borderId="3" xfId="2" applyFont="1" applyFill="1" applyBorder="1" applyAlignment="1">
      <alignment horizontal="right" wrapText="1"/>
    </xf>
    <xf numFmtId="3" fontId="24" fillId="73" borderId="50" xfId="1" applyNumberFormat="1" applyFont="1" applyFill="1" applyBorder="1" applyAlignment="1">
      <alignment horizontal="right"/>
    </xf>
    <xf numFmtId="3" fontId="24" fillId="73" borderId="1" xfId="2" applyNumberFormat="1" applyFont="1" applyFill="1" applyBorder="1" applyAlignment="1">
      <alignment horizontal="right" vertical="center"/>
    </xf>
    <xf numFmtId="3" fontId="24" fillId="73" borderId="3" xfId="2" applyNumberFormat="1" applyFont="1" applyFill="1" applyBorder="1" applyAlignment="1">
      <alignment horizontal="right" vertical="center"/>
    </xf>
    <xf numFmtId="3" fontId="24" fillId="73" borderId="2" xfId="2" applyNumberFormat="1" applyFont="1" applyFill="1" applyBorder="1" applyAlignment="1">
      <alignment horizontal="right" vertical="center"/>
    </xf>
    <xf numFmtId="3" fontId="24" fillId="73" borderId="36" xfId="2" applyNumberFormat="1" applyFont="1" applyFill="1" applyBorder="1" applyAlignment="1">
      <alignment horizontal="right" vertical="center"/>
    </xf>
    <xf numFmtId="0" fontId="126" fillId="78" borderId="1" xfId="0" applyFont="1" applyFill="1" applyBorder="1" applyAlignment="1">
      <alignment horizontal="right"/>
    </xf>
    <xf numFmtId="0" fontId="126" fillId="78" borderId="3" xfId="0" applyFont="1" applyFill="1" applyBorder="1" applyAlignment="1">
      <alignment horizontal="right"/>
    </xf>
    <xf numFmtId="0" fontId="126" fillId="78" borderId="2" xfId="0" applyFont="1" applyFill="1" applyBorder="1" applyAlignment="1">
      <alignment horizontal="right"/>
    </xf>
    <xf numFmtId="167" fontId="126" fillId="78" borderId="3" xfId="0" applyNumberFormat="1" applyFont="1" applyFill="1" applyBorder="1" applyAlignment="1">
      <alignment horizontal="right"/>
    </xf>
    <xf numFmtId="0" fontId="24" fillId="76" borderId="41" xfId="2" applyFont="1" applyFill="1" applyBorder="1" applyAlignment="1">
      <alignment horizontal="left" vertical="top" wrapText="1"/>
    </xf>
    <xf numFmtId="0" fontId="24" fillId="76" borderId="41" xfId="2" applyFont="1" applyFill="1" applyBorder="1"/>
    <xf numFmtId="0" fontId="24" fillId="76" borderId="45" xfId="2" applyFont="1" applyFill="1" applyBorder="1" applyAlignment="1">
      <alignment wrapText="1"/>
    </xf>
    <xf numFmtId="3" fontId="24" fillId="2" borderId="65" xfId="2" applyNumberFormat="1" applyFont="1" applyFill="1" applyBorder="1"/>
    <xf numFmtId="3" fontId="24" fillId="2" borderId="66" xfId="2" applyNumberFormat="1" applyFont="1" applyFill="1" applyBorder="1"/>
    <xf numFmtId="3" fontId="24" fillId="2" borderId="67" xfId="2" applyNumberFormat="1" applyFont="1" applyFill="1" applyBorder="1"/>
    <xf numFmtId="3" fontId="24" fillId="2" borderId="65" xfId="2" applyNumberFormat="1" applyFont="1" applyFill="1" applyBorder="1" applyAlignment="1">
      <alignment wrapText="1"/>
    </xf>
    <xf numFmtId="3" fontId="24" fillId="2" borderId="67" xfId="2" applyNumberFormat="1" applyFont="1" applyFill="1" applyBorder="1" applyAlignment="1">
      <alignment wrapText="1"/>
    </xf>
    <xf numFmtId="3" fontId="24" fillId="2" borderId="66" xfId="2" applyNumberFormat="1" applyFont="1" applyFill="1" applyBorder="1" applyAlignment="1">
      <alignment wrapText="1"/>
    </xf>
    <xf numFmtId="0" fontId="24" fillId="2" borderId="65" xfId="2" applyFont="1" applyFill="1" applyBorder="1"/>
    <xf numFmtId="0" fontId="24" fillId="2" borderId="66" xfId="2" applyFont="1" applyFill="1" applyBorder="1"/>
    <xf numFmtId="0" fontId="24" fillId="2" borderId="67" xfId="2" applyFont="1" applyFill="1" applyBorder="1"/>
    <xf numFmtId="0" fontId="24" fillId="2" borderId="65" xfId="2" applyFont="1" applyFill="1" applyBorder="1" applyAlignment="1">
      <alignment wrapText="1"/>
    </xf>
    <xf numFmtId="3" fontId="24" fillId="2" borderId="64" xfId="2" applyNumberFormat="1" applyFont="1" applyFill="1" applyBorder="1" applyAlignment="1">
      <alignment wrapText="1"/>
    </xf>
    <xf numFmtId="164" fontId="24" fillId="2" borderId="68" xfId="1" applyNumberFormat="1" applyFont="1" applyFill="1" applyBorder="1" applyAlignment="1">
      <alignment horizontal="right"/>
    </xf>
    <xf numFmtId="3" fontId="24" fillId="2" borderId="64" xfId="2" applyNumberFormat="1" applyFont="1" applyFill="1" applyBorder="1"/>
    <xf numFmtId="164" fontId="24" fillId="2" borderId="69" xfId="1" applyNumberFormat="1" applyFont="1" applyFill="1" applyBorder="1" applyAlignment="1">
      <alignment horizontal="right"/>
    </xf>
    <xf numFmtId="3" fontId="24" fillId="2" borderId="69" xfId="2" applyNumberFormat="1" applyFont="1" applyFill="1" applyBorder="1" applyAlignment="1">
      <alignment wrapText="1"/>
    </xf>
    <xf numFmtId="164" fontId="24" fillId="2" borderId="69" xfId="1" applyNumberFormat="1" applyFont="1" applyFill="1" applyBorder="1" applyAlignment="1">
      <alignment wrapText="1"/>
    </xf>
    <xf numFmtId="164" fontId="24" fillId="2" borderId="7" xfId="1" applyNumberFormat="1" applyFont="1" applyFill="1" applyBorder="1" applyAlignment="1">
      <alignment wrapText="1"/>
    </xf>
    <xf numFmtId="165" fontId="24" fillId="2" borderId="64" xfId="2" applyNumberFormat="1" applyFont="1" applyFill="1" applyBorder="1"/>
    <xf numFmtId="167" fontId="24" fillId="2" borderId="69" xfId="1" applyNumberFormat="1" applyFont="1" applyFill="1" applyBorder="1" applyAlignment="1">
      <alignment horizontal="right"/>
    </xf>
    <xf numFmtId="165" fontId="24" fillId="2" borderId="64" xfId="2" applyNumberFormat="1" applyFont="1" applyFill="1" applyBorder="1" applyAlignment="1">
      <alignment wrapText="1"/>
    </xf>
    <xf numFmtId="0" fontId="24" fillId="78" borderId="50" xfId="2" applyFont="1" applyFill="1" applyBorder="1" applyAlignment="1">
      <alignment vertical="top" wrapText="1"/>
    </xf>
    <xf numFmtId="0" fontId="24" fillId="2" borderId="70" xfId="2" applyFont="1" applyFill="1" applyBorder="1" applyAlignment="1">
      <alignment vertical="top" wrapText="1"/>
    </xf>
    <xf numFmtId="167" fontId="24" fillId="2" borderId="70" xfId="1" applyNumberFormat="1" applyFont="1" applyFill="1" applyBorder="1" applyAlignment="1">
      <alignment horizontal="right"/>
    </xf>
    <xf numFmtId="0" fontId="24" fillId="2" borderId="71" xfId="2" applyFont="1" applyFill="1" applyBorder="1" applyAlignment="1">
      <alignment vertical="top" wrapText="1"/>
    </xf>
    <xf numFmtId="165" fontId="24" fillId="2" borderId="70" xfId="2" applyNumberFormat="1" applyFont="1" applyFill="1" applyBorder="1"/>
    <xf numFmtId="167" fontId="24" fillId="2" borderId="71" xfId="1" applyNumberFormat="1" applyFont="1" applyFill="1" applyBorder="1" applyAlignment="1">
      <alignment horizontal="right"/>
    </xf>
    <xf numFmtId="0" fontId="24" fillId="78" borderId="70" xfId="2" applyFont="1" applyFill="1" applyBorder="1" applyAlignment="1">
      <alignment vertical="top" wrapText="1"/>
    </xf>
    <xf numFmtId="165" fontId="24" fillId="78" borderId="70" xfId="2" applyNumberFormat="1" applyFont="1" applyFill="1" applyBorder="1" applyAlignment="1">
      <alignment wrapText="1"/>
    </xf>
    <xf numFmtId="3" fontId="24" fillId="73" borderId="0" xfId="2" applyNumberFormat="1" applyFont="1" applyFill="1" applyAlignment="1">
      <alignment horizontal="right" wrapText="1"/>
    </xf>
    <xf numFmtId="3" fontId="24" fillId="73" borderId="43" xfId="2" applyNumberFormat="1" applyFont="1" applyFill="1" applyBorder="1"/>
    <xf numFmtId="3" fontId="24" fillId="73" borderId="6" xfId="2" applyNumberFormat="1" applyFont="1" applyFill="1" applyBorder="1"/>
    <xf numFmtId="3" fontId="24" fillId="73" borderId="0" xfId="1" applyNumberFormat="1" applyFont="1" applyFill="1" applyBorder="1" applyAlignment="1">
      <alignment horizontal="right"/>
    </xf>
    <xf numFmtId="3" fontId="24" fillId="73" borderId="1" xfId="2" applyNumberFormat="1" applyFont="1" applyFill="1" applyBorder="1"/>
    <xf numFmtId="3" fontId="24" fillId="73" borderId="3" xfId="1" applyNumberFormat="1" applyFont="1" applyFill="1" applyBorder="1" applyAlignment="1">
      <alignment horizontal="right"/>
    </xf>
    <xf numFmtId="3" fontId="24" fillId="73" borderId="6" xfId="2" applyNumberFormat="1" applyFont="1" applyFill="1" applyBorder="1" applyAlignment="1">
      <alignment wrapText="1"/>
    </xf>
    <xf numFmtId="0" fontId="24" fillId="73" borderId="0" xfId="2" applyFont="1" applyFill="1" applyAlignment="1">
      <alignment horizontal="left" vertical="top"/>
    </xf>
    <xf numFmtId="164" fontId="24" fillId="73" borderId="50" xfId="1" applyNumberFormat="1" applyFont="1" applyFill="1" applyBorder="1" applyAlignment="1">
      <alignment horizontal="right"/>
    </xf>
    <xf numFmtId="3" fontId="24" fillId="2" borderId="27" xfId="2" applyNumberFormat="1" applyFont="1" applyFill="1" applyBorder="1" applyAlignment="1">
      <alignment horizontal="right" vertical="center"/>
    </xf>
    <xf numFmtId="3" fontId="24" fillId="2" borderId="73" xfId="2" applyNumberFormat="1" applyFont="1" applyFill="1" applyBorder="1" applyAlignment="1">
      <alignment horizontal="right" vertical="center"/>
    </xf>
    <xf numFmtId="3" fontId="24" fillId="2" borderId="74" xfId="2" applyNumberFormat="1" applyFont="1" applyFill="1" applyBorder="1" applyAlignment="1">
      <alignment horizontal="right" vertical="center"/>
    </xf>
    <xf numFmtId="3" fontId="24" fillId="2" borderId="72" xfId="2" applyNumberFormat="1" applyFont="1" applyFill="1" applyBorder="1" applyAlignment="1">
      <alignment horizontal="right" vertical="center"/>
    </xf>
    <xf numFmtId="3" fontId="24" fillId="2" borderId="70" xfId="2" applyNumberFormat="1" applyFont="1" applyFill="1" applyBorder="1" applyAlignment="1">
      <alignment horizontal="right" vertical="center"/>
    </xf>
    <xf numFmtId="3" fontId="24" fillId="2" borderId="75" xfId="2" applyNumberFormat="1" applyFont="1" applyFill="1" applyBorder="1" applyAlignment="1">
      <alignment horizontal="right" vertical="center"/>
    </xf>
    <xf numFmtId="3" fontId="24" fillId="2" borderId="76" xfId="2" applyNumberFormat="1" applyFont="1" applyFill="1" applyBorder="1" applyAlignment="1">
      <alignment horizontal="right" vertical="center"/>
    </xf>
    <xf numFmtId="3" fontId="24" fillId="2" borderId="71" xfId="2" applyNumberFormat="1" applyFont="1" applyFill="1" applyBorder="1" applyAlignment="1">
      <alignment horizontal="right" vertical="center"/>
    </xf>
    <xf numFmtId="2" fontId="24" fillId="2" borderId="0" xfId="2" applyNumberFormat="1" applyFont="1" applyFill="1"/>
    <xf numFmtId="3" fontId="24" fillId="78" borderId="6" xfId="2" applyNumberFormat="1" applyFont="1" applyFill="1" applyBorder="1"/>
    <xf numFmtId="3" fontId="24" fillId="78" borderId="0" xfId="1" applyNumberFormat="1" applyFont="1" applyFill="1" applyBorder="1" applyAlignment="1">
      <alignment horizontal="right"/>
    </xf>
    <xf numFmtId="3" fontId="24" fillId="78" borderId="1" xfId="2" applyNumberFormat="1" applyFont="1" applyFill="1" applyBorder="1"/>
    <xf numFmtId="3" fontId="24" fillId="78" borderId="3" xfId="1" applyNumberFormat="1" applyFont="1" applyFill="1" applyBorder="1" applyAlignment="1">
      <alignment horizontal="right"/>
    </xf>
    <xf numFmtId="3" fontId="24" fillId="78" borderId="6" xfId="2" applyNumberFormat="1" applyFont="1" applyFill="1" applyBorder="1" applyAlignment="1">
      <alignment wrapText="1"/>
    </xf>
    <xf numFmtId="0" fontId="24" fillId="76" borderId="3" xfId="2" applyFont="1" applyFill="1" applyBorder="1" applyAlignment="1">
      <alignment horizontal="right" wrapText="1"/>
    </xf>
    <xf numFmtId="3" fontId="24" fillId="76" borderId="77" xfId="2" applyNumberFormat="1" applyFont="1" applyFill="1" applyBorder="1" applyAlignment="1">
      <alignment wrapText="1"/>
    </xf>
    <xf numFmtId="3" fontId="24" fillId="76" borderId="80" xfId="2" applyNumberFormat="1" applyFont="1" applyFill="1" applyBorder="1" applyAlignment="1">
      <alignment wrapText="1"/>
    </xf>
    <xf numFmtId="0" fontId="24" fillId="76" borderId="77" xfId="2" applyFont="1" applyFill="1" applyBorder="1" applyAlignment="1">
      <alignment wrapText="1"/>
    </xf>
    <xf numFmtId="0" fontId="24" fillId="76" borderId="80" xfId="2" applyFont="1" applyFill="1" applyBorder="1" applyAlignment="1">
      <alignment wrapText="1"/>
    </xf>
    <xf numFmtId="3" fontId="24" fillId="76" borderId="79" xfId="2" applyNumberFormat="1" applyFont="1" applyFill="1" applyBorder="1" applyAlignment="1">
      <alignment wrapText="1"/>
    </xf>
    <xf numFmtId="164" fontId="24" fillId="76" borderId="81" xfId="1" applyNumberFormat="1" applyFont="1" applyFill="1" applyBorder="1" applyAlignment="1">
      <alignment horizontal="right"/>
    </xf>
    <xf numFmtId="3" fontId="24" fillId="77" borderId="79" xfId="2" applyNumberFormat="1" applyFont="1" applyFill="1" applyBorder="1" applyAlignment="1">
      <alignment wrapText="1"/>
    </xf>
    <xf numFmtId="164" fontId="24" fillId="77" borderId="81" xfId="1" applyNumberFormat="1" applyFont="1" applyFill="1" applyBorder="1" applyAlignment="1">
      <alignment horizontal="right"/>
    </xf>
    <xf numFmtId="3" fontId="24" fillId="77" borderId="81" xfId="2" applyNumberFormat="1" applyFont="1" applyFill="1" applyBorder="1" applyAlignment="1">
      <alignment wrapText="1"/>
    </xf>
    <xf numFmtId="164" fontId="130" fillId="77" borderId="0" xfId="1" applyNumberFormat="1" applyFont="1" applyFill="1" applyBorder="1" applyAlignment="1">
      <alignment vertical="top" wrapText="1"/>
    </xf>
    <xf numFmtId="0" fontId="24" fillId="77" borderId="81" xfId="2" applyFont="1" applyFill="1" applyBorder="1" applyAlignment="1">
      <alignment horizontal="left" vertical="top" wrapText="1"/>
    </xf>
    <xf numFmtId="164" fontId="24" fillId="77" borderId="81" xfId="1" applyNumberFormat="1" applyFont="1" applyFill="1" applyBorder="1" applyAlignment="1">
      <alignment wrapText="1"/>
    </xf>
    <xf numFmtId="165" fontId="24" fillId="78" borderId="79" xfId="2" applyNumberFormat="1" applyFont="1" applyFill="1" applyBorder="1" applyAlignment="1">
      <alignment wrapText="1"/>
    </xf>
    <xf numFmtId="167" fontId="24" fillId="78" borderId="81" xfId="1" applyNumberFormat="1" applyFont="1" applyFill="1" applyBorder="1" applyAlignment="1">
      <alignment horizontal="right"/>
    </xf>
    <xf numFmtId="0" fontId="24" fillId="78" borderId="81" xfId="2" applyFont="1" applyFill="1" applyBorder="1" applyAlignment="1">
      <alignment vertical="top" wrapText="1"/>
    </xf>
    <xf numFmtId="1" fontId="24" fillId="78" borderId="81" xfId="1" applyNumberFormat="1" applyFont="1" applyFill="1" applyBorder="1" applyAlignment="1">
      <alignment horizontal="right"/>
    </xf>
    <xf numFmtId="3" fontId="24" fillId="73" borderId="79" xfId="2" applyNumberFormat="1" applyFont="1" applyFill="1" applyBorder="1"/>
    <xf numFmtId="3" fontId="24" fillId="73" borderId="81" xfId="1" applyNumberFormat="1" applyFont="1" applyFill="1" applyBorder="1" applyAlignment="1">
      <alignment horizontal="right"/>
    </xf>
    <xf numFmtId="3" fontId="24" fillId="2" borderId="77" xfId="2" applyNumberFormat="1" applyFont="1" applyFill="1" applyBorder="1" applyAlignment="1">
      <alignment horizontal="right" vertical="center"/>
    </xf>
    <xf numFmtId="3" fontId="24" fillId="2" borderId="79" xfId="2" applyNumberFormat="1" applyFont="1" applyFill="1" applyBorder="1" applyAlignment="1">
      <alignment horizontal="right" vertical="center"/>
    </xf>
    <xf numFmtId="165" fontId="24" fillId="2" borderId="81" xfId="2" applyNumberFormat="1" applyFont="1" applyFill="1" applyBorder="1" applyAlignment="1">
      <alignment horizontal="right" vertical="center"/>
    </xf>
    <xf numFmtId="3" fontId="24" fillId="78" borderId="79" xfId="2" applyNumberFormat="1" applyFont="1" applyFill="1" applyBorder="1"/>
    <xf numFmtId="3" fontId="24" fillId="78" borderId="81" xfId="1" applyNumberFormat="1" applyFont="1" applyFill="1" applyBorder="1" applyAlignment="1">
      <alignment horizontal="right"/>
    </xf>
    <xf numFmtId="0" fontId="118" fillId="2" borderId="0" xfId="20" applyFont="1" applyFill="1" applyAlignment="1">
      <alignment horizontal="left"/>
    </xf>
    <xf numFmtId="3" fontId="118" fillId="8" borderId="0" xfId="20" applyNumberFormat="1" applyFont="1" applyFill="1"/>
    <xf numFmtId="0" fontId="118" fillId="8" borderId="0" xfId="20" applyFont="1" applyFill="1" applyAlignment="1">
      <alignment horizontal="left" wrapText="1"/>
    </xf>
    <xf numFmtId="3" fontId="118" fillId="8" borderId="0" xfId="20" applyNumberFormat="1" applyFont="1" applyFill="1" applyAlignment="1">
      <alignment horizontal="right" wrapText="1"/>
    </xf>
    <xf numFmtId="0" fontId="118" fillId="8" borderId="0" xfId="20" applyFont="1" applyFill="1" applyAlignment="1">
      <alignment horizontal="left"/>
    </xf>
    <xf numFmtId="0" fontId="153" fillId="2" borderId="0" xfId="20" applyFont="1" applyFill="1" applyAlignment="1">
      <alignment horizontal="left"/>
    </xf>
    <xf numFmtId="3" fontId="118" fillId="8" borderId="0" xfId="20" applyNumberFormat="1" applyFont="1" applyFill="1" applyAlignment="1">
      <alignment horizontal="right"/>
    </xf>
    <xf numFmtId="0" fontId="24" fillId="2" borderId="82" xfId="2" applyFont="1" applyFill="1" applyBorder="1" applyAlignment="1">
      <alignment horizontal="right" vertical="center"/>
    </xf>
    <xf numFmtId="0" fontId="24" fillId="2" borderId="83" xfId="2" applyFont="1" applyFill="1" applyBorder="1" applyAlignment="1">
      <alignment horizontal="right" vertical="center"/>
    </xf>
    <xf numFmtId="0" fontId="24" fillId="2" borderId="7" xfId="2" applyFont="1" applyFill="1" applyBorder="1" applyAlignment="1">
      <alignment horizontal="right" vertical="center"/>
    </xf>
    <xf numFmtId="49" fontId="24" fillId="2" borderId="7" xfId="2" applyNumberFormat="1" applyFont="1" applyFill="1" applyBorder="1" applyAlignment="1">
      <alignment horizontal="right" vertical="center"/>
    </xf>
    <xf numFmtId="49" fontId="24" fillId="2" borderId="2" xfId="2" applyNumberFormat="1" applyFont="1" applyFill="1" applyBorder="1" applyAlignment="1">
      <alignment horizontal="right" vertical="center"/>
    </xf>
    <xf numFmtId="0" fontId="101" fillId="2" borderId="85" xfId="20" applyFont="1" applyFill="1" applyBorder="1" applyAlignment="1">
      <alignment horizontal="left" vertical="center"/>
    </xf>
    <xf numFmtId="0" fontId="101" fillId="2" borderId="86" xfId="20" applyFont="1" applyFill="1" applyBorder="1" applyAlignment="1">
      <alignment horizontal="left" vertical="center"/>
    </xf>
    <xf numFmtId="0" fontId="101" fillId="2" borderId="84" xfId="20" applyFont="1" applyFill="1" applyBorder="1" applyAlignment="1">
      <alignment horizontal="left" vertical="center"/>
    </xf>
    <xf numFmtId="3" fontId="24" fillId="76" borderId="6" xfId="2" applyNumberFormat="1" applyFont="1" applyFill="1" applyBorder="1" applyAlignment="1">
      <alignment wrapText="1"/>
    </xf>
    <xf numFmtId="167" fontId="24" fillId="78" borderId="0" xfId="1" applyNumberFormat="1" applyFont="1" applyFill="1" applyBorder="1" applyAlignment="1">
      <alignment horizontal="right"/>
    </xf>
    <xf numFmtId="165" fontId="24" fillId="78" borderId="6" xfId="2" applyNumberFormat="1" applyFont="1" applyFill="1" applyBorder="1" applyAlignment="1">
      <alignment wrapText="1"/>
    </xf>
    <xf numFmtId="165" fontId="24" fillId="78" borderId="0" xfId="2" applyNumberFormat="1" applyFont="1" applyFill="1" applyAlignment="1">
      <alignment wrapText="1"/>
    </xf>
    <xf numFmtId="3" fontId="24" fillId="76" borderId="1" xfId="2" applyNumberFormat="1" applyFont="1" applyFill="1" applyBorder="1" applyAlignment="1">
      <alignment wrapText="1"/>
    </xf>
    <xf numFmtId="167" fontId="24" fillId="78" borderId="3" xfId="1" applyNumberFormat="1" applyFont="1" applyFill="1" applyBorder="1" applyAlignment="1">
      <alignment horizontal="right"/>
    </xf>
    <xf numFmtId="165" fontId="24" fillId="78" borderId="3" xfId="2" applyNumberFormat="1" applyFont="1" applyFill="1" applyBorder="1" applyAlignment="1">
      <alignment wrapText="1"/>
    </xf>
    <xf numFmtId="165" fontId="24" fillId="78" borderId="49" xfId="2" applyNumberFormat="1" applyFont="1" applyFill="1" applyBorder="1" applyAlignment="1">
      <alignment wrapText="1"/>
    </xf>
    <xf numFmtId="167" fontId="24" fillId="0" borderId="0" xfId="1537" applyNumberFormat="1" applyFont="1"/>
    <xf numFmtId="2" fontId="24" fillId="0" borderId="0" xfId="1537" applyNumberFormat="1" applyFont="1"/>
    <xf numFmtId="0" fontId="95" fillId="2" borderId="29" xfId="20" applyFont="1" applyFill="1" applyBorder="1" applyAlignment="1">
      <alignment horizontal="center" vertical="center"/>
    </xf>
    <xf numFmtId="0" fontId="95" fillId="2" borderId="30" xfId="20" applyFont="1" applyFill="1" applyBorder="1" applyAlignment="1">
      <alignment horizontal="center" vertical="center"/>
    </xf>
    <xf numFmtId="0" fontId="95" fillId="2" borderId="31" xfId="20" applyFont="1" applyFill="1" applyBorder="1" applyAlignment="1">
      <alignment horizontal="center" vertical="center"/>
    </xf>
    <xf numFmtId="0" fontId="95" fillId="2" borderId="49" xfId="57" applyFont="1" applyFill="1" applyBorder="1" applyAlignment="1">
      <alignment horizontal="center" vertical="center"/>
    </xf>
    <xf numFmtId="0" fontId="95" fillId="2" borderId="50" xfId="57" applyFont="1" applyFill="1" applyBorder="1" applyAlignment="1">
      <alignment horizontal="center" vertical="center"/>
    </xf>
    <xf numFmtId="0" fontId="95" fillId="2" borderId="51" xfId="57" applyFont="1" applyFill="1" applyBorder="1" applyAlignment="1">
      <alignment horizontal="center" vertical="center"/>
    </xf>
    <xf numFmtId="164" fontId="157" fillId="76" borderId="0" xfId="1" applyNumberFormat="1" applyFont="1" applyFill="1" applyBorder="1" applyAlignment="1">
      <alignment horizontal="right"/>
    </xf>
    <xf numFmtId="164" fontId="157" fillId="76" borderId="3" xfId="1" applyNumberFormat="1" applyFont="1" applyFill="1" applyBorder="1" applyAlignment="1">
      <alignment horizontal="right"/>
    </xf>
    <xf numFmtId="3" fontId="159" fillId="77" borderId="6" xfId="2" applyNumberFormat="1" applyFont="1" applyFill="1" applyBorder="1" applyAlignment="1">
      <alignment wrapText="1"/>
    </xf>
    <xf numFmtId="164" fontId="159" fillId="77" borderId="0" xfId="1" applyNumberFormat="1" applyFont="1" applyFill="1" applyBorder="1" applyAlignment="1">
      <alignment horizontal="right"/>
    </xf>
    <xf numFmtId="3" fontId="159" fillId="77" borderId="1" xfId="2" applyNumberFormat="1" applyFont="1" applyFill="1" applyBorder="1" applyAlignment="1">
      <alignment wrapText="1"/>
    </xf>
    <xf numFmtId="164" fontId="159" fillId="77" borderId="80" xfId="1" applyNumberFormat="1" applyFont="1" applyFill="1" applyBorder="1" applyAlignment="1">
      <alignment horizontal="right"/>
    </xf>
    <xf numFmtId="3" fontId="159" fillId="77" borderId="0" xfId="2" applyNumberFormat="1" applyFont="1" applyFill="1" applyAlignment="1">
      <alignment wrapText="1"/>
    </xf>
    <xf numFmtId="164" fontId="160" fillId="77" borderId="6" xfId="1" applyNumberFormat="1" applyFont="1" applyFill="1" applyBorder="1" applyAlignment="1">
      <alignment vertical="top" wrapText="1"/>
    </xf>
    <xf numFmtId="164" fontId="160" fillId="77" borderId="0" xfId="1" applyNumberFormat="1" applyFont="1" applyFill="1" applyBorder="1" applyAlignment="1">
      <alignment vertical="top" wrapText="1"/>
    </xf>
    <xf numFmtId="3" fontId="159" fillId="77" borderId="81" xfId="2" applyNumberFormat="1" applyFont="1" applyFill="1" applyBorder="1" applyAlignment="1">
      <alignment wrapText="1"/>
    </xf>
    <xf numFmtId="164" fontId="160" fillId="77" borderId="1" xfId="1" applyNumberFormat="1" applyFont="1" applyFill="1" applyBorder="1" applyAlignment="1">
      <alignment vertical="top" wrapText="1"/>
    </xf>
    <xf numFmtId="164" fontId="160" fillId="77" borderId="3" xfId="1" applyNumberFormat="1" applyFont="1" applyFill="1" applyBorder="1" applyAlignment="1">
      <alignment vertical="top" wrapText="1"/>
    </xf>
    <xf numFmtId="0" fontId="24" fillId="2" borderId="81" xfId="2" applyFont="1" applyFill="1" applyBorder="1" applyAlignment="1">
      <alignment horizontal="left" vertical="top" wrapText="1"/>
    </xf>
    <xf numFmtId="0" fontId="24" fillId="2" borderId="88" xfId="2" applyFont="1" applyFill="1" applyBorder="1" applyAlignment="1">
      <alignment horizontal="left" vertical="top" wrapText="1"/>
    </xf>
    <xf numFmtId="0" fontId="24" fillId="2" borderId="87" xfId="2" applyFont="1" applyFill="1" applyBorder="1" applyAlignment="1">
      <alignment horizontal="left" vertical="top" wrapText="1"/>
    </xf>
    <xf numFmtId="0" fontId="24" fillId="2" borderId="29" xfId="20" applyFont="1" applyFill="1" applyBorder="1" applyAlignment="1">
      <alignment vertical="center"/>
    </xf>
    <xf numFmtId="0" fontId="24" fillId="2" borderId="30" xfId="20" applyFont="1" applyFill="1" applyBorder="1" applyAlignment="1">
      <alignment vertical="center"/>
    </xf>
    <xf numFmtId="0" fontId="24" fillId="2" borderId="31" xfId="20" applyFont="1" applyFill="1" applyBorder="1" applyAlignment="1">
      <alignment vertical="center"/>
    </xf>
    <xf numFmtId="0" fontId="95" fillId="2" borderId="29" xfId="20" applyFont="1" applyFill="1" applyBorder="1" applyAlignment="1">
      <alignment vertical="center"/>
    </xf>
    <xf numFmtId="0" fontId="95" fillId="2" borderId="30" xfId="20" applyFont="1" applyFill="1" applyBorder="1" applyAlignment="1">
      <alignment vertical="center"/>
    </xf>
    <xf numFmtId="0" fontId="95" fillId="2" borderId="31" xfId="20" applyFont="1" applyFill="1" applyBorder="1" applyAlignment="1">
      <alignment vertical="center"/>
    </xf>
    <xf numFmtId="164" fontId="159" fillId="77" borderId="0" xfId="1" applyNumberFormat="1" applyFont="1" applyFill="1" applyBorder="1" applyAlignment="1">
      <alignment wrapText="1"/>
    </xf>
    <xf numFmtId="3" fontId="159" fillId="77" borderId="3" xfId="2" applyNumberFormat="1" applyFont="1" applyFill="1" applyBorder="1" applyAlignment="1">
      <alignment wrapText="1"/>
    </xf>
    <xf numFmtId="164" fontId="159" fillId="77" borderId="3" xfId="1" applyNumberFormat="1" applyFont="1" applyFill="1" applyBorder="1" applyAlignment="1">
      <alignment wrapText="1"/>
    </xf>
    <xf numFmtId="165" fontId="24" fillId="2" borderId="79" xfId="2" applyNumberFormat="1" applyFont="1" applyFill="1" applyBorder="1" applyAlignment="1">
      <alignment wrapText="1"/>
    </xf>
    <xf numFmtId="167" fontId="24" fillId="2" borderId="81" xfId="1" applyNumberFormat="1" applyFont="1" applyFill="1" applyBorder="1" applyAlignment="1">
      <alignment horizontal="right"/>
    </xf>
    <xf numFmtId="167" fontId="24" fillId="2" borderId="80" xfId="1" applyNumberFormat="1" applyFont="1" applyFill="1" applyBorder="1" applyAlignment="1">
      <alignment horizontal="right"/>
    </xf>
    <xf numFmtId="0" fontId="24" fillId="2" borderId="89" xfId="2" applyFont="1" applyFill="1" applyBorder="1" applyAlignment="1">
      <alignment horizontal="left" vertical="top" wrapText="1"/>
    </xf>
    <xf numFmtId="167" fontId="161" fillId="78" borderId="0" xfId="1" applyNumberFormat="1" applyFont="1" applyFill="1" applyBorder="1" applyAlignment="1">
      <alignment horizontal="right"/>
    </xf>
    <xf numFmtId="167" fontId="161" fillId="78" borderId="80" xfId="1" applyNumberFormat="1" applyFont="1" applyFill="1" applyBorder="1" applyAlignment="1">
      <alignment horizontal="right"/>
    </xf>
    <xf numFmtId="165" fontId="161" fillId="78" borderId="1" xfId="2" applyNumberFormat="1" applyFont="1" applyFill="1" applyBorder="1" applyAlignment="1">
      <alignment wrapText="1"/>
    </xf>
    <xf numFmtId="165" fontId="161" fillId="78" borderId="3" xfId="2" applyNumberFormat="1" applyFont="1" applyFill="1" applyBorder="1" applyAlignment="1">
      <alignment wrapText="1"/>
    </xf>
    <xf numFmtId="165" fontId="161" fillId="78" borderId="0" xfId="2" applyNumberFormat="1" applyFont="1" applyFill="1"/>
    <xf numFmtId="1" fontId="161" fillId="78" borderId="0" xfId="1" applyNumberFormat="1" applyFont="1" applyFill="1" applyBorder="1" applyAlignment="1">
      <alignment horizontal="right"/>
    </xf>
    <xf numFmtId="1" fontId="161" fillId="78" borderId="3" xfId="1" applyNumberFormat="1" applyFont="1" applyFill="1" applyBorder="1" applyAlignment="1">
      <alignment horizontal="right"/>
    </xf>
    <xf numFmtId="165" fontId="161" fillId="78" borderId="72" xfId="2" applyNumberFormat="1" applyFont="1" applyFill="1" applyBorder="1"/>
    <xf numFmtId="1" fontId="161" fillId="78" borderId="80" xfId="2" applyNumberFormat="1" applyFont="1" applyFill="1" applyBorder="1" applyAlignment="1">
      <alignment wrapText="1"/>
    </xf>
    <xf numFmtId="0" fontId="24" fillId="2" borderId="89" xfId="2" applyFont="1" applyFill="1" applyBorder="1" applyAlignment="1">
      <alignment horizontal="left" vertical="top"/>
    </xf>
    <xf numFmtId="3" fontId="162" fillId="73" borderId="0" xfId="1" applyNumberFormat="1" applyFont="1" applyFill="1" applyBorder="1" applyAlignment="1">
      <alignment horizontal="right"/>
    </xf>
    <xf numFmtId="164" fontId="162" fillId="73" borderId="0" xfId="1" applyNumberFormat="1" applyFont="1" applyFill="1" applyBorder="1" applyAlignment="1">
      <alignment horizontal="right"/>
    </xf>
    <xf numFmtId="3" fontId="162" fillId="73" borderId="3" xfId="1" applyNumberFormat="1" applyFont="1" applyFill="1" applyBorder="1" applyAlignment="1">
      <alignment horizontal="right"/>
    </xf>
    <xf numFmtId="164" fontId="162" fillId="73" borderId="3" xfId="1" applyNumberFormat="1" applyFont="1" applyFill="1" applyBorder="1" applyAlignment="1">
      <alignment horizontal="right"/>
    </xf>
    <xf numFmtId="3" fontId="161" fillId="78" borderId="6" xfId="2" applyNumberFormat="1" applyFont="1" applyFill="1" applyBorder="1"/>
    <xf numFmtId="3" fontId="161" fillId="78" borderId="0" xfId="1" applyNumberFormat="1" applyFont="1" applyFill="1" applyBorder="1" applyAlignment="1">
      <alignment horizontal="right"/>
    </xf>
    <xf numFmtId="3" fontId="161" fillId="78" borderId="77" xfId="2" applyNumberFormat="1" applyFont="1" applyFill="1" applyBorder="1" applyAlignment="1">
      <alignment wrapText="1"/>
    </xf>
    <xf numFmtId="3" fontId="161" fillId="78" borderId="80" xfId="2" applyNumberFormat="1" applyFont="1" applyFill="1" applyBorder="1" applyAlignment="1">
      <alignment wrapText="1"/>
    </xf>
    <xf numFmtId="3" fontId="24" fillId="2" borderId="79" xfId="2" applyNumberFormat="1" applyFont="1" applyFill="1" applyBorder="1"/>
    <xf numFmtId="3" fontId="24" fillId="2" borderId="81" xfId="1" applyNumberFormat="1" applyFont="1" applyFill="1" applyBorder="1" applyAlignment="1">
      <alignment horizontal="right"/>
    </xf>
    <xf numFmtId="3" fontId="24" fillId="2" borderId="77" xfId="2" applyNumberFormat="1" applyFont="1" applyFill="1" applyBorder="1" applyAlignment="1">
      <alignment wrapText="1"/>
    </xf>
    <xf numFmtId="3" fontId="24" fillId="2" borderId="80" xfId="2" applyNumberFormat="1" applyFont="1" applyFill="1" applyBorder="1" applyAlignment="1">
      <alignment wrapText="1"/>
    </xf>
    <xf numFmtId="2" fontId="22" fillId="2" borderId="0" xfId="2" applyNumberFormat="1" applyFont="1" applyFill="1"/>
    <xf numFmtId="164" fontId="24" fillId="76" borderId="0" xfId="1" applyNumberFormat="1" applyFont="1" applyFill="1" applyBorder="1" applyAlignment="1">
      <alignment horizontal="right"/>
    </xf>
    <xf numFmtId="3" fontId="24" fillId="77" borderId="6" xfId="2" applyNumberFormat="1" applyFont="1" applyFill="1" applyBorder="1" applyAlignment="1">
      <alignment wrapText="1"/>
    </xf>
    <xf numFmtId="164" fontId="24" fillId="77" borderId="0" xfId="1" applyNumberFormat="1" applyFont="1" applyFill="1" applyBorder="1" applyAlignment="1">
      <alignment horizontal="right"/>
    </xf>
    <xf numFmtId="3" fontId="24" fillId="77" borderId="0" xfId="2" applyNumberFormat="1" applyFont="1" applyFill="1" applyAlignment="1">
      <alignment wrapText="1"/>
    </xf>
    <xf numFmtId="164" fontId="24" fillId="77" borderId="0" xfId="1" applyNumberFormat="1" applyFont="1" applyFill="1" applyBorder="1" applyAlignment="1">
      <alignment wrapText="1"/>
    </xf>
    <xf numFmtId="165" fontId="24" fillId="78" borderId="0" xfId="2" applyNumberFormat="1" applyFont="1" applyFill="1"/>
    <xf numFmtId="1" fontId="24" fillId="78" borderId="0" xfId="1" applyNumberFormat="1" applyFont="1" applyFill="1" applyBorder="1" applyAlignment="1">
      <alignment horizontal="right"/>
    </xf>
    <xf numFmtId="164" fontId="24" fillId="73" borderId="0" xfId="1" applyNumberFormat="1" applyFont="1" applyFill="1" applyBorder="1" applyAlignment="1">
      <alignment horizontal="right"/>
    </xf>
    <xf numFmtId="0" fontId="144" fillId="0" borderId="0" xfId="1537" applyFont="1"/>
    <xf numFmtId="165" fontId="144" fillId="0" borderId="0" xfId="1537" applyNumberFormat="1" applyFont="1"/>
    <xf numFmtId="4" fontId="144" fillId="0" borderId="0" xfId="1537" applyNumberFormat="1" applyFont="1"/>
    <xf numFmtId="3" fontId="24" fillId="77" borderId="1" xfId="2" applyNumberFormat="1" applyFont="1" applyFill="1" applyBorder="1" applyAlignment="1">
      <alignment wrapText="1"/>
    </xf>
    <xf numFmtId="1" fontId="24" fillId="78" borderId="3" xfId="1" applyNumberFormat="1" applyFont="1" applyFill="1" applyBorder="1" applyAlignment="1">
      <alignment horizontal="right"/>
    </xf>
    <xf numFmtId="183" fontId="24" fillId="0" borderId="0" xfId="1537" applyNumberFormat="1" applyFont="1"/>
    <xf numFmtId="184" fontId="24" fillId="0" borderId="0" xfId="1537" applyNumberFormat="1" applyFont="1"/>
    <xf numFmtId="183" fontId="144" fillId="0" borderId="0" xfId="1537" applyNumberFormat="1" applyFont="1"/>
    <xf numFmtId="3" fontId="144" fillId="0" borderId="0" xfId="1537" applyNumberFormat="1" applyFont="1"/>
    <xf numFmtId="0" fontId="102" fillId="0" borderId="0" xfId="1535" applyFont="1" applyAlignment="1">
      <alignment horizontal="left" vertical="center" wrapText="1"/>
    </xf>
    <xf numFmtId="0" fontId="104" fillId="0" borderId="0" xfId="1535" applyFont="1" applyAlignment="1">
      <alignment horizontal="left" vertical="center" wrapText="1"/>
    </xf>
    <xf numFmtId="0" fontId="36" fillId="0" borderId="0" xfId="1535" applyFont="1" applyAlignment="1">
      <alignment horizontal="center"/>
    </xf>
    <xf numFmtId="49" fontId="36" fillId="0" borderId="0" xfId="1535" applyNumberFormat="1" applyFont="1" applyAlignment="1">
      <alignment horizontal="center" vertical="center"/>
    </xf>
    <xf numFmtId="49" fontId="25" fillId="0" borderId="0" xfId="1535" applyNumberFormat="1" applyFont="1" applyAlignment="1">
      <alignment horizontal="center" vertical="center"/>
    </xf>
    <xf numFmtId="0" fontId="27" fillId="2" borderId="0" xfId="20" applyFont="1" applyFill="1" applyAlignment="1">
      <alignment horizontal="justify" vertical="top" wrapText="1"/>
    </xf>
    <xf numFmtId="49" fontId="23" fillId="2" borderId="0" xfId="20" applyNumberFormat="1" applyFont="1" applyFill="1" applyAlignment="1">
      <alignment horizontal="center" vertical="center"/>
    </xf>
    <xf numFmtId="0" fontId="23" fillId="2" borderId="0" xfId="20" applyFont="1" applyFill="1" applyAlignment="1">
      <alignment horizontal="center" vertical="center"/>
    </xf>
    <xf numFmtId="0" fontId="26" fillId="8" borderId="0" xfId="20" applyFont="1" applyFill="1" applyAlignment="1">
      <alignment horizontal="justify" wrapText="1"/>
    </xf>
    <xf numFmtId="0" fontId="26" fillId="8" borderId="0" xfId="20" applyFont="1" applyFill="1" applyAlignment="1">
      <alignment horizontal="left" wrapText="1"/>
    </xf>
    <xf numFmtId="0" fontId="123" fillId="2" borderId="0" xfId="2" applyFont="1" applyFill="1" applyAlignment="1">
      <alignment horizontal="left" wrapText="1"/>
    </xf>
    <xf numFmtId="0" fontId="24" fillId="2" borderId="63" xfId="2" applyFont="1" applyFill="1" applyBorder="1" applyAlignment="1">
      <alignment horizontal="left" vertical="top" wrapText="1"/>
    </xf>
    <xf numFmtId="0" fontId="24" fillId="2" borderId="37" xfId="2" applyFont="1" applyFill="1" applyBorder="1" applyAlignment="1">
      <alignment horizontal="left" vertical="top" wrapText="1"/>
    </xf>
    <xf numFmtId="0" fontId="24" fillId="76" borderId="78" xfId="2" applyFont="1" applyFill="1" applyBorder="1" applyAlignment="1">
      <alignment horizontal="left" vertical="top" wrapText="1"/>
    </xf>
    <xf numFmtId="0" fontId="24" fillId="76" borderId="79" xfId="2" applyFont="1" applyFill="1" applyBorder="1" applyAlignment="1">
      <alignment horizontal="left" vertical="top" wrapText="1"/>
    </xf>
    <xf numFmtId="0" fontId="24" fillId="2" borderId="38" xfId="2" applyFont="1" applyFill="1" applyBorder="1" applyAlignment="1">
      <alignment horizontal="left" vertical="top" wrapText="1"/>
    </xf>
    <xf numFmtId="0" fontId="24" fillId="2" borderId="2" xfId="2" applyFont="1" applyFill="1" applyBorder="1" applyAlignment="1">
      <alignment horizontal="left" vertical="top" wrapText="1"/>
    </xf>
    <xf numFmtId="0" fontId="24" fillId="2" borderId="64" xfId="2" applyFont="1" applyFill="1" applyBorder="1" applyAlignment="1">
      <alignment horizontal="left" vertical="top" wrapText="1"/>
    </xf>
    <xf numFmtId="0" fontId="24" fillId="2" borderId="52" xfId="2" applyFont="1" applyFill="1" applyBorder="1" applyAlignment="1">
      <alignment horizontal="left" vertical="top" wrapText="1"/>
    </xf>
    <xf numFmtId="0" fontId="24" fillId="2" borderId="39" xfId="2" applyFont="1" applyFill="1" applyBorder="1" applyAlignment="1">
      <alignment horizontal="left" vertical="top" wrapText="1"/>
    </xf>
    <xf numFmtId="0" fontId="24" fillId="77" borderId="78" xfId="2" applyFont="1" applyFill="1" applyBorder="1" applyAlignment="1">
      <alignment horizontal="left" vertical="top" wrapText="1"/>
    </xf>
    <xf numFmtId="0" fontId="24" fillId="77" borderId="79" xfId="2" applyFont="1" applyFill="1" applyBorder="1" applyAlignment="1">
      <alignment horizontal="left" vertical="top" wrapText="1"/>
    </xf>
    <xf numFmtId="0" fontId="24" fillId="2" borderId="79" xfId="2" applyFont="1" applyFill="1" applyBorder="1" applyAlignment="1">
      <alignment horizontal="left" vertical="top" wrapText="1"/>
    </xf>
    <xf numFmtId="0" fontId="24" fillId="2" borderId="81" xfId="2" applyFont="1" applyFill="1" applyBorder="1" applyAlignment="1">
      <alignment horizontal="left" vertical="top" wrapText="1"/>
    </xf>
    <xf numFmtId="0" fontId="24" fillId="77" borderId="81" xfId="2" applyFont="1" applyFill="1" applyBorder="1" applyAlignment="1">
      <alignment horizontal="left" vertical="top" wrapText="1"/>
    </xf>
    <xf numFmtId="0" fontId="119" fillId="2" borderId="0" xfId="2" applyFont="1" applyFill="1" applyAlignment="1">
      <alignment horizontal="left"/>
    </xf>
    <xf numFmtId="0" fontId="24" fillId="2" borderId="78" xfId="2" applyFont="1" applyFill="1" applyBorder="1" applyAlignment="1">
      <alignment horizontal="left" vertical="top" wrapText="1"/>
    </xf>
    <xf numFmtId="0" fontId="24" fillId="78" borderId="78" xfId="2" applyFont="1" applyFill="1" applyBorder="1" applyAlignment="1">
      <alignment horizontal="left" vertical="top" wrapText="1"/>
    </xf>
    <xf numFmtId="0" fontId="24" fillId="78" borderId="79" xfId="2" applyFont="1" applyFill="1" applyBorder="1" applyAlignment="1">
      <alignment horizontal="left" vertical="top" wrapText="1"/>
    </xf>
    <xf numFmtId="0" fontId="111" fillId="2" borderId="0" xfId="20" applyFont="1" applyFill="1" applyAlignment="1">
      <alignment horizontal="left"/>
    </xf>
    <xf numFmtId="0" fontId="24" fillId="73" borderId="78" xfId="2" applyFont="1" applyFill="1" applyBorder="1" applyAlignment="1">
      <alignment horizontal="left" vertical="top" wrapText="1"/>
    </xf>
    <xf numFmtId="0" fontId="24" fillId="73" borderId="79" xfId="2" applyFont="1" applyFill="1" applyBorder="1" applyAlignment="1">
      <alignment horizontal="left" vertical="top" wrapText="1"/>
    </xf>
    <xf numFmtId="0" fontId="24" fillId="2" borderId="62" xfId="2" applyFont="1" applyFill="1" applyBorder="1" applyAlignment="1">
      <alignment horizontal="left" vertical="center" wrapText="1"/>
    </xf>
    <xf numFmtId="0" fontId="123" fillId="2" borderId="50" xfId="2" applyFont="1" applyFill="1" applyBorder="1" applyAlignment="1">
      <alignment horizontal="left" wrapText="1"/>
    </xf>
    <xf numFmtId="0" fontId="24" fillId="2" borderId="90" xfId="2" applyFont="1" applyFill="1" applyBorder="1" applyAlignment="1">
      <alignment horizontal="left" vertical="top" wrapText="1"/>
    </xf>
    <xf numFmtId="0" fontId="24" fillId="2" borderId="88" xfId="2" applyFont="1" applyFill="1" applyBorder="1" applyAlignment="1">
      <alignment horizontal="left" vertical="top" wrapText="1"/>
    </xf>
    <xf numFmtId="0" fontId="24" fillId="73" borderId="71" xfId="2" applyFont="1" applyFill="1" applyBorder="1" applyAlignment="1">
      <alignment horizontal="left" vertical="top" wrapText="1"/>
    </xf>
    <xf numFmtId="0" fontId="24" fillId="73" borderId="70" xfId="2" applyFont="1" applyFill="1" applyBorder="1" applyAlignment="1">
      <alignment horizontal="left" vertical="top" wrapText="1"/>
    </xf>
    <xf numFmtId="0" fontId="30" fillId="2" borderId="58" xfId="1537" applyFont="1" applyFill="1" applyBorder="1" applyAlignment="1">
      <alignment horizontal="left" vertical="top" wrapText="1"/>
    </xf>
    <xf numFmtId="0" fontId="30" fillId="2" borderId="0" xfId="1537" applyFont="1" applyFill="1" applyAlignment="1">
      <alignment horizontal="left" vertical="top" wrapText="1"/>
    </xf>
    <xf numFmtId="0" fontId="30" fillId="2" borderId="3" xfId="1537" applyFont="1" applyFill="1" applyBorder="1" applyAlignment="1">
      <alignment horizontal="left" vertical="top" wrapText="1"/>
    </xf>
    <xf numFmtId="0" fontId="24" fillId="0" borderId="58" xfId="1537" applyFont="1" applyBorder="1" applyAlignment="1">
      <alignment horizontal="left" vertical="top"/>
    </xf>
    <xf numFmtId="0" fontId="24" fillId="0" borderId="0" xfId="1537" applyFont="1" applyAlignment="1">
      <alignment horizontal="left" vertical="top"/>
    </xf>
    <xf numFmtId="0" fontId="24" fillId="0" borderId="3" xfId="1537" applyFont="1" applyBorder="1" applyAlignment="1">
      <alignment horizontal="left" vertical="top"/>
    </xf>
    <xf numFmtId="0" fontId="30" fillId="0" borderId="58" xfId="1537" applyFont="1" applyBorder="1" applyAlignment="1">
      <alignment horizontal="left" vertical="top" wrapText="1"/>
    </xf>
    <xf numFmtId="0" fontId="30" fillId="0" borderId="0" xfId="1537" applyFont="1" applyAlignment="1">
      <alignment horizontal="left" vertical="top"/>
    </xf>
    <xf numFmtId="0" fontId="30" fillId="0" borderId="3" xfId="1537" applyFont="1" applyBorder="1" applyAlignment="1">
      <alignment horizontal="left" vertical="top"/>
    </xf>
    <xf numFmtId="0" fontId="30" fillId="0" borderId="57" xfId="1537" applyFont="1" applyBorder="1" applyAlignment="1">
      <alignment horizontal="left" vertical="top"/>
    </xf>
    <xf numFmtId="0" fontId="150" fillId="0" borderId="0" xfId="1537" applyFont="1" applyAlignment="1">
      <alignment horizontal="left" vertical="center"/>
    </xf>
    <xf numFmtId="0" fontId="24" fillId="0" borderId="0" xfId="1537" applyFont="1" applyAlignment="1">
      <alignment horizontal="justify" vertical="top" wrapText="1"/>
    </xf>
    <xf numFmtId="0" fontId="24" fillId="0" borderId="58" xfId="1537" applyFont="1" applyBorder="1" applyAlignment="1">
      <alignment horizontal="left" vertical="top" wrapText="1"/>
    </xf>
    <xf numFmtId="0" fontId="24" fillId="0" borderId="0" xfId="1537" applyFont="1" applyAlignment="1">
      <alignment horizontal="left" vertical="top" wrapText="1"/>
    </xf>
    <xf numFmtId="0" fontId="24" fillId="0" borderId="3" xfId="1537" applyFont="1" applyBorder="1" applyAlignment="1">
      <alignment horizontal="left" vertical="top" wrapText="1"/>
    </xf>
    <xf numFmtId="0" fontId="30" fillId="0" borderId="0" xfId="1537" applyFont="1" applyAlignment="1">
      <alignment horizontal="left" vertical="top" wrapText="1"/>
    </xf>
    <xf numFmtId="0" fontId="30" fillId="0" borderId="3" xfId="1537" applyFont="1" applyBorder="1" applyAlignment="1">
      <alignment horizontal="left" vertical="top" wrapText="1"/>
    </xf>
    <xf numFmtId="0" fontId="24" fillId="0" borderId="57" xfId="1537" applyFont="1" applyBorder="1" applyAlignment="1">
      <alignment horizontal="left" vertical="top" wrapText="1"/>
    </xf>
    <xf numFmtId="0" fontId="24" fillId="0" borderId="0" xfId="2" applyFont="1" applyAlignment="1">
      <alignment horizontal="left"/>
    </xf>
    <xf numFmtId="0" fontId="151" fillId="0" borderId="0" xfId="1537" applyFont="1" applyAlignment="1">
      <alignment horizontal="left"/>
    </xf>
    <xf numFmtId="0" fontId="137" fillId="0" borderId="0" xfId="2" applyFont="1" applyAlignment="1">
      <alignment horizontal="left"/>
    </xf>
    <xf numFmtId="49" fontId="24" fillId="0" borderId="58" xfId="2" applyNumberFormat="1" applyFont="1" applyBorder="1" applyAlignment="1">
      <alignment horizontal="center"/>
    </xf>
    <xf numFmtId="3" fontId="140" fillId="69" borderId="0" xfId="2" applyNumberFormat="1" applyFont="1" applyFill="1" applyAlignment="1">
      <alignment horizontal="center" vertical="center" wrapText="1"/>
    </xf>
    <xf numFmtId="0" fontId="24" fillId="0" borderId="0" xfId="2" applyFont="1" applyAlignment="1">
      <alignment horizontal="center" wrapText="1"/>
    </xf>
    <xf numFmtId="165" fontId="141" fillId="0" borderId="0" xfId="2" applyNumberFormat="1" applyFont="1" applyAlignment="1">
      <alignment horizontal="center" wrapText="1"/>
    </xf>
    <xf numFmtId="165" fontId="143" fillId="0" borderId="0" xfId="2" applyNumberFormat="1" applyFont="1" applyAlignment="1">
      <alignment horizontal="center" wrapText="1"/>
    </xf>
    <xf numFmtId="0" fontId="144" fillId="0" borderId="0" xfId="2" applyFont="1" applyAlignment="1">
      <alignment horizontal="center" wrapText="1"/>
    </xf>
    <xf numFmtId="165" fontId="145" fillId="0" borderId="0" xfId="2" applyNumberFormat="1" applyFont="1" applyAlignment="1">
      <alignment horizontal="center" wrapText="1"/>
    </xf>
    <xf numFmtId="165" fontId="145" fillId="0" borderId="0" xfId="2" applyNumberFormat="1" applyFont="1" applyAlignment="1">
      <alignment horizontal="left" vertical="center" wrapText="1"/>
    </xf>
    <xf numFmtId="165" fontId="157" fillId="0" borderId="0" xfId="2" applyNumberFormat="1" applyFont="1" applyAlignment="1">
      <alignment horizontal="left" wrapText="1"/>
    </xf>
    <xf numFmtId="0" fontId="155" fillId="0" borderId="0" xfId="2" applyFont="1" applyAlignment="1">
      <alignment horizontal="right" vertical="center"/>
    </xf>
    <xf numFmtId="0" fontId="111" fillId="2" borderId="0" xfId="2" applyFont="1" applyFill="1" applyAlignment="1">
      <alignment horizontal="left"/>
    </xf>
    <xf numFmtId="2" fontId="131" fillId="2" borderId="7" xfId="2" applyNumberFormat="1" applyFont="1" applyFill="1" applyBorder="1" applyAlignment="1">
      <alignment horizontal="left" vertical="center" wrapText="1"/>
    </xf>
    <xf numFmtId="2" fontId="131" fillId="2" borderId="35" xfId="2" applyNumberFormat="1" applyFont="1" applyFill="1" applyBorder="1" applyAlignment="1">
      <alignment horizontal="left" vertical="center" wrapText="1"/>
    </xf>
    <xf numFmtId="2" fontId="131" fillId="2" borderId="6" xfId="2" applyNumberFormat="1" applyFont="1" applyFill="1" applyBorder="1" applyAlignment="1">
      <alignment horizontal="left" vertical="center" wrapText="1"/>
    </xf>
    <xf numFmtId="0" fontId="24" fillId="2" borderId="36" xfId="2" applyFont="1" applyFill="1" applyBorder="1" applyAlignment="1">
      <alignment horizontal="left" vertical="top" wrapText="1"/>
    </xf>
    <xf numFmtId="0" fontId="24" fillId="2" borderId="36" xfId="2" applyFont="1" applyFill="1" applyBorder="1" applyAlignment="1">
      <alignment horizontal="right" vertical="top" wrapText="1"/>
    </xf>
    <xf numFmtId="0" fontId="24" fillId="2" borderId="27" xfId="2" applyFont="1" applyFill="1" applyBorder="1" applyAlignment="1">
      <alignment horizontal="right" vertical="top" wrapText="1"/>
    </xf>
    <xf numFmtId="0" fontId="24" fillId="2" borderId="1" xfId="2" applyFont="1" applyFill="1" applyBorder="1" applyAlignment="1">
      <alignment horizontal="right" vertical="top" wrapText="1"/>
    </xf>
    <xf numFmtId="0" fontId="24" fillId="2" borderId="55" xfId="2" applyFont="1" applyFill="1" applyBorder="1" applyAlignment="1">
      <alignment horizontal="right" vertical="top" wrapText="1"/>
    </xf>
    <xf numFmtId="0" fontId="97" fillId="8" borderId="0" xfId="20" applyFont="1" applyFill="1" applyAlignment="1">
      <alignment horizontal="right"/>
    </xf>
    <xf numFmtId="0" fontId="113" fillId="2" borderId="0" xfId="20" applyFont="1" applyFill="1" applyAlignment="1">
      <alignment horizontal="left"/>
    </xf>
    <xf numFmtId="0" fontId="46" fillId="2" borderId="84" xfId="20" applyFont="1" applyFill="1" applyBorder="1" applyAlignment="1">
      <alignment horizontal="left"/>
    </xf>
    <xf numFmtId="0" fontId="46" fillId="2" borderId="3" xfId="20" applyFont="1" applyFill="1" applyBorder="1" applyAlignment="1">
      <alignment horizontal="left"/>
    </xf>
    <xf numFmtId="0" fontId="46" fillId="2" borderId="0" xfId="20" applyFont="1" applyFill="1" applyAlignment="1">
      <alignment horizontal="right"/>
    </xf>
    <xf numFmtId="0" fontId="2" fillId="2" borderId="0" xfId="20" applyFont="1" applyFill="1" applyAlignment="1">
      <alignment horizontal="justify" vertical="top" wrapText="1"/>
    </xf>
    <xf numFmtId="0" fontId="2" fillId="2" borderId="0" xfId="20" applyFont="1" applyFill="1" applyAlignment="1">
      <alignment horizontal="justify" vertical="top"/>
    </xf>
    <xf numFmtId="0" fontId="46" fillId="2" borderId="0" xfId="20" applyFont="1" applyFill="1" applyAlignment="1">
      <alignment horizontal="right" vertical="top" wrapText="1"/>
    </xf>
    <xf numFmtId="0" fontId="2" fillId="2" borderId="0" xfId="0" applyFont="1" applyFill="1" applyAlignment="1">
      <alignment horizontal="justify" vertical="top" wrapText="1"/>
    </xf>
    <xf numFmtId="0" fontId="126" fillId="2" borderId="33" xfId="0" applyFont="1" applyFill="1" applyBorder="1" applyAlignment="1">
      <alignment horizontal="left"/>
    </xf>
    <xf numFmtId="0" fontId="126" fillId="2" borderId="32" xfId="0" applyFont="1" applyFill="1" applyBorder="1" applyAlignment="1">
      <alignment horizontal="left"/>
    </xf>
    <xf numFmtId="0" fontId="126" fillId="2" borderId="34" xfId="0" applyFont="1" applyFill="1" applyBorder="1" applyAlignment="1">
      <alignment horizontal="left"/>
    </xf>
  </cellXfs>
  <cellStyles count="1539">
    <cellStyle name="$l0 %" xfId="91" xr:uid="{00000000-0005-0000-0000-000000000000}"/>
    <cellStyle name="$l0 % 2" xfId="92" xr:uid="{00000000-0005-0000-0000-000001000000}"/>
    <cellStyle name="$l0 % 2 2" xfId="93" xr:uid="{00000000-0005-0000-0000-000002000000}"/>
    <cellStyle name="$l0 % 2 3" xfId="94" xr:uid="{00000000-0005-0000-0000-000003000000}"/>
    <cellStyle name="$l0 % 2 4" xfId="95" xr:uid="{00000000-0005-0000-0000-000004000000}"/>
    <cellStyle name="$l0 % 2 5" xfId="96" xr:uid="{00000000-0005-0000-0000-000005000000}"/>
    <cellStyle name="$l0 % 2 6" xfId="97" xr:uid="{00000000-0005-0000-0000-000006000000}"/>
    <cellStyle name="$l0 % 2 7" xfId="98" xr:uid="{00000000-0005-0000-0000-000007000000}"/>
    <cellStyle name="$l0 % 3" xfId="99" xr:uid="{00000000-0005-0000-0000-000008000000}"/>
    <cellStyle name="$l0 % 3 2" xfId="100" xr:uid="{00000000-0005-0000-0000-000009000000}"/>
    <cellStyle name="$l0 % 3 3" xfId="101" xr:uid="{00000000-0005-0000-0000-00000A000000}"/>
    <cellStyle name="$l0 % 3 4" xfId="102" xr:uid="{00000000-0005-0000-0000-00000B000000}"/>
    <cellStyle name="$l0 % 3 5" xfId="103" xr:uid="{00000000-0005-0000-0000-00000C000000}"/>
    <cellStyle name="$l0 % 3 6" xfId="104" xr:uid="{00000000-0005-0000-0000-00000D000000}"/>
    <cellStyle name="$l0 % 3 7" xfId="105" xr:uid="{00000000-0005-0000-0000-00000E000000}"/>
    <cellStyle name="$l0 % 4" xfId="106" xr:uid="{00000000-0005-0000-0000-00000F000000}"/>
    <cellStyle name="$l0 % 5" xfId="107" xr:uid="{00000000-0005-0000-0000-000010000000}"/>
    <cellStyle name="$l0 % 6" xfId="108" xr:uid="{00000000-0005-0000-0000-000011000000}"/>
    <cellStyle name="$l0 % 7" xfId="109" xr:uid="{00000000-0005-0000-0000-000012000000}"/>
    <cellStyle name="$l0 % 8" xfId="110" xr:uid="{00000000-0005-0000-0000-000013000000}"/>
    <cellStyle name="$l0 % 9" xfId="111" xr:uid="{00000000-0005-0000-0000-000014000000}"/>
    <cellStyle name="$l0 Dec" xfId="112" xr:uid="{00000000-0005-0000-0000-000015000000}"/>
    <cellStyle name="$l0 Dec 2" xfId="113" xr:uid="{00000000-0005-0000-0000-000016000000}"/>
    <cellStyle name="$l0 Dec 2 2" xfId="114" xr:uid="{00000000-0005-0000-0000-000017000000}"/>
    <cellStyle name="$l0 Dec 2 3" xfId="115" xr:uid="{00000000-0005-0000-0000-000018000000}"/>
    <cellStyle name="$l0 Dec 2 4" xfId="116" xr:uid="{00000000-0005-0000-0000-000019000000}"/>
    <cellStyle name="$l0 Dec 2 5" xfId="117" xr:uid="{00000000-0005-0000-0000-00001A000000}"/>
    <cellStyle name="$l0 Dec 2 6" xfId="118" xr:uid="{00000000-0005-0000-0000-00001B000000}"/>
    <cellStyle name="$l0 Dec 2 7" xfId="119" xr:uid="{00000000-0005-0000-0000-00001C000000}"/>
    <cellStyle name="$l0 Dec 3" xfId="120" xr:uid="{00000000-0005-0000-0000-00001D000000}"/>
    <cellStyle name="$l0 Dec 3 2" xfId="121" xr:uid="{00000000-0005-0000-0000-00001E000000}"/>
    <cellStyle name="$l0 Dec 3 3" xfId="122" xr:uid="{00000000-0005-0000-0000-00001F000000}"/>
    <cellStyle name="$l0 Dec 3 4" xfId="123" xr:uid="{00000000-0005-0000-0000-000020000000}"/>
    <cellStyle name="$l0 Dec 3 5" xfId="124" xr:uid="{00000000-0005-0000-0000-000021000000}"/>
    <cellStyle name="$l0 Dec 3 6" xfId="125" xr:uid="{00000000-0005-0000-0000-000022000000}"/>
    <cellStyle name="$l0 Dec 3 7" xfId="126" xr:uid="{00000000-0005-0000-0000-000023000000}"/>
    <cellStyle name="$l0 Dec 4" xfId="127" xr:uid="{00000000-0005-0000-0000-000024000000}"/>
    <cellStyle name="$l0 Dec 5" xfId="128" xr:uid="{00000000-0005-0000-0000-000025000000}"/>
    <cellStyle name="$l0 Dec 6" xfId="129" xr:uid="{00000000-0005-0000-0000-000026000000}"/>
    <cellStyle name="$l0 Dec 7" xfId="130" xr:uid="{00000000-0005-0000-0000-000027000000}"/>
    <cellStyle name="$l0 Dec 8" xfId="131" xr:uid="{00000000-0005-0000-0000-000028000000}"/>
    <cellStyle name="$l0 Dec 9" xfId="132" xr:uid="{00000000-0005-0000-0000-000029000000}"/>
    <cellStyle name="$l0 No" xfId="133" xr:uid="{00000000-0005-0000-0000-00002A000000}"/>
    <cellStyle name="$l0 No 2" xfId="134" xr:uid="{00000000-0005-0000-0000-00002B000000}"/>
    <cellStyle name="$l0 No 2 2" xfId="135" xr:uid="{00000000-0005-0000-0000-00002C000000}"/>
    <cellStyle name="$l0 No 2 3" xfId="136" xr:uid="{00000000-0005-0000-0000-00002D000000}"/>
    <cellStyle name="$l0 No 2 4" xfId="137" xr:uid="{00000000-0005-0000-0000-00002E000000}"/>
    <cellStyle name="$l0 No 2 5" xfId="138" xr:uid="{00000000-0005-0000-0000-00002F000000}"/>
    <cellStyle name="$l0 No 2 6" xfId="139" xr:uid="{00000000-0005-0000-0000-000030000000}"/>
    <cellStyle name="$l0 No 2 7" xfId="140" xr:uid="{00000000-0005-0000-0000-000031000000}"/>
    <cellStyle name="$l0 No 3" xfId="141" xr:uid="{00000000-0005-0000-0000-000032000000}"/>
    <cellStyle name="$l0 No 3 2" xfId="142" xr:uid="{00000000-0005-0000-0000-000033000000}"/>
    <cellStyle name="$l0 No 3 3" xfId="143" xr:uid="{00000000-0005-0000-0000-000034000000}"/>
    <cellStyle name="$l0 No 3 4" xfId="144" xr:uid="{00000000-0005-0000-0000-000035000000}"/>
    <cellStyle name="$l0 No 3 5" xfId="145" xr:uid="{00000000-0005-0000-0000-000036000000}"/>
    <cellStyle name="$l0 No 3 6" xfId="146" xr:uid="{00000000-0005-0000-0000-000037000000}"/>
    <cellStyle name="$l0 No 3 7" xfId="147" xr:uid="{00000000-0005-0000-0000-000038000000}"/>
    <cellStyle name="$l0 No 4" xfId="148" xr:uid="{00000000-0005-0000-0000-000039000000}"/>
    <cellStyle name="$l0 No 5" xfId="149" xr:uid="{00000000-0005-0000-0000-00003A000000}"/>
    <cellStyle name="$l0 No 6" xfId="150" xr:uid="{00000000-0005-0000-0000-00003B000000}"/>
    <cellStyle name="$l0 No 7" xfId="151" xr:uid="{00000000-0005-0000-0000-00003C000000}"/>
    <cellStyle name="$l0 No 8" xfId="152" xr:uid="{00000000-0005-0000-0000-00003D000000}"/>
    <cellStyle name="$l0 No 9" xfId="153" xr:uid="{00000000-0005-0000-0000-00003E000000}"/>
    <cellStyle name="$l0 Row" xfId="59" xr:uid="{00000000-0005-0000-0000-00003F000000}"/>
    <cellStyle name="$l1 %" xfId="154" xr:uid="{00000000-0005-0000-0000-000040000000}"/>
    <cellStyle name="$l1 % 2" xfId="155" xr:uid="{00000000-0005-0000-0000-000041000000}"/>
    <cellStyle name="$l1 % 2 2" xfId="156" xr:uid="{00000000-0005-0000-0000-000042000000}"/>
    <cellStyle name="$l1 % 2 3" xfId="157" xr:uid="{00000000-0005-0000-0000-000043000000}"/>
    <cellStyle name="$l1 % 2 4" xfId="158" xr:uid="{00000000-0005-0000-0000-000044000000}"/>
    <cellStyle name="$l1 % 2 5" xfId="159" xr:uid="{00000000-0005-0000-0000-000045000000}"/>
    <cellStyle name="$l1 % 2 6" xfId="160" xr:uid="{00000000-0005-0000-0000-000046000000}"/>
    <cellStyle name="$l1 % 2 7" xfId="161" xr:uid="{00000000-0005-0000-0000-000047000000}"/>
    <cellStyle name="$l1 % 3" xfId="162" xr:uid="{00000000-0005-0000-0000-000048000000}"/>
    <cellStyle name="$l1 % 3 2" xfId="163" xr:uid="{00000000-0005-0000-0000-000049000000}"/>
    <cellStyle name="$l1 % 3 3" xfId="164" xr:uid="{00000000-0005-0000-0000-00004A000000}"/>
    <cellStyle name="$l1 % 3 4" xfId="165" xr:uid="{00000000-0005-0000-0000-00004B000000}"/>
    <cellStyle name="$l1 % 3 5" xfId="166" xr:uid="{00000000-0005-0000-0000-00004C000000}"/>
    <cellStyle name="$l1 % 3 6" xfId="167" xr:uid="{00000000-0005-0000-0000-00004D000000}"/>
    <cellStyle name="$l1 % 3 7" xfId="168" xr:uid="{00000000-0005-0000-0000-00004E000000}"/>
    <cellStyle name="$l1 % 4" xfId="169" xr:uid="{00000000-0005-0000-0000-00004F000000}"/>
    <cellStyle name="$l1 % 5" xfId="170" xr:uid="{00000000-0005-0000-0000-000050000000}"/>
    <cellStyle name="$l1 % 6" xfId="171" xr:uid="{00000000-0005-0000-0000-000051000000}"/>
    <cellStyle name="$l1 % 7" xfId="172" xr:uid="{00000000-0005-0000-0000-000052000000}"/>
    <cellStyle name="$l1 % 8" xfId="173" xr:uid="{00000000-0005-0000-0000-000053000000}"/>
    <cellStyle name="$l1 % 9" xfId="174" xr:uid="{00000000-0005-0000-0000-000054000000}"/>
    <cellStyle name="$l1 No" xfId="175" xr:uid="{00000000-0005-0000-0000-000055000000}"/>
    <cellStyle name="$l1 No 2" xfId="176" xr:uid="{00000000-0005-0000-0000-000056000000}"/>
    <cellStyle name="$l1 No 2 2" xfId="177" xr:uid="{00000000-0005-0000-0000-000057000000}"/>
    <cellStyle name="$l1 No 2 3" xfId="178" xr:uid="{00000000-0005-0000-0000-000058000000}"/>
    <cellStyle name="$l1 No 2 4" xfId="179" xr:uid="{00000000-0005-0000-0000-000059000000}"/>
    <cellStyle name="$l1 No 2 5" xfId="180" xr:uid="{00000000-0005-0000-0000-00005A000000}"/>
    <cellStyle name="$l1 No 2 6" xfId="181" xr:uid="{00000000-0005-0000-0000-00005B000000}"/>
    <cellStyle name="$l1 No 2 7" xfId="182" xr:uid="{00000000-0005-0000-0000-00005C000000}"/>
    <cellStyle name="$l1 No 3" xfId="183" xr:uid="{00000000-0005-0000-0000-00005D000000}"/>
    <cellStyle name="$l1 No 3 2" xfId="184" xr:uid="{00000000-0005-0000-0000-00005E000000}"/>
    <cellStyle name="$l1 No 3 3" xfId="185" xr:uid="{00000000-0005-0000-0000-00005F000000}"/>
    <cellStyle name="$l1 No 3 4" xfId="186" xr:uid="{00000000-0005-0000-0000-000060000000}"/>
    <cellStyle name="$l1 No 3 5" xfId="187" xr:uid="{00000000-0005-0000-0000-000061000000}"/>
    <cellStyle name="$l1 No 3 6" xfId="188" xr:uid="{00000000-0005-0000-0000-000062000000}"/>
    <cellStyle name="$l1 No 3 7" xfId="189" xr:uid="{00000000-0005-0000-0000-000063000000}"/>
    <cellStyle name="$l1 No 4" xfId="190" xr:uid="{00000000-0005-0000-0000-000064000000}"/>
    <cellStyle name="$l1 No 5" xfId="191" xr:uid="{00000000-0005-0000-0000-000065000000}"/>
    <cellStyle name="$l1 No 6" xfId="192" xr:uid="{00000000-0005-0000-0000-000066000000}"/>
    <cellStyle name="$l1 No 7" xfId="193" xr:uid="{00000000-0005-0000-0000-000067000000}"/>
    <cellStyle name="$l1 No 8" xfId="194" xr:uid="{00000000-0005-0000-0000-000068000000}"/>
    <cellStyle name="$l1 No 9" xfId="195" xr:uid="{00000000-0005-0000-0000-000069000000}"/>
    <cellStyle name="$l1 Row" xfId="60" xr:uid="{00000000-0005-0000-0000-00006A000000}"/>
    <cellStyle name="$l2 %" xfId="196" xr:uid="{00000000-0005-0000-0000-00006B000000}"/>
    <cellStyle name="$l2 % 2" xfId="197" xr:uid="{00000000-0005-0000-0000-00006C000000}"/>
    <cellStyle name="$l2 % 2 2" xfId="198" xr:uid="{00000000-0005-0000-0000-00006D000000}"/>
    <cellStyle name="$l2 % 2 3" xfId="199" xr:uid="{00000000-0005-0000-0000-00006E000000}"/>
    <cellStyle name="$l2 % 2 4" xfId="200" xr:uid="{00000000-0005-0000-0000-00006F000000}"/>
    <cellStyle name="$l2 % 2 5" xfId="201" xr:uid="{00000000-0005-0000-0000-000070000000}"/>
    <cellStyle name="$l2 % 2 6" xfId="202" xr:uid="{00000000-0005-0000-0000-000071000000}"/>
    <cellStyle name="$l2 % 2 7" xfId="203" xr:uid="{00000000-0005-0000-0000-000072000000}"/>
    <cellStyle name="$l2 % 3" xfId="204" xr:uid="{00000000-0005-0000-0000-000073000000}"/>
    <cellStyle name="$l2 % 3 2" xfId="205" xr:uid="{00000000-0005-0000-0000-000074000000}"/>
    <cellStyle name="$l2 % 3 3" xfId="206" xr:uid="{00000000-0005-0000-0000-000075000000}"/>
    <cellStyle name="$l2 % 3 4" xfId="207" xr:uid="{00000000-0005-0000-0000-000076000000}"/>
    <cellStyle name="$l2 % 3 5" xfId="208" xr:uid="{00000000-0005-0000-0000-000077000000}"/>
    <cellStyle name="$l2 % 3 6" xfId="209" xr:uid="{00000000-0005-0000-0000-000078000000}"/>
    <cellStyle name="$l2 % 3 7" xfId="210" xr:uid="{00000000-0005-0000-0000-000079000000}"/>
    <cellStyle name="$l2 % 4" xfId="211" xr:uid="{00000000-0005-0000-0000-00007A000000}"/>
    <cellStyle name="$l2 % 5" xfId="212" xr:uid="{00000000-0005-0000-0000-00007B000000}"/>
    <cellStyle name="$l2 % 6" xfId="213" xr:uid="{00000000-0005-0000-0000-00007C000000}"/>
    <cellStyle name="$l2 % 7" xfId="214" xr:uid="{00000000-0005-0000-0000-00007D000000}"/>
    <cellStyle name="$l2 % 8" xfId="215" xr:uid="{00000000-0005-0000-0000-00007E000000}"/>
    <cellStyle name="$l2 % 9" xfId="216" xr:uid="{00000000-0005-0000-0000-00007F000000}"/>
    <cellStyle name="$l2 No" xfId="217" xr:uid="{00000000-0005-0000-0000-000080000000}"/>
    <cellStyle name="$l2 No 2" xfId="218" xr:uid="{00000000-0005-0000-0000-000081000000}"/>
    <cellStyle name="$l2 No 2 2" xfId="219" xr:uid="{00000000-0005-0000-0000-000082000000}"/>
    <cellStyle name="$l2 No 2 3" xfId="220" xr:uid="{00000000-0005-0000-0000-000083000000}"/>
    <cellStyle name="$l2 No 2 4" xfId="221" xr:uid="{00000000-0005-0000-0000-000084000000}"/>
    <cellStyle name="$l2 No 2 5" xfId="222" xr:uid="{00000000-0005-0000-0000-000085000000}"/>
    <cellStyle name="$l2 No 2 6" xfId="223" xr:uid="{00000000-0005-0000-0000-000086000000}"/>
    <cellStyle name="$l2 No 2 7" xfId="224" xr:uid="{00000000-0005-0000-0000-000087000000}"/>
    <cellStyle name="$l2 No 3" xfId="225" xr:uid="{00000000-0005-0000-0000-000088000000}"/>
    <cellStyle name="$l2 No 3 2" xfId="226" xr:uid="{00000000-0005-0000-0000-000089000000}"/>
    <cellStyle name="$l2 No 3 3" xfId="227" xr:uid="{00000000-0005-0000-0000-00008A000000}"/>
    <cellStyle name="$l2 No 3 4" xfId="228" xr:uid="{00000000-0005-0000-0000-00008B000000}"/>
    <cellStyle name="$l2 No 3 5" xfId="229" xr:uid="{00000000-0005-0000-0000-00008C000000}"/>
    <cellStyle name="$l2 No 3 6" xfId="230" xr:uid="{00000000-0005-0000-0000-00008D000000}"/>
    <cellStyle name="$l2 No 3 7" xfId="231" xr:uid="{00000000-0005-0000-0000-00008E000000}"/>
    <cellStyle name="$l2 No 4" xfId="232" xr:uid="{00000000-0005-0000-0000-00008F000000}"/>
    <cellStyle name="$l2 No 5" xfId="233" xr:uid="{00000000-0005-0000-0000-000090000000}"/>
    <cellStyle name="$l2 No 6" xfId="234" xr:uid="{00000000-0005-0000-0000-000091000000}"/>
    <cellStyle name="$l2 No 7" xfId="235" xr:uid="{00000000-0005-0000-0000-000092000000}"/>
    <cellStyle name="$l2 No 8" xfId="236" xr:uid="{00000000-0005-0000-0000-000093000000}"/>
    <cellStyle name="$l2 No 9" xfId="237" xr:uid="{00000000-0005-0000-0000-000094000000}"/>
    <cellStyle name="$l2 Row" xfId="238" xr:uid="{00000000-0005-0000-0000-000095000000}"/>
    <cellStyle name="$l2 Row 10" xfId="239" xr:uid="{00000000-0005-0000-0000-000096000000}"/>
    <cellStyle name="$l2 Row 11" xfId="240" xr:uid="{00000000-0005-0000-0000-000097000000}"/>
    <cellStyle name="$l2 Row 2" xfId="241" xr:uid="{00000000-0005-0000-0000-000098000000}"/>
    <cellStyle name="$l2 Row 2 2" xfId="242" xr:uid="{00000000-0005-0000-0000-000099000000}"/>
    <cellStyle name="$l2 Row 2 3" xfId="243" xr:uid="{00000000-0005-0000-0000-00009A000000}"/>
    <cellStyle name="$l2 Row 2 4" xfId="244" xr:uid="{00000000-0005-0000-0000-00009B000000}"/>
    <cellStyle name="$l2 Row 2 5" xfId="245" xr:uid="{00000000-0005-0000-0000-00009C000000}"/>
    <cellStyle name="$l2 Row 2 6" xfId="246" xr:uid="{00000000-0005-0000-0000-00009D000000}"/>
    <cellStyle name="$l2 Row 2 7" xfId="247" xr:uid="{00000000-0005-0000-0000-00009E000000}"/>
    <cellStyle name="$l2 Row 2 8" xfId="248" xr:uid="{00000000-0005-0000-0000-00009F000000}"/>
    <cellStyle name="$l2 Row 3" xfId="249" xr:uid="{00000000-0005-0000-0000-0000A0000000}"/>
    <cellStyle name="$l2 Row 3 2" xfId="250" xr:uid="{00000000-0005-0000-0000-0000A1000000}"/>
    <cellStyle name="$l2 Row 3 3" xfId="251" xr:uid="{00000000-0005-0000-0000-0000A2000000}"/>
    <cellStyle name="$l2 Row 3 4" xfId="252" xr:uid="{00000000-0005-0000-0000-0000A3000000}"/>
    <cellStyle name="$l2 Row 3 5" xfId="253" xr:uid="{00000000-0005-0000-0000-0000A4000000}"/>
    <cellStyle name="$l2 Row 3 6" xfId="254" xr:uid="{00000000-0005-0000-0000-0000A5000000}"/>
    <cellStyle name="$l2 Row 3 7" xfId="255" xr:uid="{00000000-0005-0000-0000-0000A6000000}"/>
    <cellStyle name="$l2 Row 3 8" xfId="256" xr:uid="{00000000-0005-0000-0000-0000A7000000}"/>
    <cellStyle name="$l2 Row 4" xfId="257" xr:uid="{00000000-0005-0000-0000-0000A8000000}"/>
    <cellStyle name="$l2 Row 5" xfId="258" xr:uid="{00000000-0005-0000-0000-0000A9000000}"/>
    <cellStyle name="$l2 Row 6" xfId="259" xr:uid="{00000000-0005-0000-0000-0000AA000000}"/>
    <cellStyle name="$l2 Row 7" xfId="260" xr:uid="{00000000-0005-0000-0000-0000AB000000}"/>
    <cellStyle name="$l2 Row 8" xfId="261" xr:uid="{00000000-0005-0000-0000-0000AC000000}"/>
    <cellStyle name="$l2 Row 9" xfId="262" xr:uid="{00000000-0005-0000-0000-0000AD000000}"/>
    <cellStyle name="$u0 %" xfId="263" xr:uid="{00000000-0005-0000-0000-0000AE000000}"/>
    <cellStyle name="$u0 % 2" xfId="264" xr:uid="{00000000-0005-0000-0000-0000AF000000}"/>
    <cellStyle name="$u0 % 2 2" xfId="265" xr:uid="{00000000-0005-0000-0000-0000B0000000}"/>
    <cellStyle name="$u0 % 2 3" xfId="266" xr:uid="{00000000-0005-0000-0000-0000B1000000}"/>
    <cellStyle name="$u0 % 2 4" xfId="267" xr:uid="{00000000-0005-0000-0000-0000B2000000}"/>
    <cellStyle name="$u0 % 2 5" xfId="268" xr:uid="{00000000-0005-0000-0000-0000B3000000}"/>
    <cellStyle name="$u0 % 2 6" xfId="269" xr:uid="{00000000-0005-0000-0000-0000B4000000}"/>
    <cellStyle name="$u0 % 2 7" xfId="270" xr:uid="{00000000-0005-0000-0000-0000B5000000}"/>
    <cellStyle name="$u0 % 3" xfId="271" xr:uid="{00000000-0005-0000-0000-0000B6000000}"/>
    <cellStyle name="$u0 % 3 2" xfId="272" xr:uid="{00000000-0005-0000-0000-0000B7000000}"/>
    <cellStyle name="$u0 % 3 3" xfId="273" xr:uid="{00000000-0005-0000-0000-0000B8000000}"/>
    <cellStyle name="$u0 % 3 4" xfId="274" xr:uid="{00000000-0005-0000-0000-0000B9000000}"/>
    <cellStyle name="$u0 % 3 5" xfId="275" xr:uid="{00000000-0005-0000-0000-0000BA000000}"/>
    <cellStyle name="$u0 % 3 6" xfId="276" xr:uid="{00000000-0005-0000-0000-0000BB000000}"/>
    <cellStyle name="$u0 % 3 7" xfId="277" xr:uid="{00000000-0005-0000-0000-0000BC000000}"/>
    <cellStyle name="$u0 % 4" xfId="278" xr:uid="{00000000-0005-0000-0000-0000BD000000}"/>
    <cellStyle name="$u0 % 5" xfId="279" xr:uid="{00000000-0005-0000-0000-0000BE000000}"/>
    <cellStyle name="$u0 % 6" xfId="280" xr:uid="{00000000-0005-0000-0000-0000BF000000}"/>
    <cellStyle name="$u0 % 7" xfId="281" xr:uid="{00000000-0005-0000-0000-0000C0000000}"/>
    <cellStyle name="$u0 % 8" xfId="282" xr:uid="{00000000-0005-0000-0000-0000C1000000}"/>
    <cellStyle name="$u0 % 9" xfId="283" xr:uid="{00000000-0005-0000-0000-0000C2000000}"/>
    <cellStyle name="$u0 No" xfId="284" xr:uid="{00000000-0005-0000-0000-0000C3000000}"/>
    <cellStyle name="$u0 No 2" xfId="285" xr:uid="{00000000-0005-0000-0000-0000C4000000}"/>
    <cellStyle name="$u0 No 2 2" xfId="286" xr:uid="{00000000-0005-0000-0000-0000C5000000}"/>
    <cellStyle name="$u0 No 2 3" xfId="287" xr:uid="{00000000-0005-0000-0000-0000C6000000}"/>
    <cellStyle name="$u0 No 2 4" xfId="288" xr:uid="{00000000-0005-0000-0000-0000C7000000}"/>
    <cellStyle name="$u0 No 2 5" xfId="289" xr:uid="{00000000-0005-0000-0000-0000C8000000}"/>
    <cellStyle name="$u0 No 2 6" xfId="290" xr:uid="{00000000-0005-0000-0000-0000C9000000}"/>
    <cellStyle name="$u0 No 2 7" xfId="291" xr:uid="{00000000-0005-0000-0000-0000CA000000}"/>
    <cellStyle name="$u0 No 3" xfId="292" xr:uid="{00000000-0005-0000-0000-0000CB000000}"/>
    <cellStyle name="$u0 No 3 2" xfId="293" xr:uid="{00000000-0005-0000-0000-0000CC000000}"/>
    <cellStyle name="$u0 No 3 3" xfId="294" xr:uid="{00000000-0005-0000-0000-0000CD000000}"/>
    <cellStyle name="$u0 No 3 4" xfId="295" xr:uid="{00000000-0005-0000-0000-0000CE000000}"/>
    <cellStyle name="$u0 No 3 5" xfId="296" xr:uid="{00000000-0005-0000-0000-0000CF000000}"/>
    <cellStyle name="$u0 No 3 6" xfId="297" xr:uid="{00000000-0005-0000-0000-0000D0000000}"/>
    <cellStyle name="$u0 No 3 7" xfId="298" xr:uid="{00000000-0005-0000-0000-0000D1000000}"/>
    <cellStyle name="$u0 No 4" xfId="299" xr:uid="{00000000-0005-0000-0000-0000D2000000}"/>
    <cellStyle name="$u0 No 5" xfId="300" xr:uid="{00000000-0005-0000-0000-0000D3000000}"/>
    <cellStyle name="$u0 No 6" xfId="301" xr:uid="{00000000-0005-0000-0000-0000D4000000}"/>
    <cellStyle name="$u0 No 7" xfId="302" xr:uid="{00000000-0005-0000-0000-0000D5000000}"/>
    <cellStyle name="$u0 No 8" xfId="303" xr:uid="{00000000-0005-0000-0000-0000D6000000}"/>
    <cellStyle name="$u0 No 9" xfId="304" xr:uid="{00000000-0005-0000-0000-0000D7000000}"/>
    <cellStyle name="[StdExit()]" xfId="305" xr:uid="{00000000-0005-0000-0000-0000D8000000}"/>
    <cellStyle name="_List1" xfId="306" xr:uid="{00000000-0005-0000-0000-0000D9000000}"/>
    <cellStyle name="’E‰Ý [0.00]_Region Orders (2)" xfId="307" xr:uid="{00000000-0005-0000-0000-0000DA000000}"/>
    <cellStyle name="’E‰Ý_Region Orders (2)" xfId="308" xr:uid="{00000000-0005-0000-0000-0000DB000000}"/>
    <cellStyle name="•WŹ€_Pacific Region P&amp;L" xfId="309" xr:uid="{00000000-0005-0000-0000-0000DC000000}"/>
    <cellStyle name="•WŹ_Pacific Region P&amp;L" xfId="310" xr:uid="{00000000-0005-0000-0000-0000DD000000}"/>
    <cellStyle name="20 % – Zvýraznění1 2" xfId="311" xr:uid="{00000000-0005-0000-0000-0000DE000000}"/>
    <cellStyle name="20 % – Zvýraznění2 2" xfId="312" xr:uid="{00000000-0005-0000-0000-0000DF000000}"/>
    <cellStyle name="20 % – Zvýraznění3 2" xfId="313" xr:uid="{00000000-0005-0000-0000-0000E0000000}"/>
    <cellStyle name="20 % – Zvýraznění4 2" xfId="314" xr:uid="{00000000-0005-0000-0000-0000E1000000}"/>
    <cellStyle name="20 % – Zvýraznění5 2" xfId="315" xr:uid="{00000000-0005-0000-0000-0000E2000000}"/>
    <cellStyle name="20 % – Zvýraznění6 2" xfId="316" xr:uid="{00000000-0005-0000-0000-0000E3000000}"/>
    <cellStyle name="40 % – Zvýraznění1 2" xfId="317" xr:uid="{00000000-0005-0000-0000-0000E4000000}"/>
    <cellStyle name="40 % – Zvýraznění2 2" xfId="318" xr:uid="{00000000-0005-0000-0000-0000E5000000}"/>
    <cellStyle name="40 % – Zvýraznění3 2" xfId="319" xr:uid="{00000000-0005-0000-0000-0000E6000000}"/>
    <cellStyle name="40 % – Zvýraznění4 2" xfId="320" xr:uid="{00000000-0005-0000-0000-0000E7000000}"/>
    <cellStyle name="40 % – Zvýraznění5 2" xfId="321" xr:uid="{00000000-0005-0000-0000-0000E8000000}"/>
    <cellStyle name="40 % – Zvýraznění6 2" xfId="322" xr:uid="{00000000-0005-0000-0000-0000E9000000}"/>
    <cellStyle name="60 % – Zvýraznění1 2" xfId="323" xr:uid="{00000000-0005-0000-0000-0000EA000000}"/>
    <cellStyle name="60 % – Zvýraznění2 2" xfId="324" xr:uid="{00000000-0005-0000-0000-0000EB000000}"/>
    <cellStyle name="60 % – Zvýraznění3 2" xfId="325" xr:uid="{00000000-0005-0000-0000-0000EC000000}"/>
    <cellStyle name="60 % – Zvýraznění4 2" xfId="326" xr:uid="{00000000-0005-0000-0000-0000ED000000}"/>
    <cellStyle name="60 % – Zvýraznění5 2" xfId="327" xr:uid="{00000000-0005-0000-0000-0000EE000000}"/>
    <cellStyle name="60 % – Zvýraznění6 2" xfId="328" xr:uid="{00000000-0005-0000-0000-0000EF000000}"/>
    <cellStyle name="Accent1 - 20%" xfId="329" xr:uid="{00000000-0005-0000-0000-0000F0000000}"/>
    <cellStyle name="Accent1 - 40%" xfId="330" xr:uid="{00000000-0005-0000-0000-0000F1000000}"/>
    <cellStyle name="Accent1 - 60%" xfId="331" xr:uid="{00000000-0005-0000-0000-0000F2000000}"/>
    <cellStyle name="Accent2 - 20%" xfId="332" xr:uid="{00000000-0005-0000-0000-0000F3000000}"/>
    <cellStyle name="Accent2 - 40%" xfId="333" xr:uid="{00000000-0005-0000-0000-0000F4000000}"/>
    <cellStyle name="Accent2 - 60%" xfId="334" xr:uid="{00000000-0005-0000-0000-0000F5000000}"/>
    <cellStyle name="Accent3 - 20%" xfId="335" xr:uid="{00000000-0005-0000-0000-0000F6000000}"/>
    <cellStyle name="Accent3 - 40%" xfId="336" xr:uid="{00000000-0005-0000-0000-0000F7000000}"/>
    <cellStyle name="Accent3 - 60%" xfId="337" xr:uid="{00000000-0005-0000-0000-0000F8000000}"/>
    <cellStyle name="Accent4 - 20%" xfId="338" xr:uid="{00000000-0005-0000-0000-0000F9000000}"/>
    <cellStyle name="Accent4 - 40%" xfId="339" xr:uid="{00000000-0005-0000-0000-0000FA000000}"/>
    <cellStyle name="Accent4 - 60%" xfId="340" xr:uid="{00000000-0005-0000-0000-0000FB000000}"/>
    <cellStyle name="Accent5 - 20%" xfId="341" xr:uid="{00000000-0005-0000-0000-0000FC000000}"/>
    <cellStyle name="Accent5 - 40%" xfId="342" xr:uid="{00000000-0005-0000-0000-0000FD000000}"/>
    <cellStyle name="Accent5 - 60%" xfId="343" xr:uid="{00000000-0005-0000-0000-0000FE000000}"/>
    <cellStyle name="Accent6 - 20%" xfId="344" xr:uid="{00000000-0005-0000-0000-0000FF000000}"/>
    <cellStyle name="Accent6 - 40%" xfId="345" xr:uid="{00000000-0005-0000-0000-000000010000}"/>
    <cellStyle name="Accent6 - 60%" xfId="346" xr:uid="{00000000-0005-0000-0000-000001010000}"/>
    <cellStyle name="AdminStyle" xfId="347" xr:uid="{00000000-0005-0000-0000-000002010000}"/>
    <cellStyle name="AdminStyle 2" xfId="348" xr:uid="{00000000-0005-0000-0000-000003010000}"/>
    <cellStyle name="AdminStyle 2 2" xfId="349" xr:uid="{00000000-0005-0000-0000-000004010000}"/>
    <cellStyle name="AdminStyle 2 3" xfId="350" xr:uid="{00000000-0005-0000-0000-000005010000}"/>
    <cellStyle name="AdminStyle 2 4" xfId="351" xr:uid="{00000000-0005-0000-0000-000006010000}"/>
    <cellStyle name="AdminStyle 2 5" xfId="352" xr:uid="{00000000-0005-0000-0000-000007010000}"/>
    <cellStyle name="AdminStyle 2 6" xfId="353" xr:uid="{00000000-0005-0000-0000-000008010000}"/>
    <cellStyle name="AdminStyle 2 7" xfId="354" xr:uid="{00000000-0005-0000-0000-000009010000}"/>
    <cellStyle name="AdminStyle 3" xfId="355" xr:uid="{00000000-0005-0000-0000-00000A010000}"/>
    <cellStyle name="AdminStyle 3 2" xfId="356" xr:uid="{00000000-0005-0000-0000-00000B010000}"/>
    <cellStyle name="AdminStyle 3 3" xfId="357" xr:uid="{00000000-0005-0000-0000-00000C010000}"/>
    <cellStyle name="AdminStyle 3 4" xfId="358" xr:uid="{00000000-0005-0000-0000-00000D010000}"/>
    <cellStyle name="AdminStyle 3 5" xfId="359" xr:uid="{00000000-0005-0000-0000-00000E010000}"/>
    <cellStyle name="AdminStyle 3 6" xfId="360" xr:uid="{00000000-0005-0000-0000-00000F010000}"/>
    <cellStyle name="AdminStyle 3 7" xfId="361" xr:uid="{00000000-0005-0000-0000-000010010000}"/>
    <cellStyle name="AdminStyle 4" xfId="362" xr:uid="{00000000-0005-0000-0000-000011010000}"/>
    <cellStyle name="AdminStyle 5" xfId="363" xr:uid="{00000000-0005-0000-0000-000012010000}"/>
    <cellStyle name="AdminStyle 6" xfId="364" xr:uid="{00000000-0005-0000-0000-000013010000}"/>
    <cellStyle name="AdminStyle 7" xfId="365" xr:uid="{00000000-0005-0000-0000-000014010000}"/>
    <cellStyle name="AdminStyle 8" xfId="366" xr:uid="{00000000-0005-0000-0000-000015010000}"/>
    <cellStyle name="AdminStyle 9" xfId="367" xr:uid="{00000000-0005-0000-0000-000016010000}"/>
    <cellStyle name="args.style" xfId="368" xr:uid="{00000000-0005-0000-0000-000017010000}"/>
    <cellStyle name="args.style 2" xfId="369" xr:uid="{00000000-0005-0000-0000-000018010000}"/>
    <cellStyle name="args.style 3" xfId="370" xr:uid="{00000000-0005-0000-0000-000019010000}"/>
    <cellStyle name="args.style_110310_Výkazy CEPS 10_13062011" xfId="371" xr:uid="{00000000-0005-0000-0000-00001A010000}"/>
    <cellStyle name="Calc Currency (0)" xfId="372" xr:uid="{00000000-0005-0000-0000-00001B010000}"/>
    <cellStyle name="Calc Currency (0) 2" xfId="373" xr:uid="{00000000-0005-0000-0000-00001C010000}"/>
    <cellStyle name="Calc Currency (0) 3" xfId="374" xr:uid="{00000000-0005-0000-0000-00001D010000}"/>
    <cellStyle name="Calc Currency (0)_110310_Výkazy CEPS 10_13062011" xfId="375" xr:uid="{00000000-0005-0000-0000-00001E010000}"/>
    <cellStyle name="cárkyd" xfId="376" xr:uid="{00000000-0005-0000-0000-00001F010000}"/>
    <cellStyle name="cary" xfId="377" xr:uid="{00000000-0005-0000-0000-000020010000}"/>
    <cellStyle name="cary 2" xfId="378" xr:uid="{00000000-0005-0000-0000-000021010000}"/>
    <cellStyle name="Celkem 2" xfId="61" xr:uid="{00000000-0005-0000-0000-000022010000}"/>
    <cellStyle name="Celkem 2 10" xfId="379" xr:uid="{00000000-0005-0000-0000-000023010000}"/>
    <cellStyle name="CELKEM 2 2" xfId="380" xr:uid="{00000000-0005-0000-0000-000024010000}"/>
    <cellStyle name="Celkem 2 2 2" xfId="381" xr:uid="{00000000-0005-0000-0000-000025010000}"/>
    <cellStyle name="Celkem 2 2 3" xfId="382" xr:uid="{00000000-0005-0000-0000-000026010000}"/>
    <cellStyle name="Celkem 2 2 4" xfId="383" xr:uid="{00000000-0005-0000-0000-000027010000}"/>
    <cellStyle name="Celkem 2 2 5" xfId="384" xr:uid="{00000000-0005-0000-0000-000028010000}"/>
    <cellStyle name="Celkem 2 2 6" xfId="385" xr:uid="{00000000-0005-0000-0000-000029010000}"/>
    <cellStyle name="Celkem 2 2 7" xfId="386" xr:uid="{00000000-0005-0000-0000-00002A010000}"/>
    <cellStyle name="Celkem 2 2 8" xfId="387" xr:uid="{00000000-0005-0000-0000-00002B010000}"/>
    <cellStyle name="Celkem 2 2 9" xfId="388" xr:uid="{00000000-0005-0000-0000-00002C010000}"/>
    <cellStyle name="CELKEM 2 3" xfId="389" xr:uid="{00000000-0005-0000-0000-00002D010000}"/>
    <cellStyle name="Celkem 2 4" xfId="390" xr:uid="{00000000-0005-0000-0000-00002E010000}"/>
    <cellStyle name="Celkem 2 5" xfId="391" xr:uid="{00000000-0005-0000-0000-00002F010000}"/>
    <cellStyle name="Celkem 2 6" xfId="392" xr:uid="{00000000-0005-0000-0000-000030010000}"/>
    <cellStyle name="Celkem 2 7" xfId="393" xr:uid="{00000000-0005-0000-0000-000031010000}"/>
    <cellStyle name="Celkem 2 8" xfId="394" xr:uid="{00000000-0005-0000-0000-000032010000}"/>
    <cellStyle name="Celkem 2 9" xfId="395" xr:uid="{00000000-0005-0000-0000-000033010000}"/>
    <cellStyle name="CELKEM 3" xfId="396" xr:uid="{00000000-0005-0000-0000-000034010000}"/>
    <cellStyle name="ColLevel_1_BE (2)" xfId="397" xr:uid="{00000000-0005-0000-0000-000035010000}"/>
    <cellStyle name="Comma [0]_!!!GO" xfId="398" xr:uid="{00000000-0005-0000-0000-000036010000}"/>
    <cellStyle name="Comma_!!!GO" xfId="399" xr:uid="{00000000-0005-0000-0000-000037010000}"/>
    <cellStyle name="Copied" xfId="400" xr:uid="{00000000-0005-0000-0000-000038010000}"/>
    <cellStyle name="Copied 2" xfId="401" xr:uid="{00000000-0005-0000-0000-000039010000}"/>
    <cellStyle name="Copied 3" xfId="402" xr:uid="{00000000-0005-0000-0000-00003A010000}"/>
    <cellStyle name="Copied_110310_Výkazy CEPS 10_13062011" xfId="403" xr:uid="{00000000-0005-0000-0000-00003B010000}"/>
    <cellStyle name="COST1" xfId="404" xr:uid="{00000000-0005-0000-0000-00003C010000}"/>
    <cellStyle name="COST1 2" xfId="405" xr:uid="{00000000-0005-0000-0000-00003D010000}"/>
    <cellStyle name="COST1 3" xfId="406" xr:uid="{00000000-0005-0000-0000-00003E010000}"/>
    <cellStyle name="COST1_110310_Výkazy CEPS 10_13062011" xfId="407" xr:uid="{00000000-0005-0000-0000-00003F010000}"/>
    <cellStyle name="Currency [0]_!!!GO" xfId="408" xr:uid="{00000000-0005-0000-0000-000040010000}"/>
    <cellStyle name="Currency_!!!GO" xfId="409" xr:uid="{00000000-0005-0000-0000-000041010000}"/>
    <cellStyle name="ČÁRKA 2" xfId="410" xr:uid="{00000000-0005-0000-0000-000042010000}"/>
    <cellStyle name="ČÁRKA 2 2" xfId="411" xr:uid="{00000000-0005-0000-0000-000043010000}"/>
    <cellStyle name="ČÁRKA 2 3" xfId="412" xr:uid="{00000000-0005-0000-0000-000044010000}"/>
    <cellStyle name="ČEPS" xfId="413" xr:uid="{00000000-0005-0000-0000-000045010000}"/>
    <cellStyle name="ČEPS chybně" xfId="414" xr:uid="{00000000-0005-0000-0000-000046010000}"/>
    <cellStyle name="ČEPS neutrální" xfId="415" xr:uid="{00000000-0005-0000-0000-000047010000}"/>
    <cellStyle name="ČEPS správně" xfId="416" xr:uid="{00000000-0005-0000-0000-000048010000}"/>
    <cellStyle name="Date" xfId="417" xr:uid="{00000000-0005-0000-0000-000049010000}"/>
    <cellStyle name="Date 2" xfId="418" xr:uid="{00000000-0005-0000-0000-00004A010000}"/>
    <cellStyle name="Date 3" xfId="419" xr:uid="{00000000-0005-0000-0000-00004B010000}"/>
    <cellStyle name="Date_110310_Výkazy CEPS 10_13062011" xfId="420" xr:uid="{00000000-0005-0000-0000-00004C010000}"/>
    <cellStyle name="Datum" xfId="62" xr:uid="{00000000-0005-0000-0000-00004D010000}"/>
    <cellStyle name="DATUM 2" xfId="421" xr:uid="{00000000-0005-0000-0000-00004E010000}"/>
    <cellStyle name="DATUM 2 2" xfId="422" xr:uid="{00000000-0005-0000-0000-00004F010000}"/>
    <cellStyle name="DATUM 2 3" xfId="423" xr:uid="{00000000-0005-0000-0000-000050010000}"/>
    <cellStyle name="Emphasis 1" xfId="424" xr:uid="{00000000-0005-0000-0000-000051010000}"/>
    <cellStyle name="Emphasis 2" xfId="425" xr:uid="{00000000-0005-0000-0000-000052010000}"/>
    <cellStyle name="Emphasis 3" xfId="426" xr:uid="{00000000-0005-0000-0000-000053010000}"/>
    <cellStyle name="Entered" xfId="427" xr:uid="{00000000-0005-0000-0000-000054010000}"/>
    <cellStyle name="Entered 2" xfId="428" xr:uid="{00000000-0005-0000-0000-000055010000}"/>
    <cellStyle name="Entered 3" xfId="429" xr:uid="{00000000-0005-0000-0000-000056010000}"/>
    <cellStyle name="Entered_110310_Výkazy CEPS 10_13062011" xfId="430" xr:uid="{00000000-0005-0000-0000-000057010000}"/>
    <cellStyle name="F2" xfId="63" xr:uid="{00000000-0005-0000-0000-000058010000}"/>
    <cellStyle name="F3" xfId="64" xr:uid="{00000000-0005-0000-0000-000059010000}"/>
    <cellStyle name="F4" xfId="65" xr:uid="{00000000-0005-0000-0000-00005A010000}"/>
    <cellStyle name="F5" xfId="66" xr:uid="{00000000-0005-0000-0000-00005B010000}"/>
    <cellStyle name="F6" xfId="67" xr:uid="{00000000-0005-0000-0000-00005C010000}"/>
    <cellStyle name="F7" xfId="68" xr:uid="{00000000-0005-0000-0000-00005D010000}"/>
    <cellStyle name="F8" xfId="69" xr:uid="{00000000-0005-0000-0000-00005E010000}"/>
    <cellStyle name="Finanční0" xfId="70" xr:uid="{00000000-0005-0000-0000-00005F010000}"/>
    <cellStyle name="Fixed" xfId="3" xr:uid="{00000000-0005-0000-0000-000060010000}"/>
    <cellStyle name="Grey" xfId="431" xr:uid="{00000000-0005-0000-0000-000061010000}"/>
    <cellStyle name="Header1" xfId="432" xr:uid="{00000000-0005-0000-0000-000062010000}"/>
    <cellStyle name="Header2" xfId="433" xr:uid="{00000000-0005-0000-0000-000063010000}"/>
    <cellStyle name="Header2 2" xfId="434" xr:uid="{00000000-0005-0000-0000-000064010000}"/>
    <cellStyle name="Header2 2 2" xfId="435" xr:uid="{00000000-0005-0000-0000-000065010000}"/>
    <cellStyle name="Header2 2 3" xfId="436" xr:uid="{00000000-0005-0000-0000-000066010000}"/>
    <cellStyle name="Header2 2 4" xfId="437" xr:uid="{00000000-0005-0000-0000-000067010000}"/>
    <cellStyle name="Header2 2 5" xfId="438" xr:uid="{00000000-0005-0000-0000-000068010000}"/>
    <cellStyle name="Header2 2 6" xfId="439" xr:uid="{00000000-0005-0000-0000-000069010000}"/>
    <cellStyle name="Header2 2 7" xfId="440" xr:uid="{00000000-0005-0000-0000-00006A010000}"/>
    <cellStyle name="Header2 2 8" xfId="441" xr:uid="{00000000-0005-0000-0000-00006B010000}"/>
    <cellStyle name="Header2 3" xfId="442" xr:uid="{00000000-0005-0000-0000-00006C010000}"/>
    <cellStyle name="Header2 3 2" xfId="443" xr:uid="{00000000-0005-0000-0000-00006D010000}"/>
    <cellStyle name="Header2 3 3" xfId="444" xr:uid="{00000000-0005-0000-0000-00006E010000}"/>
    <cellStyle name="Header2 3 4" xfId="445" xr:uid="{00000000-0005-0000-0000-00006F010000}"/>
    <cellStyle name="Header2 3 5" xfId="446" xr:uid="{00000000-0005-0000-0000-000070010000}"/>
    <cellStyle name="Header2 3 6" xfId="447" xr:uid="{00000000-0005-0000-0000-000071010000}"/>
    <cellStyle name="Header2 3 7" xfId="448" xr:uid="{00000000-0005-0000-0000-000072010000}"/>
    <cellStyle name="Header2 3 8" xfId="449" xr:uid="{00000000-0005-0000-0000-000073010000}"/>
    <cellStyle name="HEADING1" xfId="71" xr:uid="{00000000-0005-0000-0000-000074010000}"/>
    <cellStyle name="HEADING2" xfId="72" xr:uid="{00000000-0005-0000-0000-000075010000}"/>
    <cellStyle name="Hypertextový odkaz 2" xfId="4" xr:uid="{00000000-0005-0000-0000-000076010000}"/>
    <cellStyle name="Chybně 2" xfId="450" xr:uid="{00000000-0005-0000-0000-000077010000}"/>
    <cellStyle name="Input [yellow]" xfId="451" xr:uid="{00000000-0005-0000-0000-000078010000}"/>
    <cellStyle name="Input [yellow] 2" xfId="452" xr:uid="{00000000-0005-0000-0000-000079010000}"/>
    <cellStyle name="Input [yellow] 2 10" xfId="453" xr:uid="{00000000-0005-0000-0000-00007A010000}"/>
    <cellStyle name="Input [yellow] 2 2" xfId="454" xr:uid="{00000000-0005-0000-0000-00007B010000}"/>
    <cellStyle name="Input [yellow] 2 3" xfId="455" xr:uid="{00000000-0005-0000-0000-00007C010000}"/>
    <cellStyle name="Input [yellow] 2 4" xfId="456" xr:uid="{00000000-0005-0000-0000-00007D010000}"/>
    <cellStyle name="Input [yellow] 2 5" xfId="457" xr:uid="{00000000-0005-0000-0000-00007E010000}"/>
    <cellStyle name="Input [yellow] 2 6" xfId="458" xr:uid="{00000000-0005-0000-0000-00007F010000}"/>
    <cellStyle name="Input [yellow] 2 7" xfId="459" xr:uid="{00000000-0005-0000-0000-000080010000}"/>
    <cellStyle name="Input [yellow] 2 8" xfId="460" xr:uid="{00000000-0005-0000-0000-000081010000}"/>
    <cellStyle name="Input [yellow] 2 9" xfId="461" xr:uid="{00000000-0005-0000-0000-000082010000}"/>
    <cellStyle name="Input [yellow] 3" xfId="462" xr:uid="{00000000-0005-0000-0000-000083010000}"/>
    <cellStyle name="Input [yellow] 3 10" xfId="463" xr:uid="{00000000-0005-0000-0000-000084010000}"/>
    <cellStyle name="Input [yellow] 3 2" xfId="464" xr:uid="{00000000-0005-0000-0000-000085010000}"/>
    <cellStyle name="Input [yellow] 3 3" xfId="465" xr:uid="{00000000-0005-0000-0000-000086010000}"/>
    <cellStyle name="Input [yellow] 3 4" xfId="466" xr:uid="{00000000-0005-0000-0000-000087010000}"/>
    <cellStyle name="Input [yellow] 3 5" xfId="467" xr:uid="{00000000-0005-0000-0000-000088010000}"/>
    <cellStyle name="Input [yellow] 3 6" xfId="468" xr:uid="{00000000-0005-0000-0000-000089010000}"/>
    <cellStyle name="Input [yellow] 3 7" xfId="469" xr:uid="{00000000-0005-0000-0000-00008A010000}"/>
    <cellStyle name="Input [yellow] 3 8" xfId="470" xr:uid="{00000000-0005-0000-0000-00008B010000}"/>
    <cellStyle name="Input [yellow] 3 9" xfId="471" xr:uid="{00000000-0005-0000-0000-00008C010000}"/>
    <cellStyle name="Input Cells" xfId="472" xr:uid="{00000000-0005-0000-0000-00008D010000}"/>
    <cellStyle name="Input Cells 2" xfId="473" xr:uid="{00000000-0005-0000-0000-00008E010000}"/>
    <cellStyle name="Input Cells 3" xfId="474" xr:uid="{00000000-0005-0000-0000-00008F010000}"/>
    <cellStyle name="Input Cells_110310_Výkazy CEPS 10_13062011" xfId="475" xr:uid="{00000000-0005-0000-0000-000090010000}"/>
    <cellStyle name="Kontrolní buňka 2" xfId="476" xr:uid="{00000000-0005-0000-0000-000091010000}"/>
    <cellStyle name="Linked Cells" xfId="477" xr:uid="{00000000-0005-0000-0000-000092010000}"/>
    <cellStyle name="Linked Cells 2" xfId="478" xr:uid="{00000000-0005-0000-0000-000093010000}"/>
    <cellStyle name="Linked Cells 3" xfId="479" xr:uid="{00000000-0005-0000-0000-000094010000}"/>
    <cellStyle name="Linked Cells_110310_Výkazy CEPS 10_13062011" xfId="480" xr:uid="{00000000-0005-0000-0000-000095010000}"/>
    <cellStyle name="MĚNA 2" xfId="481" xr:uid="{00000000-0005-0000-0000-000096010000}"/>
    <cellStyle name="MĚNA 2 2" xfId="482" xr:uid="{00000000-0005-0000-0000-000097010000}"/>
    <cellStyle name="MĚNA 2 3" xfId="483" xr:uid="{00000000-0005-0000-0000-000098010000}"/>
    <cellStyle name="Měna0" xfId="73" xr:uid="{00000000-0005-0000-0000-000099010000}"/>
    <cellStyle name="Milliers [0]_!!!GO" xfId="484" xr:uid="{00000000-0005-0000-0000-00009A010000}"/>
    <cellStyle name="Milliers_!!!GO" xfId="485" xr:uid="{00000000-0005-0000-0000-00009B010000}"/>
    <cellStyle name="Monétaire [0]_!!!GO" xfId="486" xr:uid="{00000000-0005-0000-0000-00009C010000}"/>
    <cellStyle name="Monétaire_!!!GO" xfId="487" xr:uid="{00000000-0005-0000-0000-00009D010000}"/>
    <cellStyle name="Nadpis 1 2" xfId="488" xr:uid="{00000000-0005-0000-0000-00009E010000}"/>
    <cellStyle name="Nadpis 2 2" xfId="489" xr:uid="{00000000-0005-0000-0000-00009F010000}"/>
    <cellStyle name="Nadpis 3 2" xfId="490" xr:uid="{00000000-0005-0000-0000-0000A0010000}"/>
    <cellStyle name="Nadpis 4 2" xfId="491" xr:uid="{00000000-0005-0000-0000-0000A1010000}"/>
    <cellStyle name="Nadpis malý" xfId="492" xr:uid="{00000000-0005-0000-0000-0000A2010000}"/>
    <cellStyle name="NADPIS1" xfId="493" xr:uid="{00000000-0005-0000-0000-0000A3010000}"/>
    <cellStyle name="NADPIS1 2" xfId="494" xr:uid="{00000000-0005-0000-0000-0000A4010000}"/>
    <cellStyle name="NADPIS1 2 2" xfId="495" xr:uid="{00000000-0005-0000-0000-0000A5010000}"/>
    <cellStyle name="NADPIS1 2 3" xfId="496" xr:uid="{00000000-0005-0000-0000-0000A6010000}"/>
    <cellStyle name="NADPIS2" xfId="497" xr:uid="{00000000-0005-0000-0000-0000A7010000}"/>
    <cellStyle name="NADPIS2 2" xfId="498" xr:uid="{00000000-0005-0000-0000-0000A8010000}"/>
    <cellStyle name="NADPIS2 2 2" xfId="499" xr:uid="{00000000-0005-0000-0000-0000A9010000}"/>
    <cellStyle name="NADPIS2 2 3" xfId="500" xr:uid="{00000000-0005-0000-0000-0000AA010000}"/>
    <cellStyle name="Název 2" xfId="501" xr:uid="{00000000-0005-0000-0000-0000AB010000}"/>
    <cellStyle name="Neutrální 2" xfId="502" xr:uid="{00000000-0005-0000-0000-0000AC010000}"/>
    <cellStyle name="Neutrální 3" xfId="503" xr:uid="{00000000-0005-0000-0000-0000AD010000}"/>
    <cellStyle name="New Times Roman" xfId="504" xr:uid="{00000000-0005-0000-0000-0000AE010000}"/>
    <cellStyle name="New Times Roman 2" xfId="505" xr:uid="{00000000-0005-0000-0000-0000AF010000}"/>
    <cellStyle name="New Times Roman 3" xfId="506" xr:uid="{00000000-0005-0000-0000-0000B0010000}"/>
    <cellStyle name="New Times Roman_110310_Výkazy CEPS 10_13062011" xfId="507" xr:uid="{00000000-0005-0000-0000-0000B1010000}"/>
    <cellStyle name="normal" xfId="74" xr:uid="{00000000-0005-0000-0000-0000B2010000}"/>
    <cellStyle name="Normal - Style1" xfId="508" xr:uid="{00000000-0005-0000-0000-0000B3010000}"/>
    <cellStyle name="Normal - Style1 2" xfId="509" xr:uid="{00000000-0005-0000-0000-0000B4010000}"/>
    <cellStyle name="Normal - Style1 3" xfId="510" xr:uid="{00000000-0005-0000-0000-0000B5010000}"/>
    <cellStyle name="Normal - Style1_110310_Výkazy CEPS 10_13062011" xfId="511" xr:uid="{00000000-0005-0000-0000-0000B6010000}"/>
    <cellStyle name="normal 2" xfId="512" xr:uid="{00000000-0005-0000-0000-0000B7010000}"/>
    <cellStyle name="Normal_!!!GO" xfId="513" xr:uid="{00000000-0005-0000-0000-0000B8010000}"/>
    <cellStyle name="Normální" xfId="0" builtinId="0"/>
    <cellStyle name="Normální 10" xfId="75" xr:uid="{00000000-0005-0000-0000-0000BA010000}"/>
    <cellStyle name="Normální 10 2" xfId="514" xr:uid="{00000000-0005-0000-0000-0000BB010000}"/>
    <cellStyle name="Normální 11" xfId="76" xr:uid="{00000000-0005-0000-0000-0000BC010000}"/>
    <cellStyle name="Normální 11 2" xfId="515" xr:uid="{00000000-0005-0000-0000-0000BD010000}"/>
    <cellStyle name="Normální 11 3" xfId="516" xr:uid="{00000000-0005-0000-0000-0000BE010000}"/>
    <cellStyle name="Normální 11 4" xfId="517" xr:uid="{00000000-0005-0000-0000-0000BF010000}"/>
    <cellStyle name="Normální 11 5" xfId="518" xr:uid="{00000000-0005-0000-0000-0000C0010000}"/>
    <cellStyle name="Normální 11 6" xfId="519" xr:uid="{00000000-0005-0000-0000-0000C1010000}"/>
    <cellStyle name="Normální 12" xfId="77" xr:uid="{00000000-0005-0000-0000-0000C2010000}"/>
    <cellStyle name="Normální 12 2" xfId="520" xr:uid="{00000000-0005-0000-0000-0000C3010000}"/>
    <cellStyle name="Normální 12 3" xfId="1537" xr:uid="{E3BEAD78-707F-4BCF-9DF2-C299637A103E}"/>
    <cellStyle name="Normální 13" xfId="78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2" xfId="2" xr:uid="{00000000-0005-0000-0000-0000CE010000}"/>
    <cellStyle name="Normální 2 2" xfId="5" xr:uid="{00000000-0005-0000-0000-0000CF010000}"/>
    <cellStyle name="Normální 2 2 2" xfId="6" xr:uid="{00000000-0005-0000-0000-0000D0010000}"/>
    <cellStyle name="Normální 2 2 3" xfId="529" xr:uid="{00000000-0005-0000-0000-0000D1010000}"/>
    <cellStyle name="Normální 2 2 4" xfId="530" xr:uid="{00000000-0005-0000-0000-0000D2010000}"/>
    <cellStyle name="Normální 2 3" xfId="21" xr:uid="{00000000-0005-0000-0000-0000D3010000}"/>
    <cellStyle name="normální 2 4" xfId="531" xr:uid="{00000000-0005-0000-0000-0000D4010000}"/>
    <cellStyle name="Normální 2 5" xfId="532" xr:uid="{00000000-0005-0000-0000-0000D5010000}"/>
    <cellStyle name="Normální 2 6" xfId="533" xr:uid="{00000000-0005-0000-0000-0000D6010000}"/>
    <cellStyle name="Normální 2 7" xfId="1535" xr:uid="{00000000-0005-0000-0000-0000D7010000}"/>
    <cellStyle name="normální 2_120301 Výkazy PDS 11" xfId="534" xr:uid="{00000000-0005-0000-0000-0000D8010000}"/>
    <cellStyle name="Normální 20" xfId="1538" xr:uid="{739C3853-03CF-4F1B-BA2E-BCE66783C83A}"/>
    <cellStyle name="Normální 3" xfId="7" xr:uid="{00000000-0005-0000-0000-0000D9010000}"/>
    <cellStyle name="Normální 3 2" xfId="535" xr:uid="{00000000-0005-0000-0000-0000DA010000}"/>
    <cellStyle name="Normální 3 2 2" xfId="536" xr:uid="{00000000-0005-0000-0000-0000DB010000}"/>
    <cellStyle name="normální 3 3" xfId="537" xr:uid="{00000000-0005-0000-0000-0000DC010000}"/>
    <cellStyle name="Normální 3 4" xfId="538" xr:uid="{00000000-0005-0000-0000-0000DD010000}"/>
    <cellStyle name="Normální 3 5" xfId="539" xr:uid="{00000000-0005-0000-0000-0000DE010000}"/>
    <cellStyle name="Normální 4" xfId="8" xr:uid="{00000000-0005-0000-0000-0000DF010000}"/>
    <cellStyle name="Normální 4 2" xfId="79" xr:uid="{00000000-0005-0000-0000-0000E0010000}"/>
    <cellStyle name="Normální 4 2 2" xfId="540" xr:uid="{00000000-0005-0000-0000-0000E1010000}"/>
    <cellStyle name="Normální 4 2 3" xfId="541" xr:uid="{00000000-0005-0000-0000-0000E2010000}"/>
    <cellStyle name="Normální 5" xfId="9" xr:uid="{00000000-0005-0000-0000-0000E3010000}"/>
    <cellStyle name="Normální 5 2" xfId="10" xr:uid="{00000000-0005-0000-0000-0000E4010000}"/>
    <cellStyle name="Normální 5 2 2" xfId="80" xr:uid="{00000000-0005-0000-0000-0000E5010000}"/>
    <cellStyle name="Normální 5 3" xfId="11" xr:uid="{00000000-0005-0000-0000-0000E6010000}"/>
    <cellStyle name="Normální 5 4" xfId="81" xr:uid="{00000000-0005-0000-0000-0000E7010000}"/>
    <cellStyle name="Normální 6" xfId="12" xr:uid="{00000000-0005-0000-0000-0000E8010000}"/>
    <cellStyle name="Normální 6 2" xfId="82" xr:uid="{00000000-0005-0000-0000-0000E9010000}"/>
    <cellStyle name="Normální 6 3" xfId="542" xr:uid="{00000000-0005-0000-0000-0000EA010000}"/>
    <cellStyle name="Normální 7" xfId="20" xr:uid="{00000000-0005-0000-0000-0000EB010000}"/>
    <cellStyle name="Normální 7 2" xfId="57" xr:uid="{00000000-0005-0000-0000-0000EC010000}"/>
    <cellStyle name="Normální 7 3" xfId="83" xr:uid="{00000000-0005-0000-0000-0000ED010000}"/>
    <cellStyle name="Normální 8" xfId="22" xr:uid="{00000000-0005-0000-0000-0000EE010000}"/>
    <cellStyle name="Normální 8 2" xfId="84" xr:uid="{00000000-0005-0000-0000-0000EF010000}"/>
    <cellStyle name="Normální 9" xfId="23" xr:uid="{00000000-0005-0000-0000-0000F0010000}"/>
    <cellStyle name="Normální 9 2" xfId="85" xr:uid="{00000000-0005-0000-0000-0000F1010000}"/>
    <cellStyle name="Normální 9 3" xfId="543" xr:uid="{00000000-0005-0000-0000-0000F2010000}"/>
    <cellStyle name="Normální 91" xfId="544" xr:uid="{00000000-0005-0000-0000-0000F3010000}"/>
    <cellStyle name="O…‹aO‚e [0.00]_Region Orders (2)" xfId="545" xr:uid="{00000000-0005-0000-0000-0000F4010000}"/>
    <cellStyle name="O…‹aO‚e_Region Orders (2)" xfId="546" xr:uid="{00000000-0005-0000-0000-0000F5010000}"/>
    <cellStyle name="per.style" xfId="547" xr:uid="{00000000-0005-0000-0000-0000F6010000}"/>
    <cellStyle name="per.style 2" xfId="548" xr:uid="{00000000-0005-0000-0000-0000F7010000}"/>
    <cellStyle name="per.style 3" xfId="549" xr:uid="{00000000-0005-0000-0000-0000F8010000}"/>
    <cellStyle name="per.style_110310_Výkazy CEPS 10_13062011" xfId="550" xr:uid="{00000000-0005-0000-0000-0000F9010000}"/>
    <cellStyle name="Percent [2]" xfId="551" xr:uid="{00000000-0005-0000-0000-0000FA010000}"/>
    <cellStyle name="Percent [2] 2" xfId="552" xr:uid="{00000000-0005-0000-0000-0000FB010000}"/>
    <cellStyle name="Percent [2] 3" xfId="553" xr:uid="{00000000-0005-0000-0000-0000FC010000}"/>
    <cellStyle name="Pevný" xfId="86" xr:uid="{00000000-0005-0000-0000-0000FD010000}"/>
    <cellStyle name="PEVNÝ 2" xfId="554" xr:uid="{00000000-0005-0000-0000-0000FE010000}"/>
    <cellStyle name="PEVNÝ 2 2" xfId="555" xr:uid="{00000000-0005-0000-0000-0000FF010000}"/>
    <cellStyle name="PEVNÝ 2 3" xfId="556" xr:uid="{00000000-0005-0000-0000-000000020000}"/>
    <cellStyle name="Poznámka 2" xfId="557" xr:uid="{00000000-0005-0000-0000-000001020000}"/>
    <cellStyle name="Poznámka 2 10" xfId="558" xr:uid="{00000000-0005-0000-0000-000002020000}"/>
    <cellStyle name="Poznámka 2 11" xfId="559" xr:uid="{00000000-0005-0000-0000-000003020000}"/>
    <cellStyle name="Poznámka 2 12" xfId="560" xr:uid="{00000000-0005-0000-0000-000004020000}"/>
    <cellStyle name="Poznámka 2 2" xfId="561" xr:uid="{00000000-0005-0000-0000-000005020000}"/>
    <cellStyle name="Poznámka 2 2 10" xfId="562" xr:uid="{00000000-0005-0000-0000-000006020000}"/>
    <cellStyle name="Poznámka 2 2 2" xfId="563" xr:uid="{00000000-0005-0000-0000-000007020000}"/>
    <cellStyle name="Poznámka 2 2 3" xfId="564" xr:uid="{00000000-0005-0000-0000-000008020000}"/>
    <cellStyle name="Poznámka 2 2 4" xfId="565" xr:uid="{00000000-0005-0000-0000-000009020000}"/>
    <cellStyle name="Poznámka 2 2 5" xfId="566" xr:uid="{00000000-0005-0000-0000-00000A020000}"/>
    <cellStyle name="Poznámka 2 2 6" xfId="567" xr:uid="{00000000-0005-0000-0000-00000B020000}"/>
    <cellStyle name="Poznámka 2 2 7" xfId="568" xr:uid="{00000000-0005-0000-0000-00000C020000}"/>
    <cellStyle name="Poznámka 2 2 8" xfId="569" xr:uid="{00000000-0005-0000-0000-00000D020000}"/>
    <cellStyle name="Poznámka 2 2 9" xfId="570" xr:uid="{00000000-0005-0000-0000-00000E020000}"/>
    <cellStyle name="Poznámka 2 3" xfId="571" xr:uid="{00000000-0005-0000-0000-00000F020000}"/>
    <cellStyle name="Poznámka 2 3 10" xfId="572" xr:uid="{00000000-0005-0000-0000-000010020000}"/>
    <cellStyle name="Poznámka 2 3 2" xfId="573" xr:uid="{00000000-0005-0000-0000-000011020000}"/>
    <cellStyle name="Poznámka 2 3 3" xfId="574" xr:uid="{00000000-0005-0000-0000-000012020000}"/>
    <cellStyle name="Poznámka 2 3 4" xfId="575" xr:uid="{00000000-0005-0000-0000-000013020000}"/>
    <cellStyle name="Poznámka 2 3 5" xfId="576" xr:uid="{00000000-0005-0000-0000-000014020000}"/>
    <cellStyle name="Poznámka 2 3 6" xfId="577" xr:uid="{00000000-0005-0000-0000-000015020000}"/>
    <cellStyle name="Poznámka 2 3 7" xfId="578" xr:uid="{00000000-0005-0000-0000-000016020000}"/>
    <cellStyle name="Poznámka 2 3 8" xfId="579" xr:uid="{00000000-0005-0000-0000-000017020000}"/>
    <cellStyle name="Poznámka 2 3 9" xfId="580" xr:uid="{00000000-0005-0000-0000-000018020000}"/>
    <cellStyle name="Poznámka 2 4" xfId="581" xr:uid="{00000000-0005-0000-0000-000019020000}"/>
    <cellStyle name="Poznámka 2 5" xfId="582" xr:uid="{00000000-0005-0000-0000-00001A020000}"/>
    <cellStyle name="Poznámka 2 6" xfId="583" xr:uid="{00000000-0005-0000-0000-00001B020000}"/>
    <cellStyle name="Poznámka 2 7" xfId="584" xr:uid="{00000000-0005-0000-0000-00001C020000}"/>
    <cellStyle name="Poznámka 2 8" xfId="585" xr:uid="{00000000-0005-0000-0000-00001D020000}"/>
    <cellStyle name="Poznámka 2 9" xfId="586" xr:uid="{00000000-0005-0000-0000-00001E020000}"/>
    <cellStyle name="pricing" xfId="587" xr:uid="{00000000-0005-0000-0000-00001F020000}"/>
    <cellStyle name="pricing 2" xfId="588" xr:uid="{00000000-0005-0000-0000-000020020000}"/>
    <cellStyle name="procent 2" xfId="589" xr:uid="{00000000-0005-0000-0000-000021020000}"/>
    <cellStyle name="procent 2 2" xfId="590" xr:uid="{00000000-0005-0000-0000-000022020000}"/>
    <cellStyle name="Procenta" xfId="1" builtinId="5"/>
    <cellStyle name="Procenta 2" xfId="13" xr:uid="{00000000-0005-0000-0000-000024020000}"/>
    <cellStyle name="Procenta 2 2" xfId="14" xr:uid="{00000000-0005-0000-0000-000025020000}"/>
    <cellStyle name="Procenta 2 3" xfId="87" xr:uid="{00000000-0005-0000-0000-000026020000}"/>
    <cellStyle name="Procenta 2 4" xfId="591" xr:uid="{00000000-0005-0000-0000-000027020000}"/>
    <cellStyle name="Procenta 2 5" xfId="592" xr:uid="{00000000-0005-0000-0000-000028020000}"/>
    <cellStyle name="Procenta 3" xfId="58" xr:uid="{00000000-0005-0000-0000-000029020000}"/>
    <cellStyle name="Procenta 3 2" xfId="88" xr:uid="{00000000-0005-0000-0000-00002A020000}"/>
    <cellStyle name="Procenta 4" xfId="593" xr:uid="{00000000-0005-0000-0000-00002B020000}"/>
    <cellStyle name="Propojená buňka 2" xfId="594" xr:uid="{00000000-0005-0000-0000-00002C020000}"/>
    <cellStyle name="PSChar" xfId="595" xr:uid="{00000000-0005-0000-0000-00002D020000}"/>
    <cellStyle name="PSChar 2" xfId="596" xr:uid="{00000000-0005-0000-0000-00002E020000}"/>
    <cellStyle name="PSChar 3" xfId="597" xr:uid="{00000000-0005-0000-0000-00002F020000}"/>
    <cellStyle name="RevList" xfId="598" xr:uid="{00000000-0005-0000-0000-000030020000}"/>
    <cellStyle name="RevList 2" xfId="599" xr:uid="{00000000-0005-0000-0000-000031020000}"/>
    <cellStyle name="RevList 3" xfId="600" xr:uid="{00000000-0005-0000-0000-000032020000}"/>
    <cellStyle name="RevList_110310_Výkazy CEPS 10_13062011" xfId="601" xr:uid="{00000000-0005-0000-0000-000033020000}"/>
    <cellStyle name="RowLevel_1_BE (2)" xfId="602" xr:uid="{00000000-0005-0000-0000-000034020000}"/>
    <cellStyle name="SAPBEXaggData" xfId="15" xr:uid="{00000000-0005-0000-0000-000035020000}"/>
    <cellStyle name="SAPBEXaggData 10" xfId="603" xr:uid="{00000000-0005-0000-0000-000036020000}"/>
    <cellStyle name="SAPBEXaggData 11" xfId="604" xr:uid="{00000000-0005-0000-0000-000037020000}"/>
    <cellStyle name="SAPBEXaggData 2" xfId="605" xr:uid="{00000000-0005-0000-0000-000038020000}"/>
    <cellStyle name="SAPBEXaggData 2 10" xfId="606" xr:uid="{00000000-0005-0000-0000-000039020000}"/>
    <cellStyle name="SAPBEXaggData 2 11" xfId="607" xr:uid="{00000000-0005-0000-0000-00003A020000}"/>
    <cellStyle name="SAPBEXaggData 2 2" xfId="608" xr:uid="{00000000-0005-0000-0000-00003B020000}"/>
    <cellStyle name="SAPBEXaggData 2 3" xfId="609" xr:uid="{00000000-0005-0000-0000-00003C020000}"/>
    <cellStyle name="SAPBEXaggData 2 4" xfId="610" xr:uid="{00000000-0005-0000-0000-00003D020000}"/>
    <cellStyle name="SAPBEXaggData 2 5" xfId="611" xr:uid="{00000000-0005-0000-0000-00003E020000}"/>
    <cellStyle name="SAPBEXaggData 2 6" xfId="612" xr:uid="{00000000-0005-0000-0000-00003F020000}"/>
    <cellStyle name="SAPBEXaggData 2 7" xfId="613" xr:uid="{00000000-0005-0000-0000-000040020000}"/>
    <cellStyle name="SAPBEXaggData 2 8" xfId="614" xr:uid="{00000000-0005-0000-0000-000041020000}"/>
    <cellStyle name="SAPBEXaggData 2 9" xfId="615" xr:uid="{00000000-0005-0000-0000-000042020000}"/>
    <cellStyle name="SAPBEXaggData 3" xfId="616" xr:uid="{00000000-0005-0000-0000-000043020000}"/>
    <cellStyle name="SAPBEXaggData 4" xfId="617" xr:uid="{00000000-0005-0000-0000-000044020000}"/>
    <cellStyle name="SAPBEXaggData 5" xfId="618" xr:uid="{00000000-0005-0000-0000-000045020000}"/>
    <cellStyle name="SAPBEXaggData 6" xfId="619" xr:uid="{00000000-0005-0000-0000-000046020000}"/>
    <cellStyle name="SAPBEXaggData 7" xfId="620" xr:uid="{00000000-0005-0000-0000-000047020000}"/>
    <cellStyle name="SAPBEXaggData 8" xfId="621" xr:uid="{00000000-0005-0000-0000-000048020000}"/>
    <cellStyle name="SAPBEXaggData 9" xfId="622" xr:uid="{00000000-0005-0000-0000-000049020000}"/>
    <cellStyle name="SAPBEXaggDataEmph" xfId="24" xr:uid="{00000000-0005-0000-0000-00004A020000}"/>
    <cellStyle name="SAPBEXaggDataEmph 10" xfId="623" xr:uid="{00000000-0005-0000-0000-00004B020000}"/>
    <cellStyle name="SAPBEXaggDataEmph 11" xfId="624" xr:uid="{00000000-0005-0000-0000-00004C020000}"/>
    <cellStyle name="SAPBEXaggDataEmph 12" xfId="625" xr:uid="{00000000-0005-0000-0000-00004D020000}"/>
    <cellStyle name="SAPBEXaggDataEmph 2" xfId="626" xr:uid="{00000000-0005-0000-0000-00004E020000}"/>
    <cellStyle name="SAPBEXaggDataEmph 2 10" xfId="627" xr:uid="{00000000-0005-0000-0000-00004F020000}"/>
    <cellStyle name="SAPBEXaggDataEmph 2 2" xfId="628" xr:uid="{00000000-0005-0000-0000-000050020000}"/>
    <cellStyle name="SAPBEXaggDataEmph 2 3" xfId="629" xr:uid="{00000000-0005-0000-0000-000051020000}"/>
    <cellStyle name="SAPBEXaggDataEmph 2 4" xfId="630" xr:uid="{00000000-0005-0000-0000-000052020000}"/>
    <cellStyle name="SAPBEXaggDataEmph 2 5" xfId="631" xr:uid="{00000000-0005-0000-0000-000053020000}"/>
    <cellStyle name="SAPBEXaggDataEmph 2 6" xfId="632" xr:uid="{00000000-0005-0000-0000-000054020000}"/>
    <cellStyle name="SAPBEXaggDataEmph 2 7" xfId="633" xr:uid="{00000000-0005-0000-0000-000055020000}"/>
    <cellStyle name="SAPBEXaggDataEmph 2 8" xfId="634" xr:uid="{00000000-0005-0000-0000-000056020000}"/>
    <cellStyle name="SAPBEXaggDataEmph 2 9" xfId="635" xr:uid="{00000000-0005-0000-0000-000057020000}"/>
    <cellStyle name="SAPBEXaggDataEmph 3" xfId="636" xr:uid="{00000000-0005-0000-0000-000058020000}"/>
    <cellStyle name="SAPBEXaggDataEmph 4" xfId="637" xr:uid="{00000000-0005-0000-0000-000059020000}"/>
    <cellStyle name="SAPBEXaggDataEmph 5" xfId="638" xr:uid="{00000000-0005-0000-0000-00005A020000}"/>
    <cellStyle name="SAPBEXaggDataEmph 6" xfId="639" xr:uid="{00000000-0005-0000-0000-00005B020000}"/>
    <cellStyle name="SAPBEXaggDataEmph 7" xfId="640" xr:uid="{00000000-0005-0000-0000-00005C020000}"/>
    <cellStyle name="SAPBEXaggDataEmph 8" xfId="641" xr:uid="{00000000-0005-0000-0000-00005D020000}"/>
    <cellStyle name="SAPBEXaggDataEmph 9" xfId="642" xr:uid="{00000000-0005-0000-0000-00005E020000}"/>
    <cellStyle name="SAPBEXaggItem" xfId="16" xr:uid="{00000000-0005-0000-0000-00005F020000}"/>
    <cellStyle name="SAPBEXaggItem 10" xfId="643" xr:uid="{00000000-0005-0000-0000-000060020000}"/>
    <cellStyle name="SAPBEXaggItem 11" xfId="644" xr:uid="{00000000-0005-0000-0000-000061020000}"/>
    <cellStyle name="SAPBEXaggItem 2" xfId="645" xr:uid="{00000000-0005-0000-0000-000062020000}"/>
    <cellStyle name="SAPBEXaggItem 2 10" xfId="646" xr:uid="{00000000-0005-0000-0000-000063020000}"/>
    <cellStyle name="SAPBEXaggItem 2 11" xfId="647" xr:uid="{00000000-0005-0000-0000-000064020000}"/>
    <cellStyle name="SAPBEXaggItem 2 2" xfId="648" xr:uid="{00000000-0005-0000-0000-000065020000}"/>
    <cellStyle name="SAPBEXaggItem 2 3" xfId="649" xr:uid="{00000000-0005-0000-0000-000066020000}"/>
    <cellStyle name="SAPBEXaggItem 2 4" xfId="650" xr:uid="{00000000-0005-0000-0000-000067020000}"/>
    <cellStyle name="SAPBEXaggItem 2 5" xfId="651" xr:uid="{00000000-0005-0000-0000-000068020000}"/>
    <cellStyle name="SAPBEXaggItem 2 6" xfId="652" xr:uid="{00000000-0005-0000-0000-000069020000}"/>
    <cellStyle name="SAPBEXaggItem 2 7" xfId="653" xr:uid="{00000000-0005-0000-0000-00006A020000}"/>
    <cellStyle name="SAPBEXaggItem 2 8" xfId="654" xr:uid="{00000000-0005-0000-0000-00006B020000}"/>
    <cellStyle name="SAPBEXaggItem 2 9" xfId="655" xr:uid="{00000000-0005-0000-0000-00006C020000}"/>
    <cellStyle name="SAPBEXaggItem 3" xfId="656" xr:uid="{00000000-0005-0000-0000-00006D020000}"/>
    <cellStyle name="SAPBEXaggItem 4" xfId="657" xr:uid="{00000000-0005-0000-0000-00006E020000}"/>
    <cellStyle name="SAPBEXaggItem 5" xfId="658" xr:uid="{00000000-0005-0000-0000-00006F020000}"/>
    <cellStyle name="SAPBEXaggItem 6" xfId="659" xr:uid="{00000000-0005-0000-0000-000070020000}"/>
    <cellStyle name="SAPBEXaggItem 7" xfId="660" xr:uid="{00000000-0005-0000-0000-000071020000}"/>
    <cellStyle name="SAPBEXaggItem 8" xfId="661" xr:uid="{00000000-0005-0000-0000-000072020000}"/>
    <cellStyle name="SAPBEXaggItem 9" xfId="662" xr:uid="{00000000-0005-0000-0000-000073020000}"/>
    <cellStyle name="SAPBEXaggItemX" xfId="25" xr:uid="{00000000-0005-0000-0000-000074020000}"/>
    <cellStyle name="SAPBEXaggItemX 10" xfId="663" xr:uid="{00000000-0005-0000-0000-000075020000}"/>
    <cellStyle name="SAPBEXaggItemX 11" xfId="664" xr:uid="{00000000-0005-0000-0000-000076020000}"/>
    <cellStyle name="SAPBEXaggItemX 12" xfId="665" xr:uid="{00000000-0005-0000-0000-000077020000}"/>
    <cellStyle name="SAPBEXaggItemX 2" xfId="666" xr:uid="{00000000-0005-0000-0000-000078020000}"/>
    <cellStyle name="SAPBEXaggItemX 2 10" xfId="667" xr:uid="{00000000-0005-0000-0000-000079020000}"/>
    <cellStyle name="SAPBEXaggItemX 2 2" xfId="668" xr:uid="{00000000-0005-0000-0000-00007A020000}"/>
    <cellStyle name="SAPBEXaggItemX 2 3" xfId="669" xr:uid="{00000000-0005-0000-0000-00007B020000}"/>
    <cellStyle name="SAPBEXaggItemX 2 4" xfId="670" xr:uid="{00000000-0005-0000-0000-00007C020000}"/>
    <cellStyle name="SAPBEXaggItemX 2 5" xfId="671" xr:uid="{00000000-0005-0000-0000-00007D020000}"/>
    <cellStyle name="SAPBEXaggItemX 2 6" xfId="672" xr:uid="{00000000-0005-0000-0000-00007E020000}"/>
    <cellStyle name="SAPBEXaggItemX 2 7" xfId="673" xr:uid="{00000000-0005-0000-0000-00007F020000}"/>
    <cellStyle name="SAPBEXaggItemX 2 8" xfId="674" xr:uid="{00000000-0005-0000-0000-000080020000}"/>
    <cellStyle name="SAPBEXaggItemX 2 9" xfId="675" xr:uid="{00000000-0005-0000-0000-000081020000}"/>
    <cellStyle name="SAPBEXaggItemX 3" xfId="676" xr:uid="{00000000-0005-0000-0000-000082020000}"/>
    <cellStyle name="SAPBEXaggItemX 4" xfId="677" xr:uid="{00000000-0005-0000-0000-000083020000}"/>
    <cellStyle name="SAPBEXaggItemX 5" xfId="678" xr:uid="{00000000-0005-0000-0000-000084020000}"/>
    <cellStyle name="SAPBEXaggItemX 6" xfId="679" xr:uid="{00000000-0005-0000-0000-000085020000}"/>
    <cellStyle name="SAPBEXaggItemX 7" xfId="680" xr:uid="{00000000-0005-0000-0000-000086020000}"/>
    <cellStyle name="SAPBEXaggItemX 8" xfId="681" xr:uid="{00000000-0005-0000-0000-000087020000}"/>
    <cellStyle name="SAPBEXaggItemX 9" xfId="682" xr:uid="{00000000-0005-0000-0000-000088020000}"/>
    <cellStyle name="SAPBEXexcBad7" xfId="26" xr:uid="{00000000-0005-0000-0000-000089020000}"/>
    <cellStyle name="SAPBEXexcBad7 10" xfId="683" xr:uid="{00000000-0005-0000-0000-00008A020000}"/>
    <cellStyle name="SAPBEXexcBad7 11" xfId="684" xr:uid="{00000000-0005-0000-0000-00008B020000}"/>
    <cellStyle name="SAPBEXexcBad7 12" xfId="685" xr:uid="{00000000-0005-0000-0000-00008C020000}"/>
    <cellStyle name="SAPBEXexcBad7 2" xfId="686" xr:uid="{00000000-0005-0000-0000-00008D020000}"/>
    <cellStyle name="SAPBEXexcBad7 2 10" xfId="687" xr:uid="{00000000-0005-0000-0000-00008E020000}"/>
    <cellStyle name="SAPBEXexcBad7 2 2" xfId="688" xr:uid="{00000000-0005-0000-0000-00008F020000}"/>
    <cellStyle name="SAPBEXexcBad7 2 3" xfId="689" xr:uid="{00000000-0005-0000-0000-000090020000}"/>
    <cellStyle name="SAPBEXexcBad7 2 4" xfId="690" xr:uid="{00000000-0005-0000-0000-000091020000}"/>
    <cellStyle name="SAPBEXexcBad7 2 5" xfId="691" xr:uid="{00000000-0005-0000-0000-000092020000}"/>
    <cellStyle name="SAPBEXexcBad7 2 6" xfId="692" xr:uid="{00000000-0005-0000-0000-000093020000}"/>
    <cellStyle name="SAPBEXexcBad7 2 7" xfId="693" xr:uid="{00000000-0005-0000-0000-000094020000}"/>
    <cellStyle name="SAPBEXexcBad7 2 8" xfId="694" xr:uid="{00000000-0005-0000-0000-000095020000}"/>
    <cellStyle name="SAPBEXexcBad7 2 9" xfId="695" xr:uid="{00000000-0005-0000-0000-000096020000}"/>
    <cellStyle name="SAPBEXexcBad7 3" xfId="696" xr:uid="{00000000-0005-0000-0000-000097020000}"/>
    <cellStyle name="SAPBEXexcBad7 4" xfId="697" xr:uid="{00000000-0005-0000-0000-000098020000}"/>
    <cellStyle name="SAPBEXexcBad7 5" xfId="698" xr:uid="{00000000-0005-0000-0000-000099020000}"/>
    <cellStyle name="SAPBEXexcBad7 6" xfId="699" xr:uid="{00000000-0005-0000-0000-00009A020000}"/>
    <cellStyle name="SAPBEXexcBad7 7" xfId="700" xr:uid="{00000000-0005-0000-0000-00009B020000}"/>
    <cellStyle name="SAPBEXexcBad7 8" xfId="701" xr:uid="{00000000-0005-0000-0000-00009C020000}"/>
    <cellStyle name="SAPBEXexcBad7 9" xfId="702" xr:uid="{00000000-0005-0000-0000-00009D020000}"/>
    <cellStyle name="SAPBEXexcBad8" xfId="27" xr:uid="{00000000-0005-0000-0000-00009E020000}"/>
    <cellStyle name="SAPBEXexcBad8 10" xfId="703" xr:uid="{00000000-0005-0000-0000-00009F020000}"/>
    <cellStyle name="SAPBEXexcBad8 11" xfId="704" xr:uid="{00000000-0005-0000-0000-0000A0020000}"/>
    <cellStyle name="SAPBEXexcBad8 12" xfId="705" xr:uid="{00000000-0005-0000-0000-0000A1020000}"/>
    <cellStyle name="SAPBEXexcBad8 2" xfId="706" xr:uid="{00000000-0005-0000-0000-0000A2020000}"/>
    <cellStyle name="SAPBEXexcBad8 2 10" xfId="707" xr:uid="{00000000-0005-0000-0000-0000A3020000}"/>
    <cellStyle name="SAPBEXexcBad8 2 2" xfId="708" xr:uid="{00000000-0005-0000-0000-0000A4020000}"/>
    <cellStyle name="SAPBEXexcBad8 2 3" xfId="709" xr:uid="{00000000-0005-0000-0000-0000A5020000}"/>
    <cellStyle name="SAPBEXexcBad8 2 4" xfId="710" xr:uid="{00000000-0005-0000-0000-0000A6020000}"/>
    <cellStyle name="SAPBEXexcBad8 2 5" xfId="711" xr:uid="{00000000-0005-0000-0000-0000A7020000}"/>
    <cellStyle name="SAPBEXexcBad8 2 6" xfId="712" xr:uid="{00000000-0005-0000-0000-0000A8020000}"/>
    <cellStyle name="SAPBEXexcBad8 2 7" xfId="713" xr:uid="{00000000-0005-0000-0000-0000A9020000}"/>
    <cellStyle name="SAPBEXexcBad8 2 8" xfId="714" xr:uid="{00000000-0005-0000-0000-0000AA020000}"/>
    <cellStyle name="SAPBEXexcBad8 2 9" xfId="715" xr:uid="{00000000-0005-0000-0000-0000AB020000}"/>
    <cellStyle name="SAPBEXexcBad8 3" xfId="716" xr:uid="{00000000-0005-0000-0000-0000AC020000}"/>
    <cellStyle name="SAPBEXexcBad8 4" xfId="717" xr:uid="{00000000-0005-0000-0000-0000AD020000}"/>
    <cellStyle name="SAPBEXexcBad8 5" xfId="718" xr:uid="{00000000-0005-0000-0000-0000AE020000}"/>
    <cellStyle name="SAPBEXexcBad8 6" xfId="719" xr:uid="{00000000-0005-0000-0000-0000AF020000}"/>
    <cellStyle name="SAPBEXexcBad8 7" xfId="720" xr:uid="{00000000-0005-0000-0000-0000B0020000}"/>
    <cellStyle name="SAPBEXexcBad8 8" xfId="721" xr:uid="{00000000-0005-0000-0000-0000B1020000}"/>
    <cellStyle name="SAPBEXexcBad8 9" xfId="722" xr:uid="{00000000-0005-0000-0000-0000B2020000}"/>
    <cellStyle name="SAPBEXexcBad9" xfId="28" xr:uid="{00000000-0005-0000-0000-0000B3020000}"/>
    <cellStyle name="SAPBEXexcBad9 10" xfId="723" xr:uid="{00000000-0005-0000-0000-0000B4020000}"/>
    <cellStyle name="SAPBEXexcBad9 11" xfId="724" xr:uid="{00000000-0005-0000-0000-0000B5020000}"/>
    <cellStyle name="SAPBEXexcBad9 12" xfId="725" xr:uid="{00000000-0005-0000-0000-0000B6020000}"/>
    <cellStyle name="SAPBEXexcBad9 2" xfId="726" xr:uid="{00000000-0005-0000-0000-0000B7020000}"/>
    <cellStyle name="SAPBEXexcBad9 2 10" xfId="727" xr:uid="{00000000-0005-0000-0000-0000B8020000}"/>
    <cellStyle name="SAPBEXexcBad9 2 2" xfId="728" xr:uid="{00000000-0005-0000-0000-0000B9020000}"/>
    <cellStyle name="SAPBEXexcBad9 2 3" xfId="729" xr:uid="{00000000-0005-0000-0000-0000BA020000}"/>
    <cellStyle name="SAPBEXexcBad9 2 4" xfId="730" xr:uid="{00000000-0005-0000-0000-0000BB020000}"/>
    <cellStyle name="SAPBEXexcBad9 2 5" xfId="731" xr:uid="{00000000-0005-0000-0000-0000BC020000}"/>
    <cellStyle name="SAPBEXexcBad9 2 6" xfId="732" xr:uid="{00000000-0005-0000-0000-0000BD020000}"/>
    <cellStyle name="SAPBEXexcBad9 2 7" xfId="733" xr:uid="{00000000-0005-0000-0000-0000BE020000}"/>
    <cellStyle name="SAPBEXexcBad9 2 8" xfId="734" xr:uid="{00000000-0005-0000-0000-0000BF020000}"/>
    <cellStyle name="SAPBEXexcBad9 2 9" xfId="735" xr:uid="{00000000-0005-0000-0000-0000C0020000}"/>
    <cellStyle name="SAPBEXexcBad9 3" xfId="736" xr:uid="{00000000-0005-0000-0000-0000C1020000}"/>
    <cellStyle name="SAPBEXexcBad9 4" xfId="737" xr:uid="{00000000-0005-0000-0000-0000C2020000}"/>
    <cellStyle name="SAPBEXexcBad9 5" xfId="738" xr:uid="{00000000-0005-0000-0000-0000C3020000}"/>
    <cellStyle name="SAPBEXexcBad9 6" xfId="739" xr:uid="{00000000-0005-0000-0000-0000C4020000}"/>
    <cellStyle name="SAPBEXexcBad9 7" xfId="740" xr:uid="{00000000-0005-0000-0000-0000C5020000}"/>
    <cellStyle name="SAPBEXexcBad9 8" xfId="741" xr:uid="{00000000-0005-0000-0000-0000C6020000}"/>
    <cellStyle name="SAPBEXexcBad9 9" xfId="742" xr:uid="{00000000-0005-0000-0000-0000C7020000}"/>
    <cellStyle name="SAPBEXexcCritical4" xfId="29" xr:uid="{00000000-0005-0000-0000-0000C8020000}"/>
    <cellStyle name="SAPBEXexcCritical4 10" xfId="743" xr:uid="{00000000-0005-0000-0000-0000C9020000}"/>
    <cellStyle name="SAPBEXexcCritical4 11" xfId="744" xr:uid="{00000000-0005-0000-0000-0000CA020000}"/>
    <cellStyle name="SAPBEXexcCritical4 12" xfId="745" xr:uid="{00000000-0005-0000-0000-0000CB020000}"/>
    <cellStyle name="SAPBEXexcCritical4 2" xfId="746" xr:uid="{00000000-0005-0000-0000-0000CC020000}"/>
    <cellStyle name="SAPBEXexcCritical4 2 10" xfId="747" xr:uid="{00000000-0005-0000-0000-0000CD020000}"/>
    <cellStyle name="SAPBEXexcCritical4 2 2" xfId="748" xr:uid="{00000000-0005-0000-0000-0000CE020000}"/>
    <cellStyle name="SAPBEXexcCritical4 2 3" xfId="749" xr:uid="{00000000-0005-0000-0000-0000CF020000}"/>
    <cellStyle name="SAPBEXexcCritical4 2 4" xfId="750" xr:uid="{00000000-0005-0000-0000-0000D0020000}"/>
    <cellStyle name="SAPBEXexcCritical4 2 5" xfId="751" xr:uid="{00000000-0005-0000-0000-0000D1020000}"/>
    <cellStyle name="SAPBEXexcCritical4 2 6" xfId="752" xr:uid="{00000000-0005-0000-0000-0000D2020000}"/>
    <cellStyle name="SAPBEXexcCritical4 2 7" xfId="753" xr:uid="{00000000-0005-0000-0000-0000D3020000}"/>
    <cellStyle name="SAPBEXexcCritical4 2 8" xfId="754" xr:uid="{00000000-0005-0000-0000-0000D4020000}"/>
    <cellStyle name="SAPBEXexcCritical4 2 9" xfId="755" xr:uid="{00000000-0005-0000-0000-0000D5020000}"/>
    <cellStyle name="SAPBEXexcCritical4 3" xfId="756" xr:uid="{00000000-0005-0000-0000-0000D6020000}"/>
    <cellStyle name="SAPBEXexcCritical4 4" xfId="757" xr:uid="{00000000-0005-0000-0000-0000D7020000}"/>
    <cellStyle name="SAPBEXexcCritical4 5" xfId="758" xr:uid="{00000000-0005-0000-0000-0000D8020000}"/>
    <cellStyle name="SAPBEXexcCritical4 6" xfId="759" xr:uid="{00000000-0005-0000-0000-0000D9020000}"/>
    <cellStyle name="SAPBEXexcCritical4 7" xfId="760" xr:uid="{00000000-0005-0000-0000-0000DA020000}"/>
    <cellStyle name="SAPBEXexcCritical4 8" xfId="761" xr:uid="{00000000-0005-0000-0000-0000DB020000}"/>
    <cellStyle name="SAPBEXexcCritical4 9" xfId="762" xr:uid="{00000000-0005-0000-0000-0000DC020000}"/>
    <cellStyle name="SAPBEXexcCritical5" xfId="30" xr:uid="{00000000-0005-0000-0000-0000DD020000}"/>
    <cellStyle name="SAPBEXexcCritical5 10" xfId="763" xr:uid="{00000000-0005-0000-0000-0000DE020000}"/>
    <cellStyle name="SAPBEXexcCritical5 11" xfId="764" xr:uid="{00000000-0005-0000-0000-0000DF020000}"/>
    <cellStyle name="SAPBEXexcCritical5 12" xfId="765" xr:uid="{00000000-0005-0000-0000-0000E0020000}"/>
    <cellStyle name="SAPBEXexcCritical5 2" xfId="766" xr:uid="{00000000-0005-0000-0000-0000E1020000}"/>
    <cellStyle name="SAPBEXexcCritical5 2 10" xfId="767" xr:uid="{00000000-0005-0000-0000-0000E2020000}"/>
    <cellStyle name="SAPBEXexcCritical5 2 2" xfId="768" xr:uid="{00000000-0005-0000-0000-0000E3020000}"/>
    <cellStyle name="SAPBEXexcCritical5 2 3" xfId="769" xr:uid="{00000000-0005-0000-0000-0000E4020000}"/>
    <cellStyle name="SAPBEXexcCritical5 2 4" xfId="770" xr:uid="{00000000-0005-0000-0000-0000E5020000}"/>
    <cellStyle name="SAPBEXexcCritical5 2 5" xfId="771" xr:uid="{00000000-0005-0000-0000-0000E6020000}"/>
    <cellStyle name="SAPBEXexcCritical5 2 6" xfId="772" xr:uid="{00000000-0005-0000-0000-0000E7020000}"/>
    <cellStyle name="SAPBEXexcCritical5 2 7" xfId="773" xr:uid="{00000000-0005-0000-0000-0000E8020000}"/>
    <cellStyle name="SAPBEXexcCritical5 2 8" xfId="774" xr:uid="{00000000-0005-0000-0000-0000E9020000}"/>
    <cellStyle name="SAPBEXexcCritical5 2 9" xfId="775" xr:uid="{00000000-0005-0000-0000-0000EA020000}"/>
    <cellStyle name="SAPBEXexcCritical5 3" xfId="776" xr:uid="{00000000-0005-0000-0000-0000EB020000}"/>
    <cellStyle name="SAPBEXexcCritical5 4" xfId="777" xr:uid="{00000000-0005-0000-0000-0000EC020000}"/>
    <cellStyle name="SAPBEXexcCritical5 5" xfId="778" xr:uid="{00000000-0005-0000-0000-0000ED020000}"/>
    <cellStyle name="SAPBEXexcCritical5 6" xfId="779" xr:uid="{00000000-0005-0000-0000-0000EE020000}"/>
    <cellStyle name="SAPBEXexcCritical5 7" xfId="780" xr:uid="{00000000-0005-0000-0000-0000EF020000}"/>
    <cellStyle name="SAPBEXexcCritical5 8" xfId="781" xr:uid="{00000000-0005-0000-0000-0000F0020000}"/>
    <cellStyle name="SAPBEXexcCritical5 9" xfId="782" xr:uid="{00000000-0005-0000-0000-0000F1020000}"/>
    <cellStyle name="SAPBEXexcCritical6" xfId="31" xr:uid="{00000000-0005-0000-0000-0000F2020000}"/>
    <cellStyle name="SAPBEXexcCritical6 10" xfId="783" xr:uid="{00000000-0005-0000-0000-0000F3020000}"/>
    <cellStyle name="SAPBEXexcCritical6 11" xfId="784" xr:uid="{00000000-0005-0000-0000-0000F4020000}"/>
    <cellStyle name="SAPBEXexcCritical6 12" xfId="785" xr:uid="{00000000-0005-0000-0000-0000F5020000}"/>
    <cellStyle name="SAPBEXexcCritical6 2" xfId="786" xr:uid="{00000000-0005-0000-0000-0000F6020000}"/>
    <cellStyle name="SAPBEXexcCritical6 2 10" xfId="787" xr:uid="{00000000-0005-0000-0000-0000F7020000}"/>
    <cellStyle name="SAPBEXexcCritical6 2 2" xfId="788" xr:uid="{00000000-0005-0000-0000-0000F8020000}"/>
    <cellStyle name="SAPBEXexcCritical6 2 3" xfId="789" xr:uid="{00000000-0005-0000-0000-0000F9020000}"/>
    <cellStyle name="SAPBEXexcCritical6 2 4" xfId="790" xr:uid="{00000000-0005-0000-0000-0000FA020000}"/>
    <cellStyle name="SAPBEXexcCritical6 2 5" xfId="791" xr:uid="{00000000-0005-0000-0000-0000FB020000}"/>
    <cellStyle name="SAPBEXexcCritical6 2 6" xfId="792" xr:uid="{00000000-0005-0000-0000-0000FC020000}"/>
    <cellStyle name="SAPBEXexcCritical6 2 7" xfId="793" xr:uid="{00000000-0005-0000-0000-0000FD020000}"/>
    <cellStyle name="SAPBEXexcCritical6 2 8" xfId="794" xr:uid="{00000000-0005-0000-0000-0000FE020000}"/>
    <cellStyle name="SAPBEXexcCritical6 2 9" xfId="795" xr:uid="{00000000-0005-0000-0000-0000FF020000}"/>
    <cellStyle name="SAPBEXexcCritical6 3" xfId="796" xr:uid="{00000000-0005-0000-0000-000000030000}"/>
    <cellStyle name="SAPBEXexcCritical6 4" xfId="797" xr:uid="{00000000-0005-0000-0000-000001030000}"/>
    <cellStyle name="SAPBEXexcCritical6 5" xfId="798" xr:uid="{00000000-0005-0000-0000-000002030000}"/>
    <cellStyle name="SAPBEXexcCritical6 6" xfId="799" xr:uid="{00000000-0005-0000-0000-000003030000}"/>
    <cellStyle name="SAPBEXexcCritical6 7" xfId="800" xr:uid="{00000000-0005-0000-0000-000004030000}"/>
    <cellStyle name="SAPBEXexcCritical6 8" xfId="801" xr:uid="{00000000-0005-0000-0000-000005030000}"/>
    <cellStyle name="SAPBEXexcCritical6 9" xfId="802" xr:uid="{00000000-0005-0000-0000-000006030000}"/>
    <cellStyle name="SAPBEXexcGood1" xfId="32" xr:uid="{00000000-0005-0000-0000-000007030000}"/>
    <cellStyle name="SAPBEXexcGood1 10" xfId="803" xr:uid="{00000000-0005-0000-0000-000008030000}"/>
    <cellStyle name="SAPBEXexcGood1 11" xfId="804" xr:uid="{00000000-0005-0000-0000-000009030000}"/>
    <cellStyle name="SAPBEXexcGood1 12" xfId="805" xr:uid="{00000000-0005-0000-0000-00000A030000}"/>
    <cellStyle name="SAPBEXexcGood1 2" xfId="806" xr:uid="{00000000-0005-0000-0000-00000B030000}"/>
    <cellStyle name="SAPBEXexcGood1 2 10" xfId="807" xr:uid="{00000000-0005-0000-0000-00000C030000}"/>
    <cellStyle name="SAPBEXexcGood1 2 2" xfId="808" xr:uid="{00000000-0005-0000-0000-00000D030000}"/>
    <cellStyle name="SAPBEXexcGood1 2 3" xfId="809" xr:uid="{00000000-0005-0000-0000-00000E030000}"/>
    <cellStyle name="SAPBEXexcGood1 2 4" xfId="810" xr:uid="{00000000-0005-0000-0000-00000F030000}"/>
    <cellStyle name="SAPBEXexcGood1 2 5" xfId="811" xr:uid="{00000000-0005-0000-0000-000010030000}"/>
    <cellStyle name="SAPBEXexcGood1 2 6" xfId="812" xr:uid="{00000000-0005-0000-0000-000011030000}"/>
    <cellStyle name="SAPBEXexcGood1 2 7" xfId="813" xr:uid="{00000000-0005-0000-0000-000012030000}"/>
    <cellStyle name="SAPBEXexcGood1 2 8" xfId="814" xr:uid="{00000000-0005-0000-0000-000013030000}"/>
    <cellStyle name="SAPBEXexcGood1 2 9" xfId="815" xr:uid="{00000000-0005-0000-0000-000014030000}"/>
    <cellStyle name="SAPBEXexcGood1 3" xfId="816" xr:uid="{00000000-0005-0000-0000-000015030000}"/>
    <cellStyle name="SAPBEXexcGood1 4" xfId="817" xr:uid="{00000000-0005-0000-0000-000016030000}"/>
    <cellStyle name="SAPBEXexcGood1 5" xfId="818" xr:uid="{00000000-0005-0000-0000-000017030000}"/>
    <cellStyle name="SAPBEXexcGood1 6" xfId="819" xr:uid="{00000000-0005-0000-0000-000018030000}"/>
    <cellStyle name="SAPBEXexcGood1 7" xfId="820" xr:uid="{00000000-0005-0000-0000-000019030000}"/>
    <cellStyle name="SAPBEXexcGood1 8" xfId="821" xr:uid="{00000000-0005-0000-0000-00001A030000}"/>
    <cellStyle name="SAPBEXexcGood1 9" xfId="822" xr:uid="{00000000-0005-0000-0000-00001B030000}"/>
    <cellStyle name="SAPBEXexcGood2" xfId="33" xr:uid="{00000000-0005-0000-0000-00001C030000}"/>
    <cellStyle name="SAPBEXexcGood2 10" xfId="823" xr:uid="{00000000-0005-0000-0000-00001D030000}"/>
    <cellStyle name="SAPBEXexcGood2 11" xfId="824" xr:uid="{00000000-0005-0000-0000-00001E030000}"/>
    <cellStyle name="SAPBEXexcGood2 12" xfId="825" xr:uid="{00000000-0005-0000-0000-00001F030000}"/>
    <cellStyle name="SAPBEXexcGood2 2" xfId="826" xr:uid="{00000000-0005-0000-0000-000020030000}"/>
    <cellStyle name="SAPBEXexcGood2 2 10" xfId="827" xr:uid="{00000000-0005-0000-0000-000021030000}"/>
    <cellStyle name="SAPBEXexcGood2 2 2" xfId="828" xr:uid="{00000000-0005-0000-0000-000022030000}"/>
    <cellStyle name="SAPBEXexcGood2 2 3" xfId="829" xr:uid="{00000000-0005-0000-0000-000023030000}"/>
    <cellStyle name="SAPBEXexcGood2 2 4" xfId="830" xr:uid="{00000000-0005-0000-0000-000024030000}"/>
    <cellStyle name="SAPBEXexcGood2 2 5" xfId="831" xr:uid="{00000000-0005-0000-0000-000025030000}"/>
    <cellStyle name="SAPBEXexcGood2 2 6" xfId="832" xr:uid="{00000000-0005-0000-0000-000026030000}"/>
    <cellStyle name="SAPBEXexcGood2 2 7" xfId="833" xr:uid="{00000000-0005-0000-0000-000027030000}"/>
    <cellStyle name="SAPBEXexcGood2 2 8" xfId="834" xr:uid="{00000000-0005-0000-0000-000028030000}"/>
    <cellStyle name="SAPBEXexcGood2 2 9" xfId="835" xr:uid="{00000000-0005-0000-0000-000029030000}"/>
    <cellStyle name="SAPBEXexcGood2 3" xfId="836" xr:uid="{00000000-0005-0000-0000-00002A030000}"/>
    <cellStyle name="SAPBEXexcGood2 4" xfId="837" xr:uid="{00000000-0005-0000-0000-00002B030000}"/>
    <cellStyle name="SAPBEXexcGood2 5" xfId="838" xr:uid="{00000000-0005-0000-0000-00002C030000}"/>
    <cellStyle name="SAPBEXexcGood2 6" xfId="839" xr:uid="{00000000-0005-0000-0000-00002D030000}"/>
    <cellStyle name="SAPBEXexcGood2 7" xfId="840" xr:uid="{00000000-0005-0000-0000-00002E030000}"/>
    <cellStyle name="SAPBEXexcGood2 8" xfId="841" xr:uid="{00000000-0005-0000-0000-00002F030000}"/>
    <cellStyle name="SAPBEXexcGood2 9" xfId="842" xr:uid="{00000000-0005-0000-0000-000030030000}"/>
    <cellStyle name="SAPBEXexcGood3" xfId="34" xr:uid="{00000000-0005-0000-0000-000031030000}"/>
    <cellStyle name="SAPBEXexcGood3 10" xfId="843" xr:uid="{00000000-0005-0000-0000-000032030000}"/>
    <cellStyle name="SAPBEXexcGood3 11" xfId="844" xr:uid="{00000000-0005-0000-0000-000033030000}"/>
    <cellStyle name="SAPBEXexcGood3 12" xfId="845" xr:uid="{00000000-0005-0000-0000-000034030000}"/>
    <cellStyle name="SAPBEXexcGood3 2" xfId="846" xr:uid="{00000000-0005-0000-0000-000035030000}"/>
    <cellStyle name="SAPBEXexcGood3 2 10" xfId="847" xr:uid="{00000000-0005-0000-0000-000036030000}"/>
    <cellStyle name="SAPBEXexcGood3 2 2" xfId="848" xr:uid="{00000000-0005-0000-0000-000037030000}"/>
    <cellStyle name="SAPBEXexcGood3 2 3" xfId="849" xr:uid="{00000000-0005-0000-0000-000038030000}"/>
    <cellStyle name="SAPBEXexcGood3 2 4" xfId="850" xr:uid="{00000000-0005-0000-0000-000039030000}"/>
    <cellStyle name="SAPBEXexcGood3 2 5" xfId="851" xr:uid="{00000000-0005-0000-0000-00003A030000}"/>
    <cellStyle name="SAPBEXexcGood3 2 6" xfId="852" xr:uid="{00000000-0005-0000-0000-00003B030000}"/>
    <cellStyle name="SAPBEXexcGood3 2 7" xfId="853" xr:uid="{00000000-0005-0000-0000-00003C030000}"/>
    <cellStyle name="SAPBEXexcGood3 2 8" xfId="854" xr:uid="{00000000-0005-0000-0000-00003D030000}"/>
    <cellStyle name="SAPBEXexcGood3 2 9" xfId="855" xr:uid="{00000000-0005-0000-0000-00003E030000}"/>
    <cellStyle name="SAPBEXexcGood3 3" xfId="856" xr:uid="{00000000-0005-0000-0000-00003F030000}"/>
    <cellStyle name="SAPBEXexcGood3 4" xfId="857" xr:uid="{00000000-0005-0000-0000-000040030000}"/>
    <cellStyle name="SAPBEXexcGood3 5" xfId="858" xr:uid="{00000000-0005-0000-0000-000041030000}"/>
    <cellStyle name="SAPBEXexcGood3 6" xfId="859" xr:uid="{00000000-0005-0000-0000-000042030000}"/>
    <cellStyle name="SAPBEXexcGood3 7" xfId="860" xr:uid="{00000000-0005-0000-0000-000043030000}"/>
    <cellStyle name="SAPBEXexcGood3 8" xfId="861" xr:uid="{00000000-0005-0000-0000-000044030000}"/>
    <cellStyle name="SAPBEXexcGood3 9" xfId="862" xr:uid="{00000000-0005-0000-0000-000045030000}"/>
    <cellStyle name="SAPBEXfilterDrill" xfId="35" xr:uid="{00000000-0005-0000-0000-000046030000}"/>
    <cellStyle name="SAPBEXfilterDrill 10" xfId="863" xr:uid="{00000000-0005-0000-0000-000047030000}"/>
    <cellStyle name="SAPBEXfilterDrill 11" xfId="864" xr:uid="{00000000-0005-0000-0000-000048030000}"/>
    <cellStyle name="SAPBEXfilterDrill 12" xfId="865" xr:uid="{00000000-0005-0000-0000-000049030000}"/>
    <cellStyle name="SAPBEXfilterDrill 2" xfId="866" xr:uid="{00000000-0005-0000-0000-00004A030000}"/>
    <cellStyle name="SAPBEXfilterDrill 2 10" xfId="867" xr:uid="{00000000-0005-0000-0000-00004B030000}"/>
    <cellStyle name="SAPBEXfilterDrill 2 2" xfId="868" xr:uid="{00000000-0005-0000-0000-00004C030000}"/>
    <cellStyle name="SAPBEXfilterDrill 2 3" xfId="869" xr:uid="{00000000-0005-0000-0000-00004D030000}"/>
    <cellStyle name="SAPBEXfilterDrill 2 4" xfId="870" xr:uid="{00000000-0005-0000-0000-00004E030000}"/>
    <cellStyle name="SAPBEXfilterDrill 2 5" xfId="871" xr:uid="{00000000-0005-0000-0000-00004F030000}"/>
    <cellStyle name="SAPBEXfilterDrill 2 6" xfId="872" xr:uid="{00000000-0005-0000-0000-000050030000}"/>
    <cellStyle name="SAPBEXfilterDrill 2 7" xfId="873" xr:uid="{00000000-0005-0000-0000-000051030000}"/>
    <cellStyle name="SAPBEXfilterDrill 2 8" xfId="874" xr:uid="{00000000-0005-0000-0000-000052030000}"/>
    <cellStyle name="SAPBEXfilterDrill 2 9" xfId="875" xr:uid="{00000000-0005-0000-0000-000053030000}"/>
    <cellStyle name="SAPBEXfilterDrill 3" xfId="876" xr:uid="{00000000-0005-0000-0000-000054030000}"/>
    <cellStyle name="SAPBEXfilterDrill 4" xfId="877" xr:uid="{00000000-0005-0000-0000-000055030000}"/>
    <cellStyle name="SAPBEXfilterDrill 5" xfId="878" xr:uid="{00000000-0005-0000-0000-000056030000}"/>
    <cellStyle name="SAPBEXfilterDrill 6" xfId="879" xr:uid="{00000000-0005-0000-0000-000057030000}"/>
    <cellStyle name="SAPBEXfilterDrill 7" xfId="880" xr:uid="{00000000-0005-0000-0000-000058030000}"/>
    <cellStyle name="SAPBEXfilterDrill 8" xfId="881" xr:uid="{00000000-0005-0000-0000-000059030000}"/>
    <cellStyle name="SAPBEXfilterDrill 9" xfId="882" xr:uid="{00000000-0005-0000-0000-00005A030000}"/>
    <cellStyle name="SAPBEXfilterItem" xfId="36" xr:uid="{00000000-0005-0000-0000-00005B030000}"/>
    <cellStyle name="SAPBEXfilterItem 10" xfId="883" xr:uid="{00000000-0005-0000-0000-00005C030000}"/>
    <cellStyle name="SAPBEXfilterItem 11" xfId="884" xr:uid="{00000000-0005-0000-0000-00005D030000}"/>
    <cellStyle name="SAPBEXfilterItem 12" xfId="885" xr:uid="{00000000-0005-0000-0000-00005E030000}"/>
    <cellStyle name="SAPBEXfilterItem 2" xfId="886" xr:uid="{00000000-0005-0000-0000-00005F030000}"/>
    <cellStyle name="SAPBEXfilterItem 2 10" xfId="887" xr:uid="{00000000-0005-0000-0000-000060030000}"/>
    <cellStyle name="SAPBEXfilterItem 2 2" xfId="888" xr:uid="{00000000-0005-0000-0000-000061030000}"/>
    <cellStyle name="SAPBEXfilterItem 2 3" xfId="889" xr:uid="{00000000-0005-0000-0000-000062030000}"/>
    <cellStyle name="SAPBEXfilterItem 2 4" xfId="890" xr:uid="{00000000-0005-0000-0000-000063030000}"/>
    <cellStyle name="SAPBEXfilterItem 2 5" xfId="891" xr:uid="{00000000-0005-0000-0000-000064030000}"/>
    <cellStyle name="SAPBEXfilterItem 2 6" xfId="892" xr:uid="{00000000-0005-0000-0000-000065030000}"/>
    <cellStyle name="SAPBEXfilterItem 2 7" xfId="893" xr:uid="{00000000-0005-0000-0000-000066030000}"/>
    <cellStyle name="SAPBEXfilterItem 2 8" xfId="894" xr:uid="{00000000-0005-0000-0000-000067030000}"/>
    <cellStyle name="SAPBEXfilterItem 2 9" xfId="895" xr:uid="{00000000-0005-0000-0000-000068030000}"/>
    <cellStyle name="SAPBEXfilterItem 3" xfId="896" xr:uid="{00000000-0005-0000-0000-000069030000}"/>
    <cellStyle name="SAPBEXfilterItem 4" xfId="897" xr:uid="{00000000-0005-0000-0000-00006A030000}"/>
    <cellStyle name="SAPBEXfilterItem 5" xfId="898" xr:uid="{00000000-0005-0000-0000-00006B030000}"/>
    <cellStyle name="SAPBEXfilterItem 6" xfId="899" xr:uid="{00000000-0005-0000-0000-00006C030000}"/>
    <cellStyle name="SAPBEXfilterItem 7" xfId="900" xr:uid="{00000000-0005-0000-0000-00006D030000}"/>
    <cellStyle name="SAPBEXfilterItem 8" xfId="901" xr:uid="{00000000-0005-0000-0000-00006E030000}"/>
    <cellStyle name="SAPBEXfilterItem 9" xfId="902" xr:uid="{00000000-0005-0000-0000-00006F030000}"/>
    <cellStyle name="SAPBEXfilterText" xfId="37" xr:uid="{00000000-0005-0000-0000-000070030000}"/>
    <cellStyle name="SAPBEXfilterText 10" xfId="903" xr:uid="{00000000-0005-0000-0000-000071030000}"/>
    <cellStyle name="SAPBEXfilterText 11" xfId="904" xr:uid="{00000000-0005-0000-0000-000072030000}"/>
    <cellStyle name="SAPBEXfilterText 12" xfId="905" xr:uid="{00000000-0005-0000-0000-000073030000}"/>
    <cellStyle name="SAPBEXfilterText 2" xfId="906" xr:uid="{00000000-0005-0000-0000-000074030000}"/>
    <cellStyle name="SAPBEXfilterText 2 10" xfId="907" xr:uid="{00000000-0005-0000-0000-000075030000}"/>
    <cellStyle name="SAPBEXfilterText 2 2" xfId="908" xr:uid="{00000000-0005-0000-0000-000076030000}"/>
    <cellStyle name="SAPBEXfilterText 2 3" xfId="909" xr:uid="{00000000-0005-0000-0000-000077030000}"/>
    <cellStyle name="SAPBEXfilterText 2 4" xfId="910" xr:uid="{00000000-0005-0000-0000-000078030000}"/>
    <cellStyle name="SAPBEXfilterText 2 5" xfId="911" xr:uid="{00000000-0005-0000-0000-000079030000}"/>
    <cellStyle name="SAPBEXfilterText 2 6" xfId="912" xr:uid="{00000000-0005-0000-0000-00007A030000}"/>
    <cellStyle name="SAPBEXfilterText 2 7" xfId="913" xr:uid="{00000000-0005-0000-0000-00007B030000}"/>
    <cellStyle name="SAPBEXfilterText 2 8" xfId="914" xr:uid="{00000000-0005-0000-0000-00007C030000}"/>
    <cellStyle name="SAPBEXfilterText 2 9" xfId="915" xr:uid="{00000000-0005-0000-0000-00007D030000}"/>
    <cellStyle name="SAPBEXfilterText 3" xfId="916" xr:uid="{00000000-0005-0000-0000-00007E030000}"/>
    <cellStyle name="SAPBEXfilterText 4" xfId="917" xr:uid="{00000000-0005-0000-0000-00007F030000}"/>
    <cellStyle name="SAPBEXfilterText 5" xfId="918" xr:uid="{00000000-0005-0000-0000-000080030000}"/>
    <cellStyle name="SAPBEXfilterText 6" xfId="919" xr:uid="{00000000-0005-0000-0000-000081030000}"/>
    <cellStyle name="SAPBEXfilterText 7" xfId="920" xr:uid="{00000000-0005-0000-0000-000082030000}"/>
    <cellStyle name="SAPBEXfilterText 8" xfId="921" xr:uid="{00000000-0005-0000-0000-000083030000}"/>
    <cellStyle name="SAPBEXfilterText 9" xfId="922" xr:uid="{00000000-0005-0000-0000-000084030000}"/>
    <cellStyle name="SAPBEXformats" xfId="38" xr:uid="{00000000-0005-0000-0000-000085030000}"/>
    <cellStyle name="SAPBEXformats 10" xfId="923" xr:uid="{00000000-0005-0000-0000-000086030000}"/>
    <cellStyle name="SAPBEXformats 11" xfId="924" xr:uid="{00000000-0005-0000-0000-000087030000}"/>
    <cellStyle name="SAPBEXformats 12" xfId="925" xr:uid="{00000000-0005-0000-0000-000088030000}"/>
    <cellStyle name="SAPBEXformats 2" xfId="926" xr:uid="{00000000-0005-0000-0000-000089030000}"/>
    <cellStyle name="SAPBEXformats 2 10" xfId="927" xr:uid="{00000000-0005-0000-0000-00008A030000}"/>
    <cellStyle name="SAPBEXformats 2 2" xfId="928" xr:uid="{00000000-0005-0000-0000-00008B030000}"/>
    <cellStyle name="SAPBEXformats 2 3" xfId="929" xr:uid="{00000000-0005-0000-0000-00008C030000}"/>
    <cellStyle name="SAPBEXformats 2 4" xfId="930" xr:uid="{00000000-0005-0000-0000-00008D030000}"/>
    <cellStyle name="SAPBEXformats 2 5" xfId="931" xr:uid="{00000000-0005-0000-0000-00008E030000}"/>
    <cellStyle name="SAPBEXformats 2 6" xfId="932" xr:uid="{00000000-0005-0000-0000-00008F030000}"/>
    <cellStyle name="SAPBEXformats 2 7" xfId="933" xr:uid="{00000000-0005-0000-0000-000090030000}"/>
    <cellStyle name="SAPBEXformats 2 8" xfId="934" xr:uid="{00000000-0005-0000-0000-000091030000}"/>
    <cellStyle name="SAPBEXformats 2 9" xfId="935" xr:uid="{00000000-0005-0000-0000-000092030000}"/>
    <cellStyle name="SAPBEXformats 3" xfId="936" xr:uid="{00000000-0005-0000-0000-000093030000}"/>
    <cellStyle name="SAPBEXformats 4" xfId="937" xr:uid="{00000000-0005-0000-0000-000094030000}"/>
    <cellStyle name="SAPBEXformats 5" xfId="938" xr:uid="{00000000-0005-0000-0000-000095030000}"/>
    <cellStyle name="SAPBEXformats 6" xfId="939" xr:uid="{00000000-0005-0000-0000-000096030000}"/>
    <cellStyle name="SAPBEXformats 7" xfId="940" xr:uid="{00000000-0005-0000-0000-000097030000}"/>
    <cellStyle name="SAPBEXformats 8" xfId="941" xr:uid="{00000000-0005-0000-0000-000098030000}"/>
    <cellStyle name="SAPBEXformats 9" xfId="942" xr:uid="{00000000-0005-0000-0000-000099030000}"/>
    <cellStyle name="SAPBEXheaderItem" xfId="39" xr:uid="{00000000-0005-0000-0000-00009A030000}"/>
    <cellStyle name="SAPBEXheaderItem 10" xfId="943" xr:uid="{00000000-0005-0000-0000-00009B030000}"/>
    <cellStyle name="SAPBEXheaderItem 11" xfId="944" xr:uid="{00000000-0005-0000-0000-00009C030000}"/>
    <cellStyle name="SAPBEXheaderItem 12" xfId="945" xr:uid="{00000000-0005-0000-0000-00009D030000}"/>
    <cellStyle name="SAPBEXheaderItem 2" xfId="946" xr:uid="{00000000-0005-0000-0000-00009E030000}"/>
    <cellStyle name="SAPBEXheaderItem 2 10" xfId="947" xr:uid="{00000000-0005-0000-0000-00009F030000}"/>
    <cellStyle name="SAPBEXheaderItem 2 2" xfId="948" xr:uid="{00000000-0005-0000-0000-0000A0030000}"/>
    <cellStyle name="SAPBEXheaderItem 2 3" xfId="949" xr:uid="{00000000-0005-0000-0000-0000A1030000}"/>
    <cellStyle name="SAPBEXheaderItem 2 4" xfId="950" xr:uid="{00000000-0005-0000-0000-0000A2030000}"/>
    <cellStyle name="SAPBEXheaderItem 2 5" xfId="951" xr:uid="{00000000-0005-0000-0000-0000A3030000}"/>
    <cellStyle name="SAPBEXheaderItem 2 6" xfId="952" xr:uid="{00000000-0005-0000-0000-0000A4030000}"/>
    <cellStyle name="SAPBEXheaderItem 2 7" xfId="953" xr:uid="{00000000-0005-0000-0000-0000A5030000}"/>
    <cellStyle name="SAPBEXheaderItem 2 8" xfId="954" xr:uid="{00000000-0005-0000-0000-0000A6030000}"/>
    <cellStyle name="SAPBEXheaderItem 2 9" xfId="955" xr:uid="{00000000-0005-0000-0000-0000A7030000}"/>
    <cellStyle name="SAPBEXheaderItem 3" xfId="956" xr:uid="{00000000-0005-0000-0000-0000A8030000}"/>
    <cellStyle name="SAPBEXheaderItem 4" xfId="957" xr:uid="{00000000-0005-0000-0000-0000A9030000}"/>
    <cellStyle name="SAPBEXheaderItem 5" xfId="958" xr:uid="{00000000-0005-0000-0000-0000AA030000}"/>
    <cellStyle name="SAPBEXheaderItem 6" xfId="959" xr:uid="{00000000-0005-0000-0000-0000AB030000}"/>
    <cellStyle name="SAPBEXheaderItem 7" xfId="960" xr:uid="{00000000-0005-0000-0000-0000AC030000}"/>
    <cellStyle name="SAPBEXheaderItem 8" xfId="961" xr:uid="{00000000-0005-0000-0000-0000AD030000}"/>
    <cellStyle name="SAPBEXheaderItem 9" xfId="962" xr:uid="{00000000-0005-0000-0000-0000AE030000}"/>
    <cellStyle name="SAPBEXheaderText" xfId="40" xr:uid="{00000000-0005-0000-0000-0000AF030000}"/>
    <cellStyle name="SAPBEXheaderText 10" xfId="963" xr:uid="{00000000-0005-0000-0000-0000B0030000}"/>
    <cellStyle name="SAPBEXheaderText 11" xfId="964" xr:uid="{00000000-0005-0000-0000-0000B1030000}"/>
    <cellStyle name="SAPBEXheaderText 12" xfId="965" xr:uid="{00000000-0005-0000-0000-0000B2030000}"/>
    <cellStyle name="SAPBEXheaderText 2" xfId="966" xr:uid="{00000000-0005-0000-0000-0000B3030000}"/>
    <cellStyle name="SAPBEXheaderText 2 10" xfId="967" xr:uid="{00000000-0005-0000-0000-0000B4030000}"/>
    <cellStyle name="SAPBEXheaderText 2 2" xfId="968" xr:uid="{00000000-0005-0000-0000-0000B5030000}"/>
    <cellStyle name="SAPBEXheaderText 2 3" xfId="969" xr:uid="{00000000-0005-0000-0000-0000B6030000}"/>
    <cellStyle name="SAPBEXheaderText 2 4" xfId="970" xr:uid="{00000000-0005-0000-0000-0000B7030000}"/>
    <cellStyle name="SAPBEXheaderText 2 5" xfId="971" xr:uid="{00000000-0005-0000-0000-0000B8030000}"/>
    <cellStyle name="SAPBEXheaderText 2 6" xfId="972" xr:uid="{00000000-0005-0000-0000-0000B9030000}"/>
    <cellStyle name="SAPBEXheaderText 2 7" xfId="973" xr:uid="{00000000-0005-0000-0000-0000BA030000}"/>
    <cellStyle name="SAPBEXheaderText 2 8" xfId="974" xr:uid="{00000000-0005-0000-0000-0000BB030000}"/>
    <cellStyle name="SAPBEXheaderText 2 9" xfId="975" xr:uid="{00000000-0005-0000-0000-0000BC030000}"/>
    <cellStyle name="SAPBEXheaderText 3" xfId="976" xr:uid="{00000000-0005-0000-0000-0000BD030000}"/>
    <cellStyle name="SAPBEXheaderText 4" xfId="977" xr:uid="{00000000-0005-0000-0000-0000BE030000}"/>
    <cellStyle name="SAPBEXheaderText 5" xfId="978" xr:uid="{00000000-0005-0000-0000-0000BF030000}"/>
    <cellStyle name="SAPBEXheaderText 6" xfId="979" xr:uid="{00000000-0005-0000-0000-0000C0030000}"/>
    <cellStyle name="SAPBEXheaderText 7" xfId="980" xr:uid="{00000000-0005-0000-0000-0000C1030000}"/>
    <cellStyle name="SAPBEXheaderText 8" xfId="981" xr:uid="{00000000-0005-0000-0000-0000C2030000}"/>
    <cellStyle name="SAPBEXheaderText 9" xfId="982" xr:uid="{00000000-0005-0000-0000-0000C3030000}"/>
    <cellStyle name="SAPBEXHLevel0" xfId="41" xr:uid="{00000000-0005-0000-0000-0000C4030000}"/>
    <cellStyle name="SAPBEXHLevel0 10" xfId="983" xr:uid="{00000000-0005-0000-0000-0000C5030000}"/>
    <cellStyle name="SAPBEXHLevel0 11" xfId="984" xr:uid="{00000000-0005-0000-0000-0000C6030000}"/>
    <cellStyle name="SAPBEXHLevel0 12" xfId="985" xr:uid="{00000000-0005-0000-0000-0000C7030000}"/>
    <cellStyle name="SAPBEXHLevel0 2" xfId="986" xr:uid="{00000000-0005-0000-0000-0000C8030000}"/>
    <cellStyle name="SAPBEXHLevel0 2 10" xfId="987" xr:uid="{00000000-0005-0000-0000-0000C9030000}"/>
    <cellStyle name="SAPBEXHLevel0 2 11" xfId="988" xr:uid="{00000000-0005-0000-0000-0000CA030000}"/>
    <cellStyle name="SAPBEXHLevel0 2 2" xfId="989" xr:uid="{00000000-0005-0000-0000-0000CB030000}"/>
    <cellStyle name="SAPBEXHLevel0 2 3" xfId="990" xr:uid="{00000000-0005-0000-0000-0000CC030000}"/>
    <cellStyle name="SAPBEXHLevel0 2 4" xfId="991" xr:uid="{00000000-0005-0000-0000-0000CD030000}"/>
    <cellStyle name="SAPBEXHLevel0 2 5" xfId="992" xr:uid="{00000000-0005-0000-0000-0000CE030000}"/>
    <cellStyle name="SAPBEXHLevel0 2 6" xfId="993" xr:uid="{00000000-0005-0000-0000-0000CF030000}"/>
    <cellStyle name="SAPBEXHLevel0 2 7" xfId="994" xr:uid="{00000000-0005-0000-0000-0000D0030000}"/>
    <cellStyle name="SAPBEXHLevel0 2 8" xfId="995" xr:uid="{00000000-0005-0000-0000-0000D1030000}"/>
    <cellStyle name="SAPBEXHLevel0 2 9" xfId="996" xr:uid="{00000000-0005-0000-0000-0000D2030000}"/>
    <cellStyle name="SAPBEXHLevel0 3" xfId="997" xr:uid="{00000000-0005-0000-0000-0000D3030000}"/>
    <cellStyle name="SAPBEXHLevel0 4" xfId="998" xr:uid="{00000000-0005-0000-0000-0000D4030000}"/>
    <cellStyle name="SAPBEXHLevel0 5" xfId="999" xr:uid="{00000000-0005-0000-0000-0000D5030000}"/>
    <cellStyle name="SAPBEXHLevel0 6" xfId="1000" xr:uid="{00000000-0005-0000-0000-0000D6030000}"/>
    <cellStyle name="SAPBEXHLevel0 7" xfId="1001" xr:uid="{00000000-0005-0000-0000-0000D7030000}"/>
    <cellStyle name="SAPBEXHLevel0 8" xfId="1002" xr:uid="{00000000-0005-0000-0000-0000D8030000}"/>
    <cellStyle name="SAPBEXHLevel0 9" xfId="1003" xr:uid="{00000000-0005-0000-0000-0000D9030000}"/>
    <cellStyle name="SAPBEXHLevel0X" xfId="42" xr:uid="{00000000-0005-0000-0000-0000DA030000}"/>
    <cellStyle name="SAPBEXHLevel0X 10" xfId="1004" xr:uid="{00000000-0005-0000-0000-0000DB030000}"/>
    <cellStyle name="SAPBEXHLevel0X 11" xfId="1005" xr:uid="{00000000-0005-0000-0000-0000DC030000}"/>
    <cellStyle name="SAPBEXHLevel0X 12" xfId="1006" xr:uid="{00000000-0005-0000-0000-0000DD030000}"/>
    <cellStyle name="SAPBEXHLevel0X 2" xfId="1007" xr:uid="{00000000-0005-0000-0000-0000DE030000}"/>
    <cellStyle name="SAPBEXHLevel0X 2 10" xfId="1008" xr:uid="{00000000-0005-0000-0000-0000DF030000}"/>
    <cellStyle name="SAPBEXHLevel0X 2 2" xfId="1009" xr:uid="{00000000-0005-0000-0000-0000E0030000}"/>
    <cellStyle name="SAPBEXHLevel0X 2 3" xfId="1010" xr:uid="{00000000-0005-0000-0000-0000E1030000}"/>
    <cellStyle name="SAPBEXHLevel0X 2 4" xfId="1011" xr:uid="{00000000-0005-0000-0000-0000E2030000}"/>
    <cellStyle name="SAPBEXHLevel0X 2 5" xfId="1012" xr:uid="{00000000-0005-0000-0000-0000E3030000}"/>
    <cellStyle name="SAPBEXHLevel0X 2 6" xfId="1013" xr:uid="{00000000-0005-0000-0000-0000E4030000}"/>
    <cellStyle name="SAPBEXHLevel0X 2 7" xfId="1014" xr:uid="{00000000-0005-0000-0000-0000E5030000}"/>
    <cellStyle name="SAPBEXHLevel0X 2 8" xfId="1015" xr:uid="{00000000-0005-0000-0000-0000E6030000}"/>
    <cellStyle name="SAPBEXHLevel0X 2 9" xfId="1016" xr:uid="{00000000-0005-0000-0000-0000E7030000}"/>
    <cellStyle name="SAPBEXHLevel0X 3" xfId="1017" xr:uid="{00000000-0005-0000-0000-0000E8030000}"/>
    <cellStyle name="SAPBEXHLevel0X 4" xfId="1018" xr:uid="{00000000-0005-0000-0000-0000E9030000}"/>
    <cellStyle name="SAPBEXHLevel0X 5" xfId="1019" xr:uid="{00000000-0005-0000-0000-0000EA030000}"/>
    <cellStyle name="SAPBEXHLevel0X 6" xfId="1020" xr:uid="{00000000-0005-0000-0000-0000EB030000}"/>
    <cellStyle name="SAPBEXHLevel0X 7" xfId="1021" xr:uid="{00000000-0005-0000-0000-0000EC030000}"/>
    <cellStyle name="SAPBEXHLevel0X 8" xfId="1022" xr:uid="{00000000-0005-0000-0000-0000ED030000}"/>
    <cellStyle name="SAPBEXHLevel0X 9" xfId="1023" xr:uid="{00000000-0005-0000-0000-0000EE030000}"/>
    <cellStyle name="SAPBEXHLevel1" xfId="43" xr:uid="{00000000-0005-0000-0000-0000EF030000}"/>
    <cellStyle name="SAPBEXHLevel1 10" xfId="1024" xr:uid="{00000000-0005-0000-0000-0000F0030000}"/>
    <cellStyle name="SAPBEXHLevel1 11" xfId="1025" xr:uid="{00000000-0005-0000-0000-0000F1030000}"/>
    <cellStyle name="SAPBEXHLevel1 12" xfId="1026" xr:uid="{00000000-0005-0000-0000-0000F2030000}"/>
    <cellStyle name="SAPBEXHLevel1 2" xfId="1027" xr:uid="{00000000-0005-0000-0000-0000F3030000}"/>
    <cellStyle name="SAPBEXHLevel1 2 10" xfId="1028" xr:uid="{00000000-0005-0000-0000-0000F4030000}"/>
    <cellStyle name="SAPBEXHLevel1 2 11" xfId="1029" xr:uid="{00000000-0005-0000-0000-0000F5030000}"/>
    <cellStyle name="SAPBEXHLevel1 2 2" xfId="1030" xr:uid="{00000000-0005-0000-0000-0000F6030000}"/>
    <cellStyle name="SAPBEXHLevel1 2 3" xfId="1031" xr:uid="{00000000-0005-0000-0000-0000F7030000}"/>
    <cellStyle name="SAPBEXHLevel1 2 4" xfId="1032" xr:uid="{00000000-0005-0000-0000-0000F8030000}"/>
    <cellStyle name="SAPBEXHLevel1 2 5" xfId="1033" xr:uid="{00000000-0005-0000-0000-0000F9030000}"/>
    <cellStyle name="SAPBEXHLevel1 2 6" xfId="1034" xr:uid="{00000000-0005-0000-0000-0000FA030000}"/>
    <cellStyle name="SAPBEXHLevel1 2 7" xfId="1035" xr:uid="{00000000-0005-0000-0000-0000FB030000}"/>
    <cellStyle name="SAPBEXHLevel1 2 8" xfId="1036" xr:uid="{00000000-0005-0000-0000-0000FC030000}"/>
    <cellStyle name="SAPBEXHLevel1 2 9" xfId="1037" xr:uid="{00000000-0005-0000-0000-0000FD030000}"/>
    <cellStyle name="SAPBEXHLevel1 3" xfId="1038" xr:uid="{00000000-0005-0000-0000-0000FE030000}"/>
    <cellStyle name="SAPBEXHLevel1 4" xfId="1039" xr:uid="{00000000-0005-0000-0000-0000FF030000}"/>
    <cellStyle name="SAPBEXHLevel1 5" xfId="1040" xr:uid="{00000000-0005-0000-0000-000000040000}"/>
    <cellStyle name="SAPBEXHLevel1 6" xfId="1041" xr:uid="{00000000-0005-0000-0000-000001040000}"/>
    <cellStyle name="SAPBEXHLevel1 7" xfId="1042" xr:uid="{00000000-0005-0000-0000-000002040000}"/>
    <cellStyle name="SAPBEXHLevel1 8" xfId="1043" xr:uid="{00000000-0005-0000-0000-000003040000}"/>
    <cellStyle name="SAPBEXHLevel1 9" xfId="1044" xr:uid="{00000000-0005-0000-0000-000004040000}"/>
    <cellStyle name="SAPBEXHLevel1X" xfId="44" xr:uid="{00000000-0005-0000-0000-000005040000}"/>
    <cellStyle name="SAPBEXHLevel1X 10" xfId="1045" xr:uid="{00000000-0005-0000-0000-000006040000}"/>
    <cellStyle name="SAPBEXHLevel1X 11" xfId="1046" xr:uid="{00000000-0005-0000-0000-000007040000}"/>
    <cellStyle name="SAPBEXHLevel1X 12" xfId="1047" xr:uid="{00000000-0005-0000-0000-000008040000}"/>
    <cellStyle name="SAPBEXHLevel1X 2" xfId="1048" xr:uid="{00000000-0005-0000-0000-000009040000}"/>
    <cellStyle name="SAPBEXHLevel1X 2 10" xfId="1049" xr:uid="{00000000-0005-0000-0000-00000A040000}"/>
    <cellStyle name="SAPBEXHLevel1X 2 2" xfId="1050" xr:uid="{00000000-0005-0000-0000-00000B040000}"/>
    <cellStyle name="SAPBEXHLevel1X 2 3" xfId="1051" xr:uid="{00000000-0005-0000-0000-00000C040000}"/>
    <cellStyle name="SAPBEXHLevel1X 2 4" xfId="1052" xr:uid="{00000000-0005-0000-0000-00000D040000}"/>
    <cellStyle name="SAPBEXHLevel1X 2 5" xfId="1053" xr:uid="{00000000-0005-0000-0000-00000E040000}"/>
    <cellStyle name="SAPBEXHLevel1X 2 6" xfId="1054" xr:uid="{00000000-0005-0000-0000-00000F040000}"/>
    <cellStyle name="SAPBEXHLevel1X 2 7" xfId="1055" xr:uid="{00000000-0005-0000-0000-000010040000}"/>
    <cellStyle name="SAPBEXHLevel1X 2 8" xfId="1056" xr:uid="{00000000-0005-0000-0000-000011040000}"/>
    <cellStyle name="SAPBEXHLevel1X 2 9" xfId="1057" xr:uid="{00000000-0005-0000-0000-000012040000}"/>
    <cellStyle name="SAPBEXHLevel1X 3" xfId="1058" xr:uid="{00000000-0005-0000-0000-000013040000}"/>
    <cellStyle name="SAPBEXHLevel1X 4" xfId="1059" xr:uid="{00000000-0005-0000-0000-000014040000}"/>
    <cellStyle name="SAPBEXHLevel1X 5" xfId="1060" xr:uid="{00000000-0005-0000-0000-000015040000}"/>
    <cellStyle name="SAPBEXHLevel1X 6" xfId="1061" xr:uid="{00000000-0005-0000-0000-000016040000}"/>
    <cellStyle name="SAPBEXHLevel1X 7" xfId="1062" xr:uid="{00000000-0005-0000-0000-000017040000}"/>
    <cellStyle name="SAPBEXHLevel1X 8" xfId="1063" xr:uid="{00000000-0005-0000-0000-000018040000}"/>
    <cellStyle name="SAPBEXHLevel1X 9" xfId="1064" xr:uid="{00000000-0005-0000-0000-000019040000}"/>
    <cellStyle name="SAPBEXHLevel2" xfId="45" xr:uid="{00000000-0005-0000-0000-00001A040000}"/>
    <cellStyle name="SAPBEXHLevel2 10" xfId="1065" xr:uid="{00000000-0005-0000-0000-00001B040000}"/>
    <cellStyle name="SAPBEXHLevel2 11" xfId="1066" xr:uid="{00000000-0005-0000-0000-00001C040000}"/>
    <cellStyle name="SAPBEXHLevel2 12" xfId="1067" xr:uid="{00000000-0005-0000-0000-00001D040000}"/>
    <cellStyle name="SAPBEXHLevel2 2" xfId="1068" xr:uid="{00000000-0005-0000-0000-00001E040000}"/>
    <cellStyle name="SAPBEXHLevel2 2 10" xfId="1069" xr:uid="{00000000-0005-0000-0000-00001F040000}"/>
    <cellStyle name="SAPBEXHLevel2 2 2" xfId="1070" xr:uid="{00000000-0005-0000-0000-000020040000}"/>
    <cellStyle name="SAPBEXHLevel2 2 3" xfId="1071" xr:uid="{00000000-0005-0000-0000-000021040000}"/>
    <cellStyle name="SAPBEXHLevel2 2 4" xfId="1072" xr:uid="{00000000-0005-0000-0000-000022040000}"/>
    <cellStyle name="SAPBEXHLevel2 2 5" xfId="1073" xr:uid="{00000000-0005-0000-0000-000023040000}"/>
    <cellStyle name="SAPBEXHLevel2 2 6" xfId="1074" xr:uid="{00000000-0005-0000-0000-000024040000}"/>
    <cellStyle name="SAPBEXHLevel2 2 7" xfId="1075" xr:uid="{00000000-0005-0000-0000-000025040000}"/>
    <cellStyle name="SAPBEXHLevel2 2 8" xfId="1076" xr:uid="{00000000-0005-0000-0000-000026040000}"/>
    <cellStyle name="SAPBEXHLevel2 2 9" xfId="1077" xr:uid="{00000000-0005-0000-0000-000027040000}"/>
    <cellStyle name="SAPBEXHLevel2 3" xfId="1078" xr:uid="{00000000-0005-0000-0000-000028040000}"/>
    <cellStyle name="SAPBEXHLevel2 4" xfId="1079" xr:uid="{00000000-0005-0000-0000-000029040000}"/>
    <cellStyle name="SAPBEXHLevel2 5" xfId="1080" xr:uid="{00000000-0005-0000-0000-00002A040000}"/>
    <cellStyle name="SAPBEXHLevel2 6" xfId="1081" xr:uid="{00000000-0005-0000-0000-00002B040000}"/>
    <cellStyle name="SAPBEXHLevel2 7" xfId="1082" xr:uid="{00000000-0005-0000-0000-00002C040000}"/>
    <cellStyle name="SAPBEXHLevel2 8" xfId="1083" xr:uid="{00000000-0005-0000-0000-00002D040000}"/>
    <cellStyle name="SAPBEXHLevel2 9" xfId="1084" xr:uid="{00000000-0005-0000-0000-00002E040000}"/>
    <cellStyle name="SAPBEXHLevel2X" xfId="46" xr:uid="{00000000-0005-0000-0000-00002F040000}"/>
    <cellStyle name="SAPBEXHLevel2X 10" xfId="1085" xr:uid="{00000000-0005-0000-0000-000030040000}"/>
    <cellStyle name="SAPBEXHLevel2X 11" xfId="1086" xr:uid="{00000000-0005-0000-0000-000031040000}"/>
    <cellStyle name="SAPBEXHLevel2X 12" xfId="1087" xr:uid="{00000000-0005-0000-0000-000032040000}"/>
    <cellStyle name="SAPBEXHLevel2X 2" xfId="1088" xr:uid="{00000000-0005-0000-0000-000033040000}"/>
    <cellStyle name="SAPBEXHLevel2X 2 10" xfId="1089" xr:uid="{00000000-0005-0000-0000-000034040000}"/>
    <cellStyle name="SAPBEXHLevel2X 2 2" xfId="1090" xr:uid="{00000000-0005-0000-0000-000035040000}"/>
    <cellStyle name="SAPBEXHLevel2X 2 3" xfId="1091" xr:uid="{00000000-0005-0000-0000-000036040000}"/>
    <cellStyle name="SAPBEXHLevel2X 2 4" xfId="1092" xr:uid="{00000000-0005-0000-0000-000037040000}"/>
    <cellStyle name="SAPBEXHLevel2X 2 5" xfId="1093" xr:uid="{00000000-0005-0000-0000-000038040000}"/>
    <cellStyle name="SAPBEXHLevel2X 2 6" xfId="1094" xr:uid="{00000000-0005-0000-0000-000039040000}"/>
    <cellStyle name="SAPBEXHLevel2X 2 7" xfId="1095" xr:uid="{00000000-0005-0000-0000-00003A040000}"/>
    <cellStyle name="SAPBEXHLevel2X 2 8" xfId="1096" xr:uid="{00000000-0005-0000-0000-00003B040000}"/>
    <cellStyle name="SAPBEXHLevel2X 2 9" xfId="1097" xr:uid="{00000000-0005-0000-0000-00003C040000}"/>
    <cellStyle name="SAPBEXHLevel2X 3" xfId="1098" xr:uid="{00000000-0005-0000-0000-00003D040000}"/>
    <cellStyle name="SAPBEXHLevel2X 4" xfId="1099" xr:uid="{00000000-0005-0000-0000-00003E040000}"/>
    <cellStyle name="SAPBEXHLevel2X 5" xfId="1100" xr:uid="{00000000-0005-0000-0000-00003F040000}"/>
    <cellStyle name="SAPBEXHLevel2X 6" xfId="1101" xr:uid="{00000000-0005-0000-0000-000040040000}"/>
    <cellStyle name="SAPBEXHLevel2X 7" xfId="1102" xr:uid="{00000000-0005-0000-0000-000041040000}"/>
    <cellStyle name="SAPBEXHLevel2X 8" xfId="1103" xr:uid="{00000000-0005-0000-0000-000042040000}"/>
    <cellStyle name="SAPBEXHLevel2X 9" xfId="1104" xr:uid="{00000000-0005-0000-0000-000043040000}"/>
    <cellStyle name="SAPBEXHLevel3" xfId="47" xr:uid="{00000000-0005-0000-0000-000044040000}"/>
    <cellStyle name="SAPBEXHLevel3 10" xfId="1105" xr:uid="{00000000-0005-0000-0000-000045040000}"/>
    <cellStyle name="SAPBEXHLevel3 11" xfId="1106" xr:uid="{00000000-0005-0000-0000-000046040000}"/>
    <cellStyle name="SAPBEXHLevel3 12" xfId="1107" xr:uid="{00000000-0005-0000-0000-000047040000}"/>
    <cellStyle name="SAPBEXHLevel3 2" xfId="1108" xr:uid="{00000000-0005-0000-0000-000048040000}"/>
    <cellStyle name="SAPBEXHLevel3 2 10" xfId="1109" xr:uid="{00000000-0005-0000-0000-000049040000}"/>
    <cellStyle name="SAPBEXHLevel3 2 2" xfId="1110" xr:uid="{00000000-0005-0000-0000-00004A040000}"/>
    <cellStyle name="SAPBEXHLevel3 2 3" xfId="1111" xr:uid="{00000000-0005-0000-0000-00004B040000}"/>
    <cellStyle name="SAPBEXHLevel3 2 4" xfId="1112" xr:uid="{00000000-0005-0000-0000-00004C040000}"/>
    <cellStyle name="SAPBEXHLevel3 2 5" xfId="1113" xr:uid="{00000000-0005-0000-0000-00004D040000}"/>
    <cellStyle name="SAPBEXHLevel3 2 6" xfId="1114" xr:uid="{00000000-0005-0000-0000-00004E040000}"/>
    <cellStyle name="SAPBEXHLevel3 2 7" xfId="1115" xr:uid="{00000000-0005-0000-0000-00004F040000}"/>
    <cellStyle name="SAPBEXHLevel3 2 8" xfId="1116" xr:uid="{00000000-0005-0000-0000-000050040000}"/>
    <cellStyle name="SAPBEXHLevel3 2 9" xfId="1117" xr:uid="{00000000-0005-0000-0000-000051040000}"/>
    <cellStyle name="SAPBEXHLevel3 3" xfId="1118" xr:uid="{00000000-0005-0000-0000-000052040000}"/>
    <cellStyle name="SAPBEXHLevel3 4" xfId="1119" xr:uid="{00000000-0005-0000-0000-000053040000}"/>
    <cellStyle name="SAPBEXHLevel3 5" xfId="1120" xr:uid="{00000000-0005-0000-0000-000054040000}"/>
    <cellStyle name="SAPBEXHLevel3 6" xfId="1121" xr:uid="{00000000-0005-0000-0000-000055040000}"/>
    <cellStyle name="SAPBEXHLevel3 7" xfId="1122" xr:uid="{00000000-0005-0000-0000-000056040000}"/>
    <cellStyle name="SAPBEXHLevel3 8" xfId="1123" xr:uid="{00000000-0005-0000-0000-000057040000}"/>
    <cellStyle name="SAPBEXHLevel3 9" xfId="1124" xr:uid="{00000000-0005-0000-0000-000058040000}"/>
    <cellStyle name="SAPBEXHLevel3X" xfId="48" xr:uid="{00000000-0005-0000-0000-000059040000}"/>
    <cellStyle name="SAPBEXHLevel3X 10" xfId="1125" xr:uid="{00000000-0005-0000-0000-00005A040000}"/>
    <cellStyle name="SAPBEXHLevel3X 11" xfId="1126" xr:uid="{00000000-0005-0000-0000-00005B040000}"/>
    <cellStyle name="SAPBEXHLevel3X 12" xfId="1127" xr:uid="{00000000-0005-0000-0000-00005C040000}"/>
    <cellStyle name="SAPBEXHLevel3X 2" xfId="1128" xr:uid="{00000000-0005-0000-0000-00005D040000}"/>
    <cellStyle name="SAPBEXHLevel3X 2 10" xfId="1129" xr:uid="{00000000-0005-0000-0000-00005E040000}"/>
    <cellStyle name="SAPBEXHLevel3X 2 2" xfId="1130" xr:uid="{00000000-0005-0000-0000-00005F040000}"/>
    <cellStyle name="SAPBEXHLevel3X 2 3" xfId="1131" xr:uid="{00000000-0005-0000-0000-000060040000}"/>
    <cellStyle name="SAPBEXHLevel3X 2 4" xfId="1132" xr:uid="{00000000-0005-0000-0000-000061040000}"/>
    <cellStyle name="SAPBEXHLevel3X 2 5" xfId="1133" xr:uid="{00000000-0005-0000-0000-000062040000}"/>
    <cellStyle name="SAPBEXHLevel3X 2 6" xfId="1134" xr:uid="{00000000-0005-0000-0000-000063040000}"/>
    <cellStyle name="SAPBEXHLevel3X 2 7" xfId="1135" xr:uid="{00000000-0005-0000-0000-000064040000}"/>
    <cellStyle name="SAPBEXHLevel3X 2 8" xfId="1136" xr:uid="{00000000-0005-0000-0000-000065040000}"/>
    <cellStyle name="SAPBEXHLevel3X 2 9" xfId="1137" xr:uid="{00000000-0005-0000-0000-000066040000}"/>
    <cellStyle name="SAPBEXHLevel3X 3" xfId="1138" xr:uid="{00000000-0005-0000-0000-000067040000}"/>
    <cellStyle name="SAPBEXHLevel3X 4" xfId="1139" xr:uid="{00000000-0005-0000-0000-000068040000}"/>
    <cellStyle name="SAPBEXHLevel3X 5" xfId="1140" xr:uid="{00000000-0005-0000-0000-000069040000}"/>
    <cellStyle name="SAPBEXHLevel3X 6" xfId="1141" xr:uid="{00000000-0005-0000-0000-00006A040000}"/>
    <cellStyle name="SAPBEXHLevel3X 7" xfId="1142" xr:uid="{00000000-0005-0000-0000-00006B040000}"/>
    <cellStyle name="SAPBEXHLevel3X 8" xfId="1143" xr:uid="{00000000-0005-0000-0000-00006C040000}"/>
    <cellStyle name="SAPBEXHLevel3X 9" xfId="1144" xr:uid="{00000000-0005-0000-0000-00006D040000}"/>
    <cellStyle name="SAPBEXchaText" xfId="17" xr:uid="{00000000-0005-0000-0000-00006E040000}"/>
    <cellStyle name="SAPBEXchaText 10" xfId="1145" xr:uid="{00000000-0005-0000-0000-00006F040000}"/>
    <cellStyle name="SAPBEXchaText 11" xfId="1146" xr:uid="{00000000-0005-0000-0000-000070040000}"/>
    <cellStyle name="SAPBEXchaText 12" xfId="1147" xr:uid="{00000000-0005-0000-0000-000071040000}"/>
    <cellStyle name="SAPBEXchaText 2" xfId="1148" xr:uid="{00000000-0005-0000-0000-000072040000}"/>
    <cellStyle name="SAPBEXchaText 2 10" xfId="1149" xr:uid="{00000000-0005-0000-0000-000073040000}"/>
    <cellStyle name="SAPBEXchaText 2 11" xfId="1150" xr:uid="{00000000-0005-0000-0000-000074040000}"/>
    <cellStyle name="SAPBEXchaText 2 12" xfId="1151" xr:uid="{00000000-0005-0000-0000-000075040000}"/>
    <cellStyle name="SAPBEXchaText 2 2" xfId="1152" xr:uid="{00000000-0005-0000-0000-000076040000}"/>
    <cellStyle name="SAPBEXchaText 2 2 10" xfId="1153" xr:uid="{00000000-0005-0000-0000-000077040000}"/>
    <cellStyle name="SAPBEXchaText 2 2 2" xfId="1154" xr:uid="{00000000-0005-0000-0000-000078040000}"/>
    <cellStyle name="SAPBEXchaText 2 2 3" xfId="1155" xr:uid="{00000000-0005-0000-0000-000079040000}"/>
    <cellStyle name="SAPBEXchaText 2 2 4" xfId="1156" xr:uid="{00000000-0005-0000-0000-00007A040000}"/>
    <cellStyle name="SAPBEXchaText 2 2 5" xfId="1157" xr:uid="{00000000-0005-0000-0000-00007B040000}"/>
    <cellStyle name="SAPBEXchaText 2 2 6" xfId="1158" xr:uid="{00000000-0005-0000-0000-00007C040000}"/>
    <cellStyle name="SAPBEXchaText 2 2 7" xfId="1159" xr:uid="{00000000-0005-0000-0000-00007D040000}"/>
    <cellStyle name="SAPBEXchaText 2 2 8" xfId="1160" xr:uid="{00000000-0005-0000-0000-00007E040000}"/>
    <cellStyle name="SAPBEXchaText 2 2 9" xfId="1161" xr:uid="{00000000-0005-0000-0000-00007F040000}"/>
    <cellStyle name="SAPBEXchaText 2 3" xfId="1162" xr:uid="{00000000-0005-0000-0000-000080040000}"/>
    <cellStyle name="SAPBEXchaText 2 4" xfId="1163" xr:uid="{00000000-0005-0000-0000-000081040000}"/>
    <cellStyle name="SAPBEXchaText 2 5" xfId="1164" xr:uid="{00000000-0005-0000-0000-000082040000}"/>
    <cellStyle name="SAPBEXchaText 2 6" xfId="1165" xr:uid="{00000000-0005-0000-0000-000083040000}"/>
    <cellStyle name="SAPBEXchaText 2 7" xfId="1166" xr:uid="{00000000-0005-0000-0000-000084040000}"/>
    <cellStyle name="SAPBEXchaText 2 8" xfId="1167" xr:uid="{00000000-0005-0000-0000-000085040000}"/>
    <cellStyle name="SAPBEXchaText 2 9" xfId="1168" xr:uid="{00000000-0005-0000-0000-000086040000}"/>
    <cellStyle name="SAPBEXchaText 3" xfId="1169" xr:uid="{00000000-0005-0000-0000-000087040000}"/>
    <cellStyle name="SAPBEXchaText 3 10" xfId="1170" xr:uid="{00000000-0005-0000-0000-000088040000}"/>
    <cellStyle name="SAPBEXchaText 3 2" xfId="1171" xr:uid="{00000000-0005-0000-0000-000089040000}"/>
    <cellStyle name="SAPBEXchaText 3 3" xfId="1172" xr:uid="{00000000-0005-0000-0000-00008A040000}"/>
    <cellStyle name="SAPBEXchaText 3 4" xfId="1173" xr:uid="{00000000-0005-0000-0000-00008B040000}"/>
    <cellStyle name="SAPBEXchaText 3 5" xfId="1174" xr:uid="{00000000-0005-0000-0000-00008C040000}"/>
    <cellStyle name="SAPBEXchaText 3 6" xfId="1175" xr:uid="{00000000-0005-0000-0000-00008D040000}"/>
    <cellStyle name="SAPBEXchaText 3 7" xfId="1176" xr:uid="{00000000-0005-0000-0000-00008E040000}"/>
    <cellStyle name="SAPBEXchaText 3 8" xfId="1177" xr:uid="{00000000-0005-0000-0000-00008F040000}"/>
    <cellStyle name="SAPBEXchaText 3 9" xfId="1178" xr:uid="{00000000-0005-0000-0000-000090040000}"/>
    <cellStyle name="SAPBEXchaText 4" xfId="1179" xr:uid="{00000000-0005-0000-0000-000091040000}"/>
    <cellStyle name="SAPBEXchaText 5" xfId="1180" xr:uid="{00000000-0005-0000-0000-000092040000}"/>
    <cellStyle name="SAPBEXchaText 6" xfId="1181" xr:uid="{00000000-0005-0000-0000-000093040000}"/>
    <cellStyle name="SAPBEXchaText 7" xfId="1182" xr:uid="{00000000-0005-0000-0000-000094040000}"/>
    <cellStyle name="SAPBEXchaText 8" xfId="1183" xr:uid="{00000000-0005-0000-0000-000095040000}"/>
    <cellStyle name="SAPBEXchaText 9" xfId="1184" xr:uid="{00000000-0005-0000-0000-000096040000}"/>
    <cellStyle name="SAPBEXchaText_Výkaz 13-D3a _2011_jk" xfId="1185" xr:uid="{00000000-0005-0000-0000-000097040000}"/>
    <cellStyle name="SAPBEXinputData" xfId="1186" xr:uid="{00000000-0005-0000-0000-000098040000}"/>
    <cellStyle name="SAPBEXinputData 2" xfId="1187" xr:uid="{00000000-0005-0000-0000-000099040000}"/>
    <cellStyle name="SAPBEXItemHeader" xfId="1188" xr:uid="{00000000-0005-0000-0000-00009A040000}"/>
    <cellStyle name="SAPBEXItemHeader 10" xfId="1189" xr:uid="{00000000-0005-0000-0000-00009B040000}"/>
    <cellStyle name="SAPBEXItemHeader 11" xfId="1190" xr:uid="{00000000-0005-0000-0000-00009C040000}"/>
    <cellStyle name="SAPBEXItemHeader 2" xfId="1191" xr:uid="{00000000-0005-0000-0000-00009D040000}"/>
    <cellStyle name="SAPBEXItemHeader 2 10" xfId="1192" xr:uid="{00000000-0005-0000-0000-00009E040000}"/>
    <cellStyle name="SAPBEXItemHeader 2 2" xfId="1193" xr:uid="{00000000-0005-0000-0000-00009F040000}"/>
    <cellStyle name="SAPBEXItemHeader 2 3" xfId="1194" xr:uid="{00000000-0005-0000-0000-0000A0040000}"/>
    <cellStyle name="SAPBEXItemHeader 2 4" xfId="1195" xr:uid="{00000000-0005-0000-0000-0000A1040000}"/>
    <cellStyle name="SAPBEXItemHeader 2 5" xfId="1196" xr:uid="{00000000-0005-0000-0000-0000A2040000}"/>
    <cellStyle name="SAPBEXItemHeader 2 6" xfId="1197" xr:uid="{00000000-0005-0000-0000-0000A3040000}"/>
    <cellStyle name="SAPBEXItemHeader 2 7" xfId="1198" xr:uid="{00000000-0005-0000-0000-0000A4040000}"/>
    <cellStyle name="SAPBEXItemHeader 2 8" xfId="1199" xr:uid="{00000000-0005-0000-0000-0000A5040000}"/>
    <cellStyle name="SAPBEXItemHeader 2 9" xfId="1200" xr:uid="{00000000-0005-0000-0000-0000A6040000}"/>
    <cellStyle name="SAPBEXItemHeader 3" xfId="1201" xr:uid="{00000000-0005-0000-0000-0000A7040000}"/>
    <cellStyle name="SAPBEXItemHeader 4" xfId="1202" xr:uid="{00000000-0005-0000-0000-0000A8040000}"/>
    <cellStyle name="SAPBEXItemHeader 5" xfId="1203" xr:uid="{00000000-0005-0000-0000-0000A9040000}"/>
    <cellStyle name="SAPBEXItemHeader 6" xfId="1204" xr:uid="{00000000-0005-0000-0000-0000AA040000}"/>
    <cellStyle name="SAPBEXItemHeader 7" xfId="1205" xr:uid="{00000000-0005-0000-0000-0000AB040000}"/>
    <cellStyle name="SAPBEXItemHeader 8" xfId="1206" xr:uid="{00000000-0005-0000-0000-0000AC040000}"/>
    <cellStyle name="SAPBEXItemHeader 9" xfId="1207" xr:uid="{00000000-0005-0000-0000-0000AD040000}"/>
    <cellStyle name="SAPBEXresData" xfId="49" xr:uid="{00000000-0005-0000-0000-0000AE040000}"/>
    <cellStyle name="SAPBEXresData 10" xfId="1208" xr:uid="{00000000-0005-0000-0000-0000AF040000}"/>
    <cellStyle name="SAPBEXresData 11" xfId="1209" xr:uid="{00000000-0005-0000-0000-0000B0040000}"/>
    <cellStyle name="SAPBEXresData 12" xfId="1210" xr:uid="{00000000-0005-0000-0000-0000B1040000}"/>
    <cellStyle name="SAPBEXresData 2" xfId="1211" xr:uid="{00000000-0005-0000-0000-0000B2040000}"/>
    <cellStyle name="SAPBEXresData 2 10" xfId="1212" xr:uid="{00000000-0005-0000-0000-0000B3040000}"/>
    <cellStyle name="SAPBEXresData 2 2" xfId="1213" xr:uid="{00000000-0005-0000-0000-0000B4040000}"/>
    <cellStyle name="SAPBEXresData 2 3" xfId="1214" xr:uid="{00000000-0005-0000-0000-0000B5040000}"/>
    <cellStyle name="SAPBEXresData 2 4" xfId="1215" xr:uid="{00000000-0005-0000-0000-0000B6040000}"/>
    <cellStyle name="SAPBEXresData 2 5" xfId="1216" xr:uid="{00000000-0005-0000-0000-0000B7040000}"/>
    <cellStyle name="SAPBEXresData 2 6" xfId="1217" xr:uid="{00000000-0005-0000-0000-0000B8040000}"/>
    <cellStyle name="SAPBEXresData 2 7" xfId="1218" xr:uid="{00000000-0005-0000-0000-0000B9040000}"/>
    <cellStyle name="SAPBEXresData 2 8" xfId="1219" xr:uid="{00000000-0005-0000-0000-0000BA040000}"/>
    <cellStyle name="SAPBEXresData 2 9" xfId="1220" xr:uid="{00000000-0005-0000-0000-0000BB040000}"/>
    <cellStyle name="SAPBEXresData 3" xfId="1221" xr:uid="{00000000-0005-0000-0000-0000BC040000}"/>
    <cellStyle name="SAPBEXresData 4" xfId="1222" xr:uid="{00000000-0005-0000-0000-0000BD040000}"/>
    <cellStyle name="SAPBEXresData 5" xfId="1223" xr:uid="{00000000-0005-0000-0000-0000BE040000}"/>
    <cellStyle name="SAPBEXresData 6" xfId="1224" xr:uid="{00000000-0005-0000-0000-0000BF040000}"/>
    <cellStyle name="SAPBEXresData 7" xfId="1225" xr:uid="{00000000-0005-0000-0000-0000C0040000}"/>
    <cellStyle name="SAPBEXresData 8" xfId="1226" xr:uid="{00000000-0005-0000-0000-0000C1040000}"/>
    <cellStyle name="SAPBEXresData 9" xfId="1227" xr:uid="{00000000-0005-0000-0000-0000C2040000}"/>
    <cellStyle name="SAPBEXresDataEmph" xfId="50" xr:uid="{00000000-0005-0000-0000-0000C3040000}"/>
    <cellStyle name="SAPBEXresDataEmph 2" xfId="1228" xr:uid="{00000000-0005-0000-0000-0000C4040000}"/>
    <cellStyle name="SAPBEXresDataEmph 2 2" xfId="1229" xr:uid="{00000000-0005-0000-0000-0000C5040000}"/>
    <cellStyle name="SAPBEXresDataEmph 2 3" xfId="1230" xr:uid="{00000000-0005-0000-0000-0000C6040000}"/>
    <cellStyle name="SAPBEXresDataEmph 2 4" xfId="1231" xr:uid="{00000000-0005-0000-0000-0000C7040000}"/>
    <cellStyle name="SAPBEXresDataEmph 2 5" xfId="1232" xr:uid="{00000000-0005-0000-0000-0000C8040000}"/>
    <cellStyle name="SAPBEXresDataEmph 2 6" xfId="1233" xr:uid="{00000000-0005-0000-0000-0000C9040000}"/>
    <cellStyle name="SAPBEXresDataEmph 2 7" xfId="1234" xr:uid="{00000000-0005-0000-0000-0000CA040000}"/>
    <cellStyle name="SAPBEXresDataEmph 3" xfId="1235" xr:uid="{00000000-0005-0000-0000-0000CB040000}"/>
    <cellStyle name="SAPBEXresDataEmph 4" xfId="1236" xr:uid="{00000000-0005-0000-0000-0000CC040000}"/>
    <cellStyle name="SAPBEXresDataEmph 5" xfId="1237" xr:uid="{00000000-0005-0000-0000-0000CD040000}"/>
    <cellStyle name="SAPBEXresDataEmph 6" xfId="1238" xr:uid="{00000000-0005-0000-0000-0000CE040000}"/>
    <cellStyle name="SAPBEXresDataEmph 7" xfId="1239" xr:uid="{00000000-0005-0000-0000-0000CF040000}"/>
    <cellStyle name="SAPBEXresDataEmph 8" xfId="1240" xr:uid="{00000000-0005-0000-0000-0000D0040000}"/>
    <cellStyle name="SAPBEXresDataEmph 9" xfId="1241" xr:uid="{00000000-0005-0000-0000-0000D1040000}"/>
    <cellStyle name="SAPBEXresItem" xfId="51" xr:uid="{00000000-0005-0000-0000-0000D2040000}"/>
    <cellStyle name="SAPBEXresItem 10" xfId="1242" xr:uid="{00000000-0005-0000-0000-0000D3040000}"/>
    <cellStyle name="SAPBEXresItem 11" xfId="1243" xr:uid="{00000000-0005-0000-0000-0000D4040000}"/>
    <cellStyle name="SAPBEXresItem 12" xfId="1244" xr:uid="{00000000-0005-0000-0000-0000D5040000}"/>
    <cellStyle name="SAPBEXresItem 2" xfId="1245" xr:uid="{00000000-0005-0000-0000-0000D6040000}"/>
    <cellStyle name="SAPBEXresItem 2 10" xfId="1246" xr:uid="{00000000-0005-0000-0000-0000D7040000}"/>
    <cellStyle name="SAPBEXresItem 2 2" xfId="1247" xr:uid="{00000000-0005-0000-0000-0000D8040000}"/>
    <cellStyle name="SAPBEXresItem 2 3" xfId="1248" xr:uid="{00000000-0005-0000-0000-0000D9040000}"/>
    <cellStyle name="SAPBEXresItem 2 4" xfId="1249" xr:uid="{00000000-0005-0000-0000-0000DA040000}"/>
    <cellStyle name="SAPBEXresItem 2 5" xfId="1250" xr:uid="{00000000-0005-0000-0000-0000DB040000}"/>
    <cellStyle name="SAPBEXresItem 2 6" xfId="1251" xr:uid="{00000000-0005-0000-0000-0000DC040000}"/>
    <cellStyle name="SAPBEXresItem 2 7" xfId="1252" xr:uid="{00000000-0005-0000-0000-0000DD040000}"/>
    <cellStyle name="SAPBEXresItem 2 8" xfId="1253" xr:uid="{00000000-0005-0000-0000-0000DE040000}"/>
    <cellStyle name="SAPBEXresItem 2 9" xfId="1254" xr:uid="{00000000-0005-0000-0000-0000DF040000}"/>
    <cellStyle name="SAPBEXresItem 3" xfId="1255" xr:uid="{00000000-0005-0000-0000-0000E0040000}"/>
    <cellStyle name="SAPBEXresItem 4" xfId="1256" xr:uid="{00000000-0005-0000-0000-0000E1040000}"/>
    <cellStyle name="SAPBEXresItem 5" xfId="1257" xr:uid="{00000000-0005-0000-0000-0000E2040000}"/>
    <cellStyle name="SAPBEXresItem 6" xfId="1258" xr:uid="{00000000-0005-0000-0000-0000E3040000}"/>
    <cellStyle name="SAPBEXresItem 7" xfId="1259" xr:uid="{00000000-0005-0000-0000-0000E4040000}"/>
    <cellStyle name="SAPBEXresItem 8" xfId="1260" xr:uid="{00000000-0005-0000-0000-0000E5040000}"/>
    <cellStyle name="SAPBEXresItem 9" xfId="1261" xr:uid="{00000000-0005-0000-0000-0000E6040000}"/>
    <cellStyle name="SAPBEXresItemX" xfId="52" xr:uid="{00000000-0005-0000-0000-0000E7040000}"/>
    <cellStyle name="SAPBEXresItemX 10" xfId="1262" xr:uid="{00000000-0005-0000-0000-0000E8040000}"/>
    <cellStyle name="SAPBEXresItemX 11" xfId="1263" xr:uid="{00000000-0005-0000-0000-0000E9040000}"/>
    <cellStyle name="SAPBEXresItemX 12" xfId="1264" xr:uid="{00000000-0005-0000-0000-0000EA040000}"/>
    <cellStyle name="SAPBEXresItemX 2" xfId="1265" xr:uid="{00000000-0005-0000-0000-0000EB040000}"/>
    <cellStyle name="SAPBEXresItemX 2 10" xfId="1266" xr:uid="{00000000-0005-0000-0000-0000EC040000}"/>
    <cellStyle name="SAPBEXresItemX 2 2" xfId="1267" xr:uid="{00000000-0005-0000-0000-0000ED040000}"/>
    <cellStyle name="SAPBEXresItemX 2 3" xfId="1268" xr:uid="{00000000-0005-0000-0000-0000EE040000}"/>
    <cellStyle name="SAPBEXresItemX 2 4" xfId="1269" xr:uid="{00000000-0005-0000-0000-0000EF040000}"/>
    <cellStyle name="SAPBEXresItemX 2 5" xfId="1270" xr:uid="{00000000-0005-0000-0000-0000F0040000}"/>
    <cellStyle name="SAPBEXresItemX 2 6" xfId="1271" xr:uid="{00000000-0005-0000-0000-0000F1040000}"/>
    <cellStyle name="SAPBEXresItemX 2 7" xfId="1272" xr:uid="{00000000-0005-0000-0000-0000F2040000}"/>
    <cellStyle name="SAPBEXresItemX 2 8" xfId="1273" xr:uid="{00000000-0005-0000-0000-0000F3040000}"/>
    <cellStyle name="SAPBEXresItemX 2 9" xfId="1274" xr:uid="{00000000-0005-0000-0000-0000F4040000}"/>
    <cellStyle name="SAPBEXresItemX 3" xfId="1275" xr:uid="{00000000-0005-0000-0000-0000F5040000}"/>
    <cellStyle name="SAPBEXresItemX 4" xfId="1276" xr:uid="{00000000-0005-0000-0000-0000F6040000}"/>
    <cellStyle name="SAPBEXresItemX 5" xfId="1277" xr:uid="{00000000-0005-0000-0000-0000F7040000}"/>
    <cellStyle name="SAPBEXresItemX 6" xfId="1278" xr:uid="{00000000-0005-0000-0000-0000F8040000}"/>
    <cellStyle name="SAPBEXresItemX 7" xfId="1279" xr:uid="{00000000-0005-0000-0000-0000F9040000}"/>
    <cellStyle name="SAPBEXresItemX 8" xfId="1280" xr:uid="{00000000-0005-0000-0000-0000FA040000}"/>
    <cellStyle name="SAPBEXresItemX 9" xfId="1281" xr:uid="{00000000-0005-0000-0000-0000FB040000}"/>
    <cellStyle name="SAPBEXstdData" xfId="18" xr:uid="{00000000-0005-0000-0000-0000FC040000}"/>
    <cellStyle name="SAPBEXstdData 10" xfId="1282" xr:uid="{00000000-0005-0000-0000-0000FD040000}"/>
    <cellStyle name="SAPBEXstdData 11" xfId="1283" xr:uid="{00000000-0005-0000-0000-0000FE040000}"/>
    <cellStyle name="SAPBEXstdData 12" xfId="1284" xr:uid="{00000000-0005-0000-0000-0000FF040000}"/>
    <cellStyle name="SAPBEXstdData 2" xfId="1285" xr:uid="{00000000-0005-0000-0000-000000050000}"/>
    <cellStyle name="SAPBEXstdData 2 10" xfId="1286" xr:uid="{00000000-0005-0000-0000-000001050000}"/>
    <cellStyle name="SAPBEXstdData 2 11" xfId="1287" xr:uid="{00000000-0005-0000-0000-000002050000}"/>
    <cellStyle name="SAPBEXstdData 2 12" xfId="1288" xr:uid="{00000000-0005-0000-0000-000003050000}"/>
    <cellStyle name="SAPBEXstdData 2 2" xfId="1289" xr:uid="{00000000-0005-0000-0000-000004050000}"/>
    <cellStyle name="SAPBEXstdData 2 2 10" xfId="1290" xr:uid="{00000000-0005-0000-0000-000005050000}"/>
    <cellStyle name="SAPBEXstdData 2 2 2" xfId="1291" xr:uid="{00000000-0005-0000-0000-000006050000}"/>
    <cellStyle name="SAPBEXstdData 2 2 3" xfId="1292" xr:uid="{00000000-0005-0000-0000-000007050000}"/>
    <cellStyle name="SAPBEXstdData 2 2 4" xfId="1293" xr:uid="{00000000-0005-0000-0000-000008050000}"/>
    <cellStyle name="SAPBEXstdData 2 2 5" xfId="1294" xr:uid="{00000000-0005-0000-0000-000009050000}"/>
    <cellStyle name="SAPBEXstdData 2 2 6" xfId="1295" xr:uid="{00000000-0005-0000-0000-00000A050000}"/>
    <cellStyle name="SAPBEXstdData 2 2 7" xfId="1296" xr:uid="{00000000-0005-0000-0000-00000B050000}"/>
    <cellStyle name="SAPBEXstdData 2 2 8" xfId="1297" xr:uid="{00000000-0005-0000-0000-00000C050000}"/>
    <cellStyle name="SAPBEXstdData 2 2 9" xfId="1298" xr:uid="{00000000-0005-0000-0000-00000D050000}"/>
    <cellStyle name="SAPBEXstdData 2 3" xfId="1299" xr:uid="{00000000-0005-0000-0000-00000E050000}"/>
    <cellStyle name="SAPBEXstdData 2 4" xfId="1300" xr:uid="{00000000-0005-0000-0000-00000F050000}"/>
    <cellStyle name="SAPBEXstdData 2 5" xfId="1301" xr:uid="{00000000-0005-0000-0000-000010050000}"/>
    <cellStyle name="SAPBEXstdData 2 6" xfId="1302" xr:uid="{00000000-0005-0000-0000-000011050000}"/>
    <cellStyle name="SAPBEXstdData 2 7" xfId="1303" xr:uid="{00000000-0005-0000-0000-000012050000}"/>
    <cellStyle name="SAPBEXstdData 2 8" xfId="1304" xr:uid="{00000000-0005-0000-0000-000013050000}"/>
    <cellStyle name="SAPBEXstdData 2 9" xfId="1305" xr:uid="{00000000-0005-0000-0000-000014050000}"/>
    <cellStyle name="SAPBEXstdData 3" xfId="1306" xr:uid="{00000000-0005-0000-0000-000015050000}"/>
    <cellStyle name="SAPBEXstdData 3 10" xfId="1307" xr:uid="{00000000-0005-0000-0000-000016050000}"/>
    <cellStyle name="SAPBEXstdData 3 2" xfId="1308" xr:uid="{00000000-0005-0000-0000-000017050000}"/>
    <cellStyle name="SAPBEXstdData 3 3" xfId="1309" xr:uid="{00000000-0005-0000-0000-000018050000}"/>
    <cellStyle name="SAPBEXstdData 3 4" xfId="1310" xr:uid="{00000000-0005-0000-0000-000019050000}"/>
    <cellStyle name="SAPBEXstdData 3 5" xfId="1311" xr:uid="{00000000-0005-0000-0000-00001A050000}"/>
    <cellStyle name="SAPBEXstdData 3 6" xfId="1312" xr:uid="{00000000-0005-0000-0000-00001B050000}"/>
    <cellStyle name="SAPBEXstdData 3 7" xfId="1313" xr:uid="{00000000-0005-0000-0000-00001C050000}"/>
    <cellStyle name="SAPBEXstdData 3 8" xfId="1314" xr:uid="{00000000-0005-0000-0000-00001D050000}"/>
    <cellStyle name="SAPBEXstdData 3 9" xfId="1315" xr:uid="{00000000-0005-0000-0000-00001E050000}"/>
    <cellStyle name="SAPBEXstdData 4" xfId="1316" xr:uid="{00000000-0005-0000-0000-00001F050000}"/>
    <cellStyle name="SAPBEXstdData 5" xfId="1317" xr:uid="{00000000-0005-0000-0000-000020050000}"/>
    <cellStyle name="SAPBEXstdData 6" xfId="1318" xr:uid="{00000000-0005-0000-0000-000021050000}"/>
    <cellStyle name="SAPBEXstdData 7" xfId="1319" xr:uid="{00000000-0005-0000-0000-000022050000}"/>
    <cellStyle name="SAPBEXstdData 8" xfId="1320" xr:uid="{00000000-0005-0000-0000-000023050000}"/>
    <cellStyle name="SAPBEXstdData 9" xfId="1321" xr:uid="{00000000-0005-0000-0000-000024050000}"/>
    <cellStyle name="SAPBEXstdDataEmph" xfId="53" xr:uid="{00000000-0005-0000-0000-000025050000}"/>
    <cellStyle name="SAPBEXstdDataEmph 10" xfId="1322" xr:uid="{00000000-0005-0000-0000-000026050000}"/>
    <cellStyle name="SAPBEXstdDataEmph 11" xfId="1323" xr:uid="{00000000-0005-0000-0000-000027050000}"/>
    <cellStyle name="SAPBEXstdDataEmph 12" xfId="1324" xr:uid="{00000000-0005-0000-0000-000028050000}"/>
    <cellStyle name="SAPBEXstdDataEmph 2" xfId="1325" xr:uid="{00000000-0005-0000-0000-000029050000}"/>
    <cellStyle name="SAPBEXstdDataEmph 2 10" xfId="1326" xr:uid="{00000000-0005-0000-0000-00002A050000}"/>
    <cellStyle name="SAPBEXstdDataEmph 2 2" xfId="1327" xr:uid="{00000000-0005-0000-0000-00002B050000}"/>
    <cellStyle name="SAPBEXstdDataEmph 2 3" xfId="1328" xr:uid="{00000000-0005-0000-0000-00002C050000}"/>
    <cellStyle name="SAPBEXstdDataEmph 2 4" xfId="1329" xr:uid="{00000000-0005-0000-0000-00002D050000}"/>
    <cellStyle name="SAPBEXstdDataEmph 2 5" xfId="1330" xr:uid="{00000000-0005-0000-0000-00002E050000}"/>
    <cellStyle name="SAPBEXstdDataEmph 2 6" xfId="1331" xr:uid="{00000000-0005-0000-0000-00002F050000}"/>
    <cellStyle name="SAPBEXstdDataEmph 2 7" xfId="1332" xr:uid="{00000000-0005-0000-0000-000030050000}"/>
    <cellStyle name="SAPBEXstdDataEmph 2 8" xfId="1333" xr:uid="{00000000-0005-0000-0000-000031050000}"/>
    <cellStyle name="SAPBEXstdDataEmph 2 9" xfId="1334" xr:uid="{00000000-0005-0000-0000-000032050000}"/>
    <cellStyle name="SAPBEXstdDataEmph 3" xfId="1335" xr:uid="{00000000-0005-0000-0000-000033050000}"/>
    <cellStyle name="SAPBEXstdDataEmph 4" xfId="1336" xr:uid="{00000000-0005-0000-0000-000034050000}"/>
    <cellStyle name="SAPBEXstdDataEmph 5" xfId="1337" xr:uid="{00000000-0005-0000-0000-000035050000}"/>
    <cellStyle name="SAPBEXstdDataEmph 6" xfId="1338" xr:uid="{00000000-0005-0000-0000-000036050000}"/>
    <cellStyle name="SAPBEXstdDataEmph 7" xfId="1339" xr:uid="{00000000-0005-0000-0000-000037050000}"/>
    <cellStyle name="SAPBEXstdDataEmph 8" xfId="1340" xr:uid="{00000000-0005-0000-0000-000038050000}"/>
    <cellStyle name="SAPBEXstdDataEmph 9" xfId="1341" xr:uid="{00000000-0005-0000-0000-000039050000}"/>
    <cellStyle name="SAPBEXstdItem" xfId="19" xr:uid="{00000000-0005-0000-0000-00003A050000}"/>
    <cellStyle name="SAPBEXstdItem 10" xfId="1342" xr:uid="{00000000-0005-0000-0000-00003B050000}"/>
    <cellStyle name="SAPBEXstdItem 11" xfId="1343" xr:uid="{00000000-0005-0000-0000-00003C050000}"/>
    <cellStyle name="SAPBEXstdItem 12" xfId="1344" xr:uid="{00000000-0005-0000-0000-00003D050000}"/>
    <cellStyle name="SAPBEXstdItem 2" xfId="1345" xr:uid="{00000000-0005-0000-0000-00003E050000}"/>
    <cellStyle name="SAPBEXstdItem 2 10" xfId="1346" xr:uid="{00000000-0005-0000-0000-00003F050000}"/>
    <cellStyle name="SAPBEXstdItem 2 11" xfId="1347" xr:uid="{00000000-0005-0000-0000-000040050000}"/>
    <cellStyle name="SAPBEXstdItem 2 12" xfId="1348" xr:uid="{00000000-0005-0000-0000-000041050000}"/>
    <cellStyle name="SAPBEXstdItem 2 2" xfId="1349" xr:uid="{00000000-0005-0000-0000-000042050000}"/>
    <cellStyle name="SAPBEXstdItem 2 2 10" xfId="1350" xr:uid="{00000000-0005-0000-0000-000043050000}"/>
    <cellStyle name="SAPBEXstdItem 2 2 2" xfId="1351" xr:uid="{00000000-0005-0000-0000-000044050000}"/>
    <cellStyle name="SAPBEXstdItem 2 2 3" xfId="1352" xr:uid="{00000000-0005-0000-0000-000045050000}"/>
    <cellStyle name="SAPBEXstdItem 2 2 4" xfId="1353" xr:uid="{00000000-0005-0000-0000-000046050000}"/>
    <cellStyle name="SAPBEXstdItem 2 2 5" xfId="1354" xr:uid="{00000000-0005-0000-0000-000047050000}"/>
    <cellStyle name="SAPBEXstdItem 2 2 6" xfId="1355" xr:uid="{00000000-0005-0000-0000-000048050000}"/>
    <cellStyle name="SAPBEXstdItem 2 2 7" xfId="1356" xr:uid="{00000000-0005-0000-0000-000049050000}"/>
    <cellStyle name="SAPBEXstdItem 2 2 8" xfId="1357" xr:uid="{00000000-0005-0000-0000-00004A050000}"/>
    <cellStyle name="SAPBEXstdItem 2 2 9" xfId="1358" xr:uid="{00000000-0005-0000-0000-00004B050000}"/>
    <cellStyle name="SAPBEXstdItem 2 3" xfId="1359" xr:uid="{00000000-0005-0000-0000-00004C050000}"/>
    <cellStyle name="SAPBEXstdItem 2 4" xfId="1360" xr:uid="{00000000-0005-0000-0000-00004D050000}"/>
    <cellStyle name="SAPBEXstdItem 2 5" xfId="1361" xr:uid="{00000000-0005-0000-0000-00004E050000}"/>
    <cellStyle name="SAPBEXstdItem 2 6" xfId="1362" xr:uid="{00000000-0005-0000-0000-00004F050000}"/>
    <cellStyle name="SAPBEXstdItem 2 7" xfId="1363" xr:uid="{00000000-0005-0000-0000-000050050000}"/>
    <cellStyle name="SAPBEXstdItem 2 8" xfId="1364" xr:uid="{00000000-0005-0000-0000-000051050000}"/>
    <cellStyle name="SAPBEXstdItem 2 9" xfId="1365" xr:uid="{00000000-0005-0000-0000-000052050000}"/>
    <cellStyle name="SAPBEXstdItem 3" xfId="1366" xr:uid="{00000000-0005-0000-0000-000053050000}"/>
    <cellStyle name="SAPBEXstdItem 3 10" xfId="1367" xr:uid="{00000000-0005-0000-0000-000054050000}"/>
    <cellStyle name="SAPBEXstdItem 3 2" xfId="1368" xr:uid="{00000000-0005-0000-0000-000055050000}"/>
    <cellStyle name="SAPBEXstdItem 3 3" xfId="1369" xr:uid="{00000000-0005-0000-0000-000056050000}"/>
    <cellStyle name="SAPBEXstdItem 3 4" xfId="1370" xr:uid="{00000000-0005-0000-0000-000057050000}"/>
    <cellStyle name="SAPBEXstdItem 3 5" xfId="1371" xr:uid="{00000000-0005-0000-0000-000058050000}"/>
    <cellStyle name="SAPBEXstdItem 3 6" xfId="1372" xr:uid="{00000000-0005-0000-0000-000059050000}"/>
    <cellStyle name="SAPBEXstdItem 3 7" xfId="1373" xr:uid="{00000000-0005-0000-0000-00005A050000}"/>
    <cellStyle name="SAPBEXstdItem 3 8" xfId="1374" xr:uid="{00000000-0005-0000-0000-00005B050000}"/>
    <cellStyle name="SAPBEXstdItem 3 9" xfId="1375" xr:uid="{00000000-0005-0000-0000-00005C050000}"/>
    <cellStyle name="SAPBEXstdItem 4" xfId="1376" xr:uid="{00000000-0005-0000-0000-00005D050000}"/>
    <cellStyle name="SAPBEXstdItem 4 2" xfId="1377" xr:uid="{00000000-0005-0000-0000-00005E050000}"/>
    <cellStyle name="SAPBEXstdItem 5" xfId="1378" xr:uid="{00000000-0005-0000-0000-00005F050000}"/>
    <cellStyle name="SAPBEXstdItem 6" xfId="1379" xr:uid="{00000000-0005-0000-0000-000060050000}"/>
    <cellStyle name="SAPBEXstdItem 7" xfId="1380" xr:uid="{00000000-0005-0000-0000-000061050000}"/>
    <cellStyle name="SAPBEXstdItem 8" xfId="1381" xr:uid="{00000000-0005-0000-0000-000062050000}"/>
    <cellStyle name="SAPBEXstdItem 9" xfId="1382" xr:uid="{00000000-0005-0000-0000-000063050000}"/>
    <cellStyle name="SAPBEXstdItem_Výkaz 13-D3a _2011_jk" xfId="1383" xr:uid="{00000000-0005-0000-0000-000064050000}"/>
    <cellStyle name="SAPBEXstdItemX" xfId="54" xr:uid="{00000000-0005-0000-0000-000065050000}"/>
    <cellStyle name="SAPBEXstdItemX 10" xfId="1384" xr:uid="{00000000-0005-0000-0000-000066050000}"/>
    <cellStyle name="SAPBEXstdItemX 11" xfId="1385" xr:uid="{00000000-0005-0000-0000-000067050000}"/>
    <cellStyle name="SAPBEXstdItemX 12" xfId="1386" xr:uid="{00000000-0005-0000-0000-000068050000}"/>
    <cellStyle name="SAPBEXstdItemX 13" xfId="1387" xr:uid="{00000000-0005-0000-0000-000069050000}"/>
    <cellStyle name="SAPBEXstdItemX 2" xfId="1388" xr:uid="{00000000-0005-0000-0000-00006A050000}"/>
    <cellStyle name="SAPBEXstdItemX 2 10" xfId="1389" xr:uid="{00000000-0005-0000-0000-00006B050000}"/>
    <cellStyle name="SAPBEXstdItemX 2 11" xfId="1390" xr:uid="{00000000-0005-0000-0000-00006C050000}"/>
    <cellStyle name="SAPBEXstdItemX 2 2" xfId="1391" xr:uid="{00000000-0005-0000-0000-00006D050000}"/>
    <cellStyle name="SAPBEXstdItemX 2 2 10" xfId="1392" xr:uid="{00000000-0005-0000-0000-00006E050000}"/>
    <cellStyle name="SAPBEXstdItemX 2 2 2" xfId="1393" xr:uid="{00000000-0005-0000-0000-00006F050000}"/>
    <cellStyle name="SAPBEXstdItemX 2 2 3" xfId="1394" xr:uid="{00000000-0005-0000-0000-000070050000}"/>
    <cellStyle name="SAPBEXstdItemX 2 2 4" xfId="1395" xr:uid="{00000000-0005-0000-0000-000071050000}"/>
    <cellStyle name="SAPBEXstdItemX 2 2 5" xfId="1396" xr:uid="{00000000-0005-0000-0000-000072050000}"/>
    <cellStyle name="SAPBEXstdItemX 2 2 6" xfId="1397" xr:uid="{00000000-0005-0000-0000-000073050000}"/>
    <cellStyle name="SAPBEXstdItemX 2 2 7" xfId="1398" xr:uid="{00000000-0005-0000-0000-000074050000}"/>
    <cellStyle name="SAPBEXstdItemX 2 2 8" xfId="1399" xr:uid="{00000000-0005-0000-0000-000075050000}"/>
    <cellStyle name="SAPBEXstdItemX 2 2 9" xfId="1400" xr:uid="{00000000-0005-0000-0000-000076050000}"/>
    <cellStyle name="SAPBEXstdItemX 2 3" xfId="1401" xr:uid="{00000000-0005-0000-0000-000077050000}"/>
    <cellStyle name="SAPBEXstdItemX 2 4" xfId="1402" xr:uid="{00000000-0005-0000-0000-000078050000}"/>
    <cellStyle name="SAPBEXstdItemX 2 5" xfId="1403" xr:uid="{00000000-0005-0000-0000-000079050000}"/>
    <cellStyle name="SAPBEXstdItemX 2 6" xfId="1404" xr:uid="{00000000-0005-0000-0000-00007A050000}"/>
    <cellStyle name="SAPBEXstdItemX 2 7" xfId="1405" xr:uid="{00000000-0005-0000-0000-00007B050000}"/>
    <cellStyle name="SAPBEXstdItemX 2 8" xfId="1406" xr:uid="{00000000-0005-0000-0000-00007C050000}"/>
    <cellStyle name="SAPBEXstdItemX 2 9" xfId="1407" xr:uid="{00000000-0005-0000-0000-00007D050000}"/>
    <cellStyle name="SAPBEXstdItemX 3" xfId="1408" xr:uid="{00000000-0005-0000-0000-00007E050000}"/>
    <cellStyle name="SAPBEXstdItemX 3 10" xfId="1409" xr:uid="{00000000-0005-0000-0000-00007F050000}"/>
    <cellStyle name="SAPBEXstdItemX 3 2" xfId="1410" xr:uid="{00000000-0005-0000-0000-000080050000}"/>
    <cellStyle name="SAPBEXstdItemX 3 3" xfId="1411" xr:uid="{00000000-0005-0000-0000-000081050000}"/>
    <cellStyle name="SAPBEXstdItemX 3 4" xfId="1412" xr:uid="{00000000-0005-0000-0000-000082050000}"/>
    <cellStyle name="SAPBEXstdItemX 3 5" xfId="1413" xr:uid="{00000000-0005-0000-0000-000083050000}"/>
    <cellStyle name="SAPBEXstdItemX 3 6" xfId="1414" xr:uid="{00000000-0005-0000-0000-000084050000}"/>
    <cellStyle name="SAPBEXstdItemX 3 7" xfId="1415" xr:uid="{00000000-0005-0000-0000-000085050000}"/>
    <cellStyle name="SAPBEXstdItemX 3 8" xfId="1416" xr:uid="{00000000-0005-0000-0000-000086050000}"/>
    <cellStyle name="SAPBEXstdItemX 3 9" xfId="1417" xr:uid="{00000000-0005-0000-0000-000087050000}"/>
    <cellStyle name="SAPBEXstdItemX 4" xfId="1418" xr:uid="{00000000-0005-0000-0000-000088050000}"/>
    <cellStyle name="SAPBEXstdItemX 5" xfId="1419" xr:uid="{00000000-0005-0000-0000-000089050000}"/>
    <cellStyle name="SAPBEXstdItemX 6" xfId="1420" xr:uid="{00000000-0005-0000-0000-00008A050000}"/>
    <cellStyle name="SAPBEXstdItemX 7" xfId="1421" xr:uid="{00000000-0005-0000-0000-00008B050000}"/>
    <cellStyle name="SAPBEXstdItemX 8" xfId="1422" xr:uid="{00000000-0005-0000-0000-00008C050000}"/>
    <cellStyle name="SAPBEXstdItemX 9" xfId="1423" xr:uid="{00000000-0005-0000-0000-00008D050000}"/>
    <cellStyle name="SAPBEXstdItemX_Výkaz 13-D3a _2011_jk" xfId="1424" xr:uid="{00000000-0005-0000-0000-00008E050000}"/>
    <cellStyle name="SAPBEXtitle" xfId="55" xr:uid="{00000000-0005-0000-0000-00008F050000}"/>
    <cellStyle name="SAPBEXtitle 2" xfId="1425" xr:uid="{00000000-0005-0000-0000-000090050000}"/>
    <cellStyle name="SAPBEXtitle 3" xfId="1426" xr:uid="{00000000-0005-0000-0000-000091050000}"/>
    <cellStyle name="SAPBEXtitle_Výkaz 13-D3a _2011_jk" xfId="1427" xr:uid="{00000000-0005-0000-0000-000092050000}"/>
    <cellStyle name="SAPBEXunassignedItem" xfId="1428" xr:uid="{00000000-0005-0000-0000-000093050000}"/>
    <cellStyle name="SAPBEXunassignedItem 2" xfId="1429" xr:uid="{00000000-0005-0000-0000-000094050000}"/>
    <cellStyle name="SAPBEXunassignedItem 2 2" xfId="1430" xr:uid="{00000000-0005-0000-0000-000095050000}"/>
    <cellStyle name="SAPBEXunassignedItem 2 3" xfId="1431" xr:uid="{00000000-0005-0000-0000-000096050000}"/>
    <cellStyle name="SAPBEXunassignedItem 2 4" xfId="1432" xr:uid="{00000000-0005-0000-0000-000097050000}"/>
    <cellStyle name="SAPBEXunassignedItem 2 5" xfId="1433" xr:uid="{00000000-0005-0000-0000-000098050000}"/>
    <cellStyle name="SAPBEXunassignedItem 2 6" xfId="1434" xr:uid="{00000000-0005-0000-0000-000099050000}"/>
    <cellStyle name="SAPBEXunassignedItem 2 7" xfId="1435" xr:uid="{00000000-0005-0000-0000-00009A050000}"/>
    <cellStyle name="SAPBEXunassignedItem 3" xfId="1436" xr:uid="{00000000-0005-0000-0000-00009B050000}"/>
    <cellStyle name="SAPBEXunassignedItem 4" xfId="1437" xr:uid="{00000000-0005-0000-0000-00009C050000}"/>
    <cellStyle name="SAPBEXunassignedItem 5" xfId="1438" xr:uid="{00000000-0005-0000-0000-00009D050000}"/>
    <cellStyle name="SAPBEXunassignedItem 6" xfId="1439" xr:uid="{00000000-0005-0000-0000-00009E050000}"/>
    <cellStyle name="SAPBEXunassignedItem 7" xfId="1440" xr:uid="{00000000-0005-0000-0000-00009F050000}"/>
    <cellStyle name="SAPBEXunassignedItem 8" xfId="1441" xr:uid="{00000000-0005-0000-0000-0000A0050000}"/>
    <cellStyle name="SAPBEXundefined" xfId="56" xr:uid="{00000000-0005-0000-0000-0000A1050000}"/>
    <cellStyle name="SAPBEXundefined 10" xfId="1442" xr:uid="{00000000-0005-0000-0000-0000A2050000}"/>
    <cellStyle name="SAPBEXundefined 11" xfId="1443" xr:uid="{00000000-0005-0000-0000-0000A3050000}"/>
    <cellStyle name="SAPBEXundefined 12" xfId="1444" xr:uid="{00000000-0005-0000-0000-0000A4050000}"/>
    <cellStyle name="SAPBEXundefined 2" xfId="1445" xr:uid="{00000000-0005-0000-0000-0000A5050000}"/>
    <cellStyle name="SAPBEXundefined 2 10" xfId="1446" xr:uid="{00000000-0005-0000-0000-0000A6050000}"/>
    <cellStyle name="SAPBEXundefined 2 2" xfId="1447" xr:uid="{00000000-0005-0000-0000-0000A7050000}"/>
    <cellStyle name="SAPBEXundefined 2 3" xfId="1448" xr:uid="{00000000-0005-0000-0000-0000A8050000}"/>
    <cellStyle name="SAPBEXundefined 2 4" xfId="1449" xr:uid="{00000000-0005-0000-0000-0000A9050000}"/>
    <cellStyle name="SAPBEXundefined 2 5" xfId="1450" xr:uid="{00000000-0005-0000-0000-0000AA050000}"/>
    <cellStyle name="SAPBEXundefined 2 6" xfId="1451" xr:uid="{00000000-0005-0000-0000-0000AB050000}"/>
    <cellStyle name="SAPBEXundefined 2 7" xfId="1452" xr:uid="{00000000-0005-0000-0000-0000AC050000}"/>
    <cellStyle name="SAPBEXundefined 2 8" xfId="1453" xr:uid="{00000000-0005-0000-0000-0000AD050000}"/>
    <cellStyle name="SAPBEXundefined 2 9" xfId="1454" xr:uid="{00000000-0005-0000-0000-0000AE050000}"/>
    <cellStyle name="SAPBEXundefined 3" xfId="1455" xr:uid="{00000000-0005-0000-0000-0000AF050000}"/>
    <cellStyle name="SAPBEXundefined 4" xfId="1456" xr:uid="{00000000-0005-0000-0000-0000B0050000}"/>
    <cellStyle name="SAPBEXundefined 5" xfId="1457" xr:uid="{00000000-0005-0000-0000-0000B1050000}"/>
    <cellStyle name="SAPBEXundefined 6" xfId="1458" xr:uid="{00000000-0005-0000-0000-0000B2050000}"/>
    <cellStyle name="SAPBEXundefined 7" xfId="1459" xr:uid="{00000000-0005-0000-0000-0000B3050000}"/>
    <cellStyle name="SAPBEXundefined 8" xfId="1460" xr:uid="{00000000-0005-0000-0000-0000B4050000}"/>
    <cellStyle name="SAPBEXundefined 9" xfId="1461" xr:uid="{00000000-0005-0000-0000-0000B5050000}"/>
    <cellStyle name="Sheet Title" xfId="1462" xr:uid="{00000000-0005-0000-0000-0000B6050000}"/>
    <cellStyle name="Správně 2" xfId="1463" xr:uid="{00000000-0005-0000-0000-0000B7050000}"/>
    <cellStyle name="Správně 3" xfId="1464" xr:uid="{00000000-0005-0000-0000-0000B8050000}"/>
    <cellStyle name="Styl 1" xfId="1465" xr:uid="{00000000-0005-0000-0000-0000B9050000}"/>
    <cellStyle name="Subtotal" xfId="1466" xr:uid="{00000000-0005-0000-0000-0000BA050000}"/>
    <cellStyle name="Text upozornění 2" xfId="1467" xr:uid="{00000000-0005-0000-0000-0000BB050000}"/>
    <cellStyle name="Vstup 2" xfId="1468" xr:uid="{00000000-0005-0000-0000-0000BC050000}"/>
    <cellStyle name="Vstup 2 10" xfId="1469" xr:uid="{00000000-0005-0000-0000-0000BD050000}"/>
    <cellStyle name="Vstup 2 11" xfId="1470" xr:uid="{00000000-0005-0000-0000-0000BE050000}"/>
    <cellStyle name="Vstup 2 2" xfId="1471" xr:uid="{00000000-0005-0000-0000-0000BF050000}"/>
    <cellStyle name="Vstup 2 2 10" xfId="1472" xr:uid="{00000000-0005-0000-0000-0000C0050000}"/>
    <cellStyle name="Vstup 2 2 2" xfId="1473" xr:uid="{00000000-0005-0000-0000-0000C1050000}"/>
    <cellStyle name="Vstup 2 2 3" xfId="1474" xr:uid="{00000000-0005-0000-0000-0000C2050000}"/>
    <cellStyle name="Vstup 2 2 4" xfId="1475" xr:uid="{00000000-0005-0000-0000-0000C3050000}"/>
    <cellStyle name="Vstup 2 2 5" xfId="1476" xr:uid="{00000000-0005-0000-0000-0000C4050000}"/>
    <cellStyle name="Vstup 2 2 6" xfId="1477" xr:uid="{00000000-0005-0000-0000-0000C5050000}"/>
    <cellStyle name="Vstup 2 2 7" xfId="1478" xr:uid="{00000000-0005-0000-0000-0000C6050000}"/>
    <cellStyle name="Vstup 2 2 8" xfId="1479" xr:uid="{00000000-0005-0000-0000-0000C7050000}"/>
    <cellStyle name="Vstup 2 2 9" xfId="1480" xr:uid="{00000000-0005-0000-0000-0000C8050000}"/>
    <cellStyle name="Vstup 2 3" xfId="1481" xr:uid="{00000000-0005-0000-0000-0000C9050000}"/>
    <cellStyle name="Vstup 2 4" xfId="1482" xr:uid="{00000000-0005-0000-0000-0000CA050000}"/>
    <cellStyle name="Vstup 2 5" xfId="1483" xr:uid="{00000000-0005-0000-0000-0000CB050000}"/>
    <cellStyle name="Vstup 2 6" xfId="1484" xr:uid="{00000000-0005-0000-0000-0000CC050000}"/>
    <cellStyle name="Vstup 2 7" xfId="1485" xr:uid="{00000000-0005-0000-0000-0000CD050000}"/>
    <cellStyle name="Vstup 2 8" xfId="1486" xr:uid="{00000000-0005-0000-0000-0000CE050000}"/>
    <cellStyle name="Vstup 2 9" xfId="1487" xr:uid="{00000000-0005-0000-0000-0000CF050000}"/>
    <cellStyle name="Výpočet 2" xfId="1488" xr:uid="{00000000-0005-0000-0000-0000D0050000}"/>
    <cellStyle name="Výpočet 2 10" xfId="1489" xr:uid="{00000000-0005-0000-0000-0000D1050000}"/>
    <cellStyle name="Výpočet 2 11" xfId="1490" xr:uid="{00000000-0005-0000-0000-0000D2050000}"/>
    <cellStyle name="Výpočet 2 2" xfId="1491" xr:uid="{00000000-0005-0000-0000-0000D3050000}"/>
    <cellStyle name="Výpočet 2 2 10" xfId="1492" xr:uid="{00000000-0005-0000-0000-0000D4050000}"/>
    <cellStyle name="Výpočet 2 2 2" xfId="1493" xr:uid="{00000000-0005-0000-0000-0000D5050000}"/>
    <cellStyle name="Výpočet 2 2 3" xfId="1494" xr:uid="{00000000-0005-0000-0000-0000D6050000}"/>
    <cellStyle name="Výpočet 2 2 4" xfId="1495" xr:uid="{00000000-0005-0000-0000-0000D7050000}"/>
    <cellStyle name="Výpočet 2 2 5" xfId="1496" xr:uid="{00000000-0005-0000-0000-0000D8050000}"/>
    <cellStyle name="Výpočet 2 2 6" xfId="1497" xr:uid="{00000000-0005-0000-0000-0000D9050000}"/>
    <cellStyle name="Výpočet 2 2 7" xfId="1498" xr:uid="{00000000-0005-0000-0000-0000DA050000}"/>
    <cellStyle name="Výpočet 2 2 8" xfId="1499" xr:uid="{00000000-0005-0000-0000-0000DB050000}"/>
    <cellStyle name="Výpočet 2 2 9" xfId="1500" xr:uid="{00000000-0005-0000-0000-0000DC050000}"/>
    <cellStyle name="Výpočet 2 3" xfId="1501" xr:uid="{00000000-0005-0000-0000-0000DD050000}"/>
    <cellStyle name="Výpočet 2 4" xfId="1502" xr:uid="{00000000-0005-0000-0000-0000DE050000}"/>
    <cellStyle name="Výpočet 2 5" xfId="1503" xr:uid="{00000000-0005-0000-0000-0000DF050000}"/>
    <cellStyle name="Výpočet 2 6" xfId="1504" xr:uid="{00000000-0005-0000-0000-0000E0050000}"/>
    <cellStyle name="Výpočet 2 7" xfId="1505" xr:uid="{00000000-0005-0000-0000-0000E1050000}"/>
    <cellStyle name="Výpočet 2 8" xfId="1506" xr:uid="{00000000-0005-0000-0000-0000E2050000}"/>
    <cellStyle name="Výpočet 2 9" xfId="1507" xr:uid="{00000000-0005-0000-0000-0000E3050000}"/>
    <cellStyle name="Výstup 2" xfId="1508" xr:uid="{00000000-0005-0000-0000-0000E4050000}"/>
    <cellStyle name="Výstup 2 10" xfId="1509" xr:uid="{00000000-0005-0000-0000-0000E5050000}"/>
    <cellStyle name="Výstup 2 11" xfId="1510" xr:uid="{00000000-0005-0000-0000-0000E6050000}"/>
    <cellStyle name="Výstup 2 2" xfId="1511" xr:uid="{00000000-0005-0000-0000-0000E7050000}"/>
    <cellStyle name="Výstup 2 2 10" xfId="1512" xr:uid="{00000000-0005-0000-0000-0000E8050000}"/>
    <cellStyle name="Výstup 2 2 2" xfId="1513" xr:uid="{00000000-0005-0000-0000-0000E9050000}"/>
    <cellStyle name="Výstup 2 2 3" xfId="1514" xr:uid="{00000000-0005-0000-0000-0000EA050000}"/>
    <cellStyle name="Výstup 2 2 4" xfId="1515" xr:uid="{00000000-0005-0000-0000-0000EB050000}"/>
    <cellStyle name="Výstup 2 2 5" xfId="1516" xr:uid="{00000000-0005-0000-0000-0000EC050000}"/>
    <cellStyle name="Výstup 2 2 6" xfId="1517" xr:uid="{00000000-0005-0000-0000-0000ED050000}"/>
    <cellStyle name="Výstup 2 2 7" xfId="1518" xr:uid="{00000000-0005-0000-0000-0000EE050000}"/>
    <cellStyle name="Výstup 2 2 8" xfId="1519" xr:uid="{00000000-0005-0000-0000-0000EF050000}"/>
    <cellStyle name="Výstup 2 2 9" xfId="1520" xr:uid="{00000000-0005-0000-0000-0000F0050000}"/>
    <cellStyle name="Výstup 2 3" xfId="1521" xr:uid="{00000000-0005-0000-0000-0000F1050000}"/>
    <cellStyle name="Výstup 2 4" xfId="1522" xr:uid="{00000000-0005-0000-0000-0000F2050000}"/>
    <cellStyle name="Výstup 2 5" xfId="1523" xr:uid="{00000000-0005-0000-0000-0000F3050000}"/>
    <cellStyle name="Výstup 2 6" xfId="1524" xr:uid="{00000000-0005-0000-0000-0000F4050000}"/>
    <cellStyle name="Výstup 2 7" xfId="1525" xr:uid="{00000000-0005-0000-0000-0000F5050000}"/>
    <cellStyle name="Výstup 2 8" xfId="1526" xr:uid="{00000000-0005-0000-0000-0000F6050000}"/>
    <cellStyle name="Výstup 2 9" xfId="1527" xr:uid="{00000000-0005-0000-0000-0000F7050000}"/>
    <cellStyle name="Vysvětlující text 2" xfId="1528" xr:uid="{00000000-0005-0000-0000-0000F8050000}"/>
    <cellStyle name="Záhlaví 1" xfId="89" xr:uid="{00000000-0005-0000-0000-0000F9050000}"/>
    <cellStyle name="Záhlaví 2" xfId="90" xr:uid="{00000000-0005-0000-0000-0000FA050000}"/>
    <cellStyle name="Zvýraznění 1 2" xfId="1529" xr:uid="{00000000-0005-0000-0000-0000FB050000}"/>
    <cellStyle name="Zvýraznění 2 2" xfId="1530" xr:uid="{00000000-0005-0000-0000-0000FC050000}"/>
    <cellStyle name="Zvýraznění 3 2" xfId="1531" xr:uid="{00000000-0005-0000-0000-0000FD050000}"/>
    <cellStyle name="Zvýraznění 4 2" xfId="1532" xr:uid="{00000000-0005-0000-0000-0000FE050000}"/>
    <cellStyle name="Zvýraznění 5 2" xfId="1533" xr:uid="{00000000-0005-0000-0000-0000FF050000}"/>
    <cellStyle name="Zvýraznění 6 2" xfId="1534" xr:uid="{00000000-0005-0000-0000-000000060000}"/>
  </cellStyles>
  <dxfs count="0"/>
  <tableStyles count="0" defaultTableStyle="TableStyleMedium2" defaultPivotStyle="PivotStyleLight16"/>
  <colors>
    <mruColors>
      <color rgb="FF233060"/>
      <color rgb="FFDF2B20"/>
      <color rgb="FFF7C9C7"/>
      <color rgb="FFD0D0D0"/>
      <color rgb="FFF0948F"/>
      <color rgb="FF9196B0"/>
      <color rgb="FFC7CCD6"/>
      <color rgb="FF9D9D9C"/>
      <color rgb="FF596387"/>
      <color rgb="FF6463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'3.1 '!$A$19</c:f>
              <c:strCache>
                <c:ptCount val="1"/>
                <c:pt idx="0">
                  <c:v>ANO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'3.1 '!$B$19:$F$19</c:f>
              <c:numCache>
                <c:formatCode>0%</c:formatCode>
                <c:ptCount val="5"/>
                <c:pt idx="0">
                  <c:v>0.52029520295202947</c:v>
                </c:pt>
                <c:pt idx="1">
                  <c:v>0.41724137931034483</c:v>
                </c:pt>
                <c:pt idx="2">
                  <c:v>0.43288590604026844</c:v>
                </c:pt>
                <c:pt idx="3">
                  <c:v>0.43189368770764119</c:v>
                </c:pt>
                <c:pt idx="4">
                  <c:v>0.42532467532467533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29-4D88-B542-C6ABCFA04B44}"/>
            </c:ext>
          </c:extLst>
        </c:ser>
        <c:ser>
          <c:idx val="1"/>
          <c:order val="1"/>
          <c:tx>
            <c:strRef>
              <c:f>'3.1 '!$A$20</c:f>
              <c:strCache>
                <c:ptCount val="1"/>
                <c:pt idx="0">
                  <c:v>NE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'3.1 '!$B$20:$F$20</c:f>
              <c:numCache>
                <c:formatCode>0%</c:formatCode>
                <c:ptCount val="5"/>
                <c:pt idx="0">
                  <c:v>0.47970479704797048</c:v>
                </c:pt>
                <c:pt idx="1">
                  <c:v>0.58275862068965523</c:v>
                </c:pt>
                <c:pt idx="2">
                  <c:v>0.56711409395973156</c:v>
                </c:pt>
                <c:pt idx="3">
                  <c:v>0.56810631229235875</c:v>
                </c:pt>
                <c:pt idx="4">
                  <c:v>0.57467532467532467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29-4D88-B542-C6ABCFA04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6343192"/>
        <c:axId val="566343520"/>
      </c:barChart>
      <c:catAx>
        <c:axId val="56634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520"/>
        <c:crosses val="autoZero"/>
        <c:auto val="1"/>
        <c:lblAlgn val="ctr"/>
        <c:lblOffset val="100"/>
        <c:noMultiLvlLbl val="0"/>
      </c:catAx>
      <c:valAx>
        <c:axId val="5663435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452974628171505E-2"/>
          <c:y val="0.89423337707786543"/>
          <c:w val="0.10229007035250717"/>
          <c:h val="6.87295858850976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'3.6 '!$C$16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'!$C$17:$C$22</c:f>
              <c:numCache>
                <c:formatCode>#,##0</c:formatCode>
                <c:ptCount val="6"/>
                <c:pt idx="0">
                  <c:v>3233203.4430629993</c:v>
                </c:pt>
                <c:pt idx="1">
                  <c:v>5677938.1316959979</c:v>
                </c:pt>
                <c:pt idx="2">
                  <c:v>7300667.3470399985</c:v>
                </c:pt>
                <c:pt idx="3">
                  <c:v>8019696.7203099998</c:v>
                </c:pt>
                <c:pt idx="4">
                  <c:v>7235868.8270219984</c:v>
                </c:pt>
                <c:pt idx="5">
                  <c:v>5634467.563476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1-47E7-8B28-FB4FAB8B463D}"/>
            </c:ext>
          </c:extLst>
        </c:ser>
        <c:ser>
          <c:idx val="1"/>
          <c:order val="1"/>
          <c:tx>
            <c:strRef>
              <c:f>'3.6 '!$D$16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'!$D$17:$D$22</c:f>
              <c:numCache>
                <c:formatCode>#,##0</c:formatCode>
                <c:ptCount val="6"/>
                <c:pt idx="0">
                  <c:v>3372082.5573679977</c:v>
                </c:pt>
                <c:pt idx="1">
                  <c:v>5958339.3169620009</c:v>
                </c:pt>
                <c:pt idx="2">
                  <c:v>7644555.4051979957</c:v>
                </c:pt>
                <c:pt idx="3">
                  <c:v>8427557.7580970004</c:v>
                </c:pt>
                <c:pt idx="4">
                  <c:v>7574655.6436569951</c:v>
                </c:pt>
                <c:pt idx="5">
                  <c:v>5875345.7923329985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B1-47E7-8B28-FB4FAB8B463D}"/>
            </c:ext>
          </c:extLst>
        </c:ser>
        <c:ser>
          <c:idx val="2"/>
          <c:order val="2"/>
          <c:tx>
            <c:strRef>
              <c:f>'3.6 '!$E$16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'!$E$17:$E$22</c:f>
              <c:numCache>
                <c:formatCode>#,##0</c:formatCode>
                <c:ptCount val="6"/>
                <c:pt idx="0">
                  <c:v>3235965.2308530011</c:v>
                </c:pt>
                <c:pt idx="1">
                  <c:v>5648780.7416080013</c:v>
                </c:pt>
                <c:pt idx="2">
                  <c:v>7234123.1706469972</c:v>
                </c:pt>
                <c:pt idx="3">
                  <c:v>8024082.6225760011</c:v>
                </c:pt>
                <c:pt idx="4">
                  <c:v>7212415.6131499996</c:v>
                </c:pt>
                <c:pt idx="5">
                  <c:v>5595559.9286375986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B1-47E7-8B28-FB4FAB8B463D}"/>
            </c:ext>
          </c:extLst>
        </c:ser>
        <c:ser>
          <c:idx val="3"/>
          <c:order val="3"/>
          <c:tx>
            <c:strRef>
              <c:f>'3.6 '!$F$16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'!$F$17:$F$22</c:f>
              <c:numCache>
                <c:formatCode>#,##0</c:formatCode>
                <c:ptCount val="6"/>
                <c:pt idx="0">
                  <c:v>3092332.9952590014</c:v>
                </c:pt>
                <c:pt idx="1">
                  <c:v>4667633.2049329989</c:v>
                </c:pt>
                <c:pt idx="2">
                  <c:v>6205882.4037499996</c:v>
                </c:pt>
                <c:pt idx="3">
                  <c:v>6972007.3806329975</c:v>
                </c:pt>
                <c:pt idx="4">
                  <c:v>6159252.831393999</c:v>
                </c:pt>
                <c:pt idx="5">
                  <c:v>4619536.6275629979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B1-47E7-8B28-FB4FAB8B463D}"/>
            </c:ext>
          </c:extLst>
        </c:ser>
        <c:ser>
          <c:idx val="4"/>
          <c:order val="4"/>
          <c:tx>
            <c:strRef>
              <c:f>'3.6 '!$G$16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'!$G$17:$G$22</c:f>
              <c:numCache>
                <c:formatCode>#,##0</c:formatCode>
                <c:ptCount val="6"/>
                <c:pt idx="0">
                  <c:v>3094333.1324769994</c:v>
                </c:pt>
                <c:pt idx="1">
                  <c:v>4632421.2782379976</c:v>
                </c:pt>
                <c:pt idx="2">
                  <c:v>6167379.3969370006</c:v>
                </c:pt>
                <c:pt idx="3">
                  <c:v>6972807.6767369993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B1-47E7-8B28-FB4FAB8B4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'3.6 '!$D$36</c:f>
              <c:strCache>
                <c:ptCount val="1"/>
                <c:pt idx="0">
                  <c:v>Předpoklad (data od OTE, a.s., korigovaná koeficientem M pro daný měsíc)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'!$D$37:$D$42</c:f>
              <c:numCache>
                <c:formatCode>#,##0</c:formatCode>
                <c:ptCount val="6"/>
                <c:pt idx="0">
                  <c:v>3105827.1911284043</c:v>
                </c:pt>
                <c:pt idx="1">
                  <c:v>4658740.7866926063</c:v>
                </c:pt>
                <c:pt idx="2">
                  <c:v>6211654.3822568087</c:v>
                </c:pt>
                <c:pt idx="3">
                  <c:v>6988111.1800389094</c:v>
                </c:pt>
                <c:pt idx="4">
                  <c:v>6211654.3822568087</c:v>
                </c:pt>
                <c:pt idx="5">
                  <c:v>4658740.7866926063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9-43D5-B8AA-BC6B02594772}"/>
            </c:ext>
          </c:extLst>
        </c:ser>
        <c:ser>
          <c:idx val="0"/>
          <c:order val="1"/>
          <c:tx>
            <c:strRef>
              <c:f>'3.6 '!$C$36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'3.6 '!$C$37:$C$42</c:f>
              <c:numCache>
                <c:formatCode>#,##0</c:formatCode>
                <c:ptCount val="6"/>
                <c:pt idx="0">
                  <c:v>3094333.1324769994</c:v>
                </c:pt>
                <c:pt idx="1">
                  <c:v>4632421.2782379976</c:v>
                </c:pt>
                <c:pt idx="2">
                  <c:v>6167379.3969370006</c:v>
                </c:pt>
                <c:pt idx="3">
                  <c:v>6972807.6767369993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9-43D5-B8AA-BC6B02594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006947660954143E-2"/>
          <c:y val="0.91291338582677162"/>
          <c:w val="0.6575917863208276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'4.1'!$C$17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'4.1'!$C$18:$C$23</c:f>
              <c:numCache>
                <c:formatCode>#,##0</c:formatCode>
                <c:ptCount val="6"/>
                <c:pt idx="0">
                  <c:v>3737764.7700000005</c:v>
                </c:pt>
                <c:pt idx="1">
                  <c:v>5486333.1030000011</c:v>
                </c:pt>
                <c:pt idx="2">
                  <c:v>7145363.3149999995</c:v>
                </c:pt>
                <c:pt idx="3">
                  <c:v>7128955.9449999994</c:v>
                </c:pt>
                <c:pt idx="4">
                  <c:v>5497031.3649999993</c:v>
                </c:pt>
                <c:pt idx="5">
                  <c:v>5670234.4500000002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65-4EAD-B90F-D5E082534411}"/>
            </c:ext>
          </c:extLst>
        </c:ser>
        <c:ser>
          <c:idx val="1"/>
          <c:order val="1"/>
          <c:tx>
            <c:strRef>
              <c:f>'4.1'!$D$17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7E-4701-8C11-6CCD3FAB7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'4.1'!$D$18:$D$23</c:f>
              <c:numCache>
                <c:formatCode>#,##0</c:formatCode>
                <c:ptCount val="6"/>
                <c:pt idx="0">
                  <c:v>2782482.835</c:v>
                </c:pt>
                <c:pt idx="1">
                  <c:v>4861697.1680000005</c:v>
                </c:pt>
                <c:pt idx="2">
                  <c:v>6835696.6789999995</c:v>
                </c:pt>
                <c:pt idx="3">
                  <c:v>6243357.3060000008</c:v>
                </c:pt>
                <c:pt idx="4">
                  <c:v>5895678.6310000001</c:v>
                </c:pt>
                <c:pt idx="5">
                  <c:v>5004188.1239999989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65-4EAD-B90F-D5E082534411}"/>
            </c:ext>
          </c:extLst>
        </c:ser>
        <c:ser>
          <c:idx val="2"/>
          <c:order val="2"/>
          <c:tx>
            <c:strRef>
              <c:f>'4.1'!$E$17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18-4CBE-88CB-86AF062454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'4.1'!$E$18:$E$23</c:f>
              <c:numCache>
                <c:formatCode>#,##0</c:formatCode>
                <c:ptCount val="6"/>
                <c:pt idx="0">
                  <c:v>2522726.04</c:v>
                </c:pt>
                <c:pt idx="1">
                  <c:v>5001441.227</c:v>
                </c:pt>
                <c:pt idx="2">
                  <c:v>6487026.7759999987</c:v>
                </c:pt>
                <c:pt idx="3">
                  <c:v>7370742.2910000002</c:v>
                </c:pt>
                <c:pt idx="4">
                  <c:v>4784691.2720000008</c:v>
                </c:pt>
                <c:pt idx="5">
                  <c:v>4201644.9139999999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65-4EAD-B90F-D5E082534411}"/>
            </c:ext>
          </c:extLst>
        </c:ser>
        <c:ser>
          <c:idx val="3"/>
          <c:order val="3"/>
          <c:tx>
            <c:strRef>
              <c:f>'4.1'!$F$17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rgbClr val="233060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'4.1'!$F$18:$F$23</c:f>
              <c:numCache>
                <c:formatCode>#,##0</c:formatCode>
                <c:ptCount val="6"/>
                <c:pt idx="0">
                  <c:v>3197695.1449999986</c:v>
                </c:pt>
                <c:pt idx="1">
                  <c:v>5556770.9620000012</c:v>
                </c:pt>
                <c:pt idx="2">
                  <c:v>6693899.2850000001</c:v>
                </c:pt>
                <c:pt idx="3">
                  <c:v>7242514.3270000005</c:v>
                </c:pt>
                <c:pt idx="4">
                  <c:v>6578002.0359999994</c:v>
                </c:pt>
                <c:pt idx="5">
                  <c:v>4806338.1440000003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65-4EAD-B90F-D5E082534411}"/>
            </c:ext>
          </c:extLst>
        </c:ser>
        <c:ser>
          <c:idx val="4"/>
          <c:order val="4"/>
          <c:tx>
            <c:strRef>
              <c:f>'4.1'!$G$17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'4.1'!$G$18:$G$23</c:f>
              <c:numCache>
                <c:formatCode>#,##0</c:formatCode>
                <c:ptCount val="6"/>
                <c:pt idx="0">
                  <c:v>3884516.7959999996</c:v>
                </c:pt>
                <c:pt idx="1">
                  <c:v>5710054.1919999998</c:v>
                </c:pt>
                <c:pt idx="2">
                  <c:v>6765893.3290000008</c:v>
                </c:pt>
                <c:pt idx="3">
                  <c:v>8587190.8569999989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65-4EAD-B90F-D5E082534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6640419947507"/>
          <c:y val="5.128205128205128E-2"/>
          <c:w val="0.85601790952601509"/>
          <c:h val="0.75707578510728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'4.1'!$B$18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'4.1'!$C$18:$G$18</c:f>
              <c:numCache>
                <c:formatCode>#,##0</c:formatCode>
                <c:ptCount val="5"/>
                <c:pt idx="0">
                  <c:v>3737764.7700000005</c:v>
                </c:pt>
                <c:pt idx="1">
                  <c:v>2782482.835</c:v>
                </c:pt>
                <c:pt idx="2">
                  <c:v>2522726.04</c:v>
                </c:pt>
                <c:pt idx="3">
                  <c:v>3197695.1449999986</c:v>
                </c:pt>
                <c:pt idx="4">
                  <c:v>3884516.7959999996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0-45CB-8AF4-6BB2402A5550}"/>
            </c:ext>
          </c:extLst>
        </c:ser>
        <c:ser>
          <c:idx val="1"/>
          <c:order val="1"/>
          <c:tx>
            <c:strRef>
              <c:f>'4.1'!$B$19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'4.1'!$C$19:$G$19</c:f>
              <c:numCache>
                <c:formatCode>#,##0</c:formatCode>
                <c:ptCount val="5"/>
                <c:pt idx="0">
                  <c:v>5486333.1030000011</c:v>
                </c:pt>
                <c:pt idx="1">
                  <c:v>4861697.1680000005</c:v>
                </c:pt>
                <c:pt idx="2">
                  <c:v>5001441.227</c:v>
                </c:pt>
                <c:pt idx="3">
                  <c:v>5556770.9620000012</c:v>
                </c:pt>
                <c:pt idx="4">
                  <c:v>5710054.1919999998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30-45CB-8AF4-6BB2402A5550}"/>
            </c:ext>
          </c:extLst>
        </c:ser>
        <c:ser>
          <c:idx val="2"/>
          <c:order val="2"/>
          <c:tx>
            <c:strRef>
              <c:f>'4.1'!$B$20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'4.1'!$C$20:$G$20</c:f>
              <c:numCache>
                <c:formatCode>#,##0</c:formatCode>
                <c:ptCount val="5"/>
                <c:pt idx="0">
                  <c:v>7145363.3149999995</c:v>
                </c:pt>
                <c:pt idx="1">
                  <c:v>6835696.6789999995</c:v>
                </c:pt>
                <c:pt idx="2">
                  <c:v>6487026.7759999987</c:v>
                </c:pt>
                <c:pt idx="3">
                  <c:v>6693899.2850000001</c:v>
                </c:pt>
                <c:pt idx="4">
                  <c:v>6765893.3290000008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5CB-8AF4-6BB2402A5550}"/>
            </c:ext>
          </c:extLst>
        </c:ser>
        <c:ser>
          <c:idx val="3"/>
          <c:order val="3"/>
          <c:tx>
            <c:strRef>
              <c:f>'4.1'!$B$21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646363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'4.1'!$C$21:$G$21</c:f>
              <c:numCache>
                <c:formatCode>#,##0</c:formatCode>
                <c:ptCount val="5"/>
                <c:pt idx="0">
                  <c:v>7128955.9449999994</c:v>
                </c:pt>
                <c:pt idx="1">
                  <c:v>6243357.3060000008</c:v>
                </c:pt>
                <c:pt idx="2">
                  <c:v>7370742.2910000002</c:v>
                </c:pt>
                <c:pt idx="3">
                  <c:v>7242514.3270000005</c:v>
                </c:pt>
                <c:pt idx="4">
                  <c:v>8587190.8569999989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30-45CB-8AF4-6BB2402A5550}"/>
            </c:ext>
          </c:extLst>
        </c:ser>
        <c:ser>
          <c:idx val="4"/>
          <c:order val="4"/>
          <c:tx>
            <c:strRef>
              <c:f>'4.1'!$B$22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D9D9C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'4.1'!$C$22:$G$22</c:f>
              <c:numCache>
                <c:formatCode>#,##0</c:formatCode>
                <c:ptCount val="5"/>
                <c:pt idx="0">
                  <c:v>5497031.3649999993</c:v>
                </c:pt>
                <c:pt idx="1">
                  <c:v>5895678.6310000001</c:v>
                </c:pt>
                <c:pt idx="2">
                  <c:v>4784691.2720000008</c:v>
                </c:pt>
                <c:pt idx="3">
                  <c:v>6578002.0359999994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30-45CB-8AF4-6BB2402A5550}"/>
            </c:ext>
          </c:extLst>
        </c:ser>
        <c:ser>
          <c:idx val="5"/>
          <c:order val="5"/>
          <c:tx>
            <c:strRef>
              <c:f>'4.1'!$B$23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D0D0D0"/>
            </a:solidFill>
            <a:ln>
              <a:noFill/>
            </a:ln>
            <a:effectLst/>
          </c:spPr>
          <c:invertIfNegative val="0"/>
          <c:cat>
            <c:strRef>
              <c:f>'4.1'!$C$17:$G$17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'4.1'!$C$23:$G$23</c:f>
              <c:numCache>
                <c:formatCode>#,##0</c:formatCode>
                <c:ptCount val="5"/>
                <c:pt idx="0">
                  <c:v>5670234.4500000002</c:v>
                </c:pt>
                <c:pt idx="1">
                  <c:v>5004188.1239999989</c:v>
                </c:pt>
                <c:pt idx="2">
                  <c:v>4201644.9139999999</c:v>
                </c:pt>
                <c:pt idx="3">
                  <c:v>4806338.1440000003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30-45CB-8AF4-6BB2402A5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11599304"/>
        <c:axId val="611601272"/>
      </c:barChart>
      <c:catAx>
        <c:axId val="61159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601272"/>
        <c:crosses val="autoZero"/>
        <c:auto val="1"/>
        <c:lblAlgn val="ctr"/>
        <c:lblOffset val="100"/>
        <c:noMultiLvlLbl val="0"/>
      </c:catAx>
      <c:valAx>
        <c:axId val="611601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599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547784468117975E-2"/>
          <c:y val="0.90281775966815336"/>
          <c:w val="0.427492666357881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j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'4.2'!$G$24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'4.2'!$A$25:$A$30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'4.2'!$G$25:$G$30</c:f>
              <c:numCache>
                <c:formatCode>0.0%</c:formatCode>
                <c:ptCount val="6"/>
                <c:pt idx="0">
                  <c:v>0.58704409051968853</c:v>
                </c:pt>
                <c:pt idx="1">
                  <c:v>0.65359471707544203</c:v>
                </c:pt>
                <c:pt idx="2">
                  <c:v>0.66816539413725917</c:v>
                </c:pt>
                <c:pt idx="3">
                  <c:v>0.64479754579271464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9A-4872-A317-B37222839BF5}"/>
            </c:ext>
          </c:extLst>
        </c:ser>
        <c:ser>
          <c:idx val="1"/>
          <c:order val="1"/>
          <c:tx>
            <c:strRef>
              <c:f>'4.2'!$H$24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585-4263-B9CA-FAE15760A8F9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85-4263-B9CA-FAE15760A8F9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585-4263-B9CA-FAE15760A8F9}"/>
              </c:ext>
            </c:extLst>
          </c:dPt>
          <c:dPt>
            <c:idx val="4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85-4263-B9CA-FAE15760A8F9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5-4263-B9CA-FAE15760A8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'4.2'!$A$25:$A$30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'4.2'!$H$25:$H$30</c:f>
              <c:numCache>
                <c:formatCode>0.0%</c:formatCode>
                <c:ptCount val="6"/>
                <c:pt idx="0">
                  <c:v>0.41295590948031147</c:v>
                </c:pt>
                <c:pt idx="1">
                  <c:v>0.34640528292455797</c:v>
                </c:pt>
                <c:pt idx="2">
                  <c:v>0.33183460586274077</c:v>
                </c:pt>
                <c:pt idx="3">
                  <c:v>0.35520245420728541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9A-4872-A317-B37222839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14538758257986861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'4.2'!$B$47</c:f>
              <c:strCache>
                <c:ptCount val="1"/>
                <c:pt idx="0">
                  <c:v>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'4.2'!$C$46:$G$46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'4.2'!$C$47:$G$47</c:f>
              <c:numCache>
                <c:formatCode>0%</c:formatCode>
                <c:ptCount val="5"/>
                <c:pt idx="0">
                  <c:v>0.56890111673816579</c:v>
                </c:pt>
                <c:pt idx="1">
                  <c:v>0.62527164900380461</c:v>
                </c:pt>
                <c:pt idx="2">
                  <c:v>0.62932773017900168</c:v>
                </c:pt>
                <c:pt idx="3">
                  <c:v>0.6209249038379282</c:v>
                </c:pt>
                <c:pt idx="4">
                  <c:v>0.64302733829294956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69-4EC6-BCAD-DB5EE9A1C868}"/>
            </c:ext>
          </c:extLst>
        </c:ser>
        <c:ser>
          <c:idx val="1"/>
          <c:order val="1"/>
          <c:tx>
            <c:strRef>
              <c:f>'4.2'!$B$48</c:f>
              <c:strCache>
                <c:ptCount val="1"/>
                <c:pt idx="0">
                  <c:v>NECHZ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'4.2'!$C$46:$G$46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'4.2'!$C$48:$G$48</c:f>
              <c:numCache>
                <c:formatCode>0%</c:formatCode>
                <c:ptCount val="5"/>
                <c:pt idx="0">
                  <c:v>0.43109888326183426</c:v>
                </c:pt>
                <c:pt idx="1">
                  <c:v>0.37472835099619534</c:v>
                </c:pt>
                <c:pt idx="2">
                  <c:v>0.37067226982099821</c:v>
                </c:pt>
                <c:pt idx="3">
                  <c:v>0.3790750961620718</c:v>
                </c:pt>
                <c:pt idx="4">
                  <c:v>0.35697266170705055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69-4EC6-BCAD-DB5EE9A1C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14249880247416541"/>
          <c:h val="7.0814684941714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'4.3'!$F$20</c:f>
              <c:strCache>
                <c:ptCount val="1"/>
                <c:pt idx="0">
                  <c:v>Skutečná dodávka 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'4.3'!$F$21:$F$26</c:f>
              <c:numCache>
                <c:formatCode>0.0%</c:formatCode>
                <c:ptCount val="6"/>
                <c:pt idx="0">
                  <c:v>0.96833058300369979</c:v>
                </c:pt>
                <c:pt idx="1">
                  <c:v>1.0468956534854168</c:v>
                </c:pt>
                <c:pt idx="2">
                  <c:v>0.79853636625243252</c:v>
                </c:pt>
                <c:pt idx="3">
                  <c:v>0.90866978313440117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33-494D-A115-47DDBB3C5852}"/>
            </c:ext>
          </c:extLst>
        </c:ser>
        <c:ser>
          <c:idx val="0"/>
          <c:order val="1"/>
          <c:tx>
            <c:strRef>
              <c:f>'4.3'!$E$20</c:f>
              <c:strCache>
                <c:ptCount val="1"/>
                <c:pt idx="0">
                  <c:v>Rozdíl mezi zajištěním Rmax.den a skutečnou dodávkou 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821-4211-A8B3-C5BC5B7297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'4.3'!$D$21:$D$26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'4.3'!$E$21:$E$26</c:f>
              <c:numCache>
                <c:formatCode>0.0%</c:formatCode>
                <c:ptCount val="6"/>
                <c:pt idx="0">
                  <c:v>3.1669416996300236E-2</c:v>
                </c:pt>
                <c:pt idx="1">
                  <c:v>-4.6895653485416862E-2</c:v>
                </c:pt>
                <c:pt idx="2">
                  <c:v>0.20146363374756751</c:v>
                </c:pt>
                <c:pt idx="3">
                  <c:v>9.1330216865598779E-2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33-494D-A115-47DDBB3C5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48644022655062852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3548832712"/>
          <c:y val="6.2958326790347782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'4.4'!$F$20</c:f>
              <c:strCache>
                <c:ptCount val="1"/>
                <c:pt idx="0">
                  <c:v>Skutečná dodávka 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'4.4'!$F$21:$F$26</c:f>
              <c:numCache>
                <c:formatCode>0.0%</c:formatCode>
                <c:ptCount val="6"/>
                <c:pt idx="0">
                  <c:v>1.0030320190327799</c:v>
                </c:pt>
                <c:pt idx="1">
                  <c:v>0.98481933294559054</c:v>
                </c:pt>
                <c:pt idx="2">
                  <c:v>0.87641898954753283</c:v>
                </c:pt>
                <c:pt idx="3">
                  <c:v>0.9844592353111844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BE-4A43-A4ED-94174C0B6F41}"/>
            </c:ext>
          </c:extLst>
        </c:ser>
        <c:ser>
          <c:idx val="0"/>
          <c:order val="1"/>
          <c:tx>
            <c:strRef>
              <c:f>'4.4'!$E$20</c:f>
              <c:strCache>
                <c:ptCount val="1"/>
                <c:pt idx="0">
                  <c:v>Rozdíl mezi zajištěním R30dnů a skutečnou dodávkou 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CE4-4767-90F5-8464715F863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796-4B83-9306-038B2D037E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'4.4'!$D$21:$D$26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'4.4'!$E$21:$E$26</c:f>
              <c:numCache>
                <c:formatCode>0.0%</c:formatCode>
                <c:ptCount val="6"/>
                <c:pt idx="0">
                  <c:v>-3.032019032779964E-3</c:v>
                </c:pt>
                <c:pt idx="1">
                  <c:v>1.5180667054409442E-2</c:v>
                </c:pt>
                <c:pt idx="2">
                  <c:v>0.12358101045246722</c:v>
                </c:pt>
                <c:pt idx="3">
                  <c:v>1.5540764688815607E-2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E-4A43-A4ED-94174C0B6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47801917391904958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85296598203375"/>
          <c:y val="3.6367670536028365E-2"/>
          <c:w val="0.89312988859957054"/>
          <c:h val="0.6870957031431141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'4.5'!$F$20</c:f>
              <c:strCache>
                <c:ptCount val="1"/>
                <c:pt idx="0">
                  <c:v>Skutečná dodávka CHZ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'4.5'!$D$21:$D$26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'4.5'!$F$21:$F$26</c:f>
              <c:numCache>
                <c:formatCode>0.0%</c:formatCode>
                <c:ptCount val="6"/>
                <c:pt idx="0">
                  <c:v>1.2553647683339324</c:v>
                </c:pt>
                <c:pt idx="1">
                  <c:v>1.2326284353334751</c:v>
                </c:pt>
                <c:pt idx="2">
                  <c:v>1.0970450970407706</c:v>
                </c:pt>
                <c:pt idx="3">
                  <c:v>1.2315255568641279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9-4832-8CD9-C70144BEE3F3}"/>
            </c:ext>
          </c:extLst>
        </c:ser>
        <c:ser>
          <c:idx val="0"/>
          <c:order val="1"/>
          <c:tx>
            <c:strRef>
              <c:f>'4.5'!$E$20</c:f>
              <c:strCache>
                <c:ptCount val="1"/>
                <c:pt idx="0">
                  <c:v>Rozdíl mezi zajištěním RN-1 a skutečnou dodávkou CHZ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-4.16956427455115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A0-4CAE-B0A2-34231175F40E}"/>
                </c:ext>
              </c:extLst>
            </c:dLbl>
            <c:dLbl>
              <c:idx val="4"/>
              <c:layout>
                <c:manualLayout>
                  <c:x val="0"/>
                  <c:y val="-4.02165541273152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1E-443C-86B3-647C436B5A97}"/>
                </c:ext>
              </c:extLst>
            </c:dLbl>
            <c:dLbl>
              <c:idx val="5"/>
              <c:layout>
                <c:manualLayout>
                  <c:x val="1.0292278763536162E-16"/>
                  <c:y val="-3.144551375522504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1C-4CAE-BA91-8B82270788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noFill/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'4.5'!$D$21:$D$26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'4.5'!$E$21:$E$26</c:f>
              <c:numCache>
                <c:formatCode>0.0%</c:formatCode>
                <c:ptCount val="6"/>
                <c:pt idx="0">
                  <c:v>-0.25536476833393235</c:v>
                </c:pt>
                <c:pt idx="1">
                  <c:v>-0.23262843533347513</c:v>
                </c:pt>
                <c:pt idx="2">
                  <c:v>-9.7045097040770564E-2</c:v>
                </c:pt>
                <c:pt idx="3">
                  <c:v>-0.2315255568641279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09-4832-8CD9-C70144BEE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At val="-20"/>
        <c:auto val="1"/>
        <c:lblAlgn val="ctr"/>
        <c:lblOffset val="100"/>
        <c:noMultiLvlLbl val="0"/>
      </c:catAx>
      <c:valAx>
        <c:axId val="167076608"/>
        <c:scaling>
          <c:orientation val="minMax"/>
          <c:max val="1"/>
          <c:min val="-0.2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602137284692E-3"/>
          <c:y val="0.82348675487728984"/>
          <c:w val="0.47661566514711978"/>
          <c:h val="6.80210334532925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730955494873426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'5.1'!$C$17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'5.1'!$C$18:$C$23</c:f>
              <c:numCache>
                <c:formatCode>#,##0.0</c:formatCode>
                <c:ptCount val="6"/>
                <c:pt idx="0">
                  <c:v>8.17741935483871</c:v>
                </c:pt>
                <c:pt idx="1">
                  <c:v>3.8100000000000005</c:v>
                </c:pt>
                <c:pt idx="2">
                  <c:v>0.58387096774193536</c:v>
                </c:pt>
                <c:pt idx="3">
                  <c:v>0.78709677419354818</c:v>
                </c:pt>
                <c:pt idx="4">
                  <c:v>3.0892857142857144</c:v>
                </c:pt>
                <c:pt idx="5">
                  <c:v>3.3161290322580643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6-416E-853A-20D5B7F74223}"/>
            </c:ext>
          </c:extLst>
        </c:ser>
        <c:ser>
          <c:idx val="1"/>
          <c:order val="1"/>
          <c:tx>
            <c:strRef>
              <c:f>'5.1'!$D$17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'5.1'!$D$18:$D$23</c:f>
              <c:numCache>
                <c:formatCode>#,##0.0</c:formatCode>
                <c:ptCount val="6"/>
                <c:pt idx="0">
                  <c:v>10.777419354838711</c:v>
                </c:pt>
                <c:pt idx="1">
                  <c:v>4.2466666666666661</c:v>
                </c:pt>
                <c:pt idx="2">
                  <c:v>0.43548387096774194</c:v>
                </c:pt>
                <c:pt idx="3">
                  <c:v>2.1903225806451618</c:v>
                </c:pt>
                <c:pt idx="4">
                  <c:v>1.375</c:v>
                </c:pt>
                <c:pt idx="5">
                  <c:v>4.8774193548387101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26-416E-853A-20D5B7F74223}"/>
            </c:ext>
          </c:extLst>
        </c:ser>
        <c:ser>
          <c:idx val="2"/>
          <c:order val="2"/>
          <c:tx>
            <c:strRef>
              <c:f>'5.1'!$E$17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'5.1'!$E$18:$E$23</c:f>
              <c:numCache>
                <c:formatCode>#,##0.0</c:formatCode>
                <c:ptCount val="6"/>
                <c:pt idx="0">
                  <c:v>11.261290322580644</c:v>
                </c:pt>
                <c:pt idx="1">
                  <c:v>4.2833333333333323</c:v>
                </c:pt>
                <c:pt idx="2">
                  <c:v>2.2387096774193549</c:v>
                </c:pt>
                <c:pt idx="3">
                  <c:v>-0.33870967741935487</c:v>
                </c:pt>
                <c:pt idx="4">
                  <c:v>5.8928571428571415</c:v>
                </c:pt>
                <c:pt idx="5">
                  <c:v>7.2451612903225797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6-416E-853A-20D5B7F74223}"/>
            </c:ext>
          </c:extLst>
        </c:ser>
        <c:ser>
          <c:idx val="3"/>
          <c:order val="3"/>
          <c:tx>
            <c:strRef>
              <c:f>'5.1'!$F$17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'5.1'!$F$18:$F$23</c:f>
              <c:numCache>
                <c:formatCode>#,##0.0</c:formatCode>
                <c:ptCount val="6"/>
                <c:pt idx="0">
                  <c:v>9.9064516129032238</c:v>
                </c:pt>
                <c:pt idx="1">
                  <c:v>2.9600000000000004</c:v>
                </c:pt>
                <c:pt idx="2">
                  <c:v>1.0193548387096774</c:v>
                </c:pt>
                <c:pt idx="3">
                  <c:v>0.45806774193548383</c:v>
                </c:pt>
                <c:pt idx="4">
                  <c:v>-0.79642857142857137</c:v>
                </c:pt>
                <c:pt idx="5">
                  <c:v>5.258064516129032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26-416E-853A-20D5B7F74223}"/>
            </c:ext>
          </c:extLst>
        </c:ser>
        <c:ser>
          <c:idx val="4"/>
          <c:order val="4"/>
          <c:tx>
            <c:strRef>
              <c:f>'5.1'!$G$17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AF1-4B13-8998-6624F4622EB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681-4782-BA24-D429DA75B3C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15B-4309-8124-44A7BCC89EDE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B08-4B58-847C-6F30CEE3E1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'5.1'!$G$18:$G$23</c:f>
              <c:numCache>
                <c:formatCode>#,##0.0</c:formatCode>
                <c:ptCount val="6"/>
                <c:pt idx="0">
                  <c:v>8.1129032258064484</c:v>
                </c:pt>
                <c:pt idx="1">
                  <c:v>2.8</c:v>
                </c:pt>
                <c:pt idx="2">
                  <c:v>1.2032258064516128</c:v>
                </c:pt>
                <c:pt idx="3">
                  <c:v>-2.7806451612903227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26-416E-853A-20D5B7F7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6"/>
          <c:min val="-6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10394705896774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 '!$A$6</c:f>
              <c:strCache>
                <c:ptCount val="1"/>
                <c:pt idx="0">
                  <c:v>Počet licencovaných subjektů zajišťujících BSD 
(ANO)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A79-4EA8-AF5C-D63F0C493171}"/>
              </c:ext>
            </c:extLst>
          </c:dPt>
          <c:dPt>
            <c:idx val="1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9B59-4905-B04C-E9B9CFB6D083}"/>
              </c:ext>
            </c:extLst>
          </c:dPt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B59-4905-B04C-E9B9CFB6D083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B59-4905-B04C-E9B9CFB6D083}"/>
              </c:ext>
            </c:extLst>
          </c:dPt>
          <c:dPt>
            <c:idx val="4"/>
            <c:invertIfNegative val="0"/>
            <c:bubble3D val="0"/>
            <c:spPr>
              <a:solidFill>
                <a:srgbClr val="DF2B2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B59-4905-B04C-E9B9CFB6D0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 '!$B$5:$F$5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'3.1 '!$B$6:$F$6</c:f>
              <c:numCache>
                <c:formatCode>General</c:formatCode>
                <c:ptCount val="5"/>
                <c:pt idx="0">
                  <c:v>141</c:v>
                </c:pt>
                <c:pt idx="1">
                  <c:v>121</c:v>
                </c:pt>
                <c:pt idx="2">
                  <c:v>129</c:v>
                </c:pt>
                <c:pt idx="3">
                  <c:v>130</c:v>
                </c:pt>
                <c:pt idx="4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6A-45D2-B76D-458DC921F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343192"/>
        <c:axId val="566343520"/>
      </c:barChart>
      <c:catAx>
        <c:axId val="566343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520"/>
        <c:crosses val="autoZero"/>
        <c:auto val="1"/>
        <c:lblAlgn val="ctr"/>
        <c:lblOffset val="100"/>
        <c:noMultiLvlLbl val="0"/>
      </c:catAx>
      <c:valAx>
        <c:axId val="56634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6634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408647937134751E-2"/>
          <c:y val="0.91679000419617218"/>
          <c:w val="0.55427837381354517"/>
          <c:h val="6.2245642138152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766349870601839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'5.1'!$C$37</c:f>
              <c:strCache>
                <c:ptCount val="1"/>
                <c:pt idx="0">
                  <c:v>Průměr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BE5-4875-A563-8832E2370344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05D-4AE2-A2D1-432657F6B55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0A6-4C47-AEE7-F72316734748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0DE-4A15-AD88-AFB47CB7FA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'5.1'!$B$38:$B$43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'5.1'!$C$38:$C$43</c:f>
              <c:numCache>
                <c:formatCode>#,##0.0</c:formatCode>
                <c:ptCount val="6"/>
                <c:pt idx="0">
                  <c:v>8.1129032258064484</c:v>
                </c:pt>
                <c:pt idx="1">
                  <c:v>2.8</c:v>
                </c:pt>
                <c:pt idx="2">
                  <c:v>1.2032258064516128</c:v>
                </c:pt>
                <c:pt idx="3">
                  <c:v>-2.7806451612903227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1-4542-960B-806096ECFCA2}"/>
            </c:ext>
          </c:extLst>
        </c:ser>
        <c:ser>
          <c:idx val="1"/>
          <c:order val="1"/>
          <c:tx>
            <c:strRef>
              <c:f>'5.1'!$D$37</c:f>
              <c:strCache>
                <c:ptCount val="1"/>
                <c:pt idx="0">
                  <c:v>Dlouhodobý teplotní normál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'5.1'!$B$38:$B$43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'5.1'!$D$38:$D$43</c:f>
              <c:numCache>
                <c:formatCode>0.0</c:formatCode>
                <c:ptCount val="6"/>
                <c:pt idx="0">
                  <c:v>8.6774193548387117</c:v>
                </c:pt>
                <c:pt idx="1">
                  <c:v>3.9166666666666656</c:v>
                </c:pt>
                <c:pt idx="2">
                  <c:v>-8.0645161290322551E-2</c:v>
                </c:pt>
                <c:pt idx="3">
                  <c:v>-1.1741935483870967</c:v>
                </c:pt>
                <c:pt idx="4">
                  <c:v>0.26896551724137935</c:v>
                </c:pt>
                <c:pt idx="5">
                  <c:v>3.4870967741935481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91-4542-960B-806096ECF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6"/>
          <c:min val="-6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10436930677799E-4"/>
          <c:y val="0.91600572655690771"/>
          <c:w val="0.38845020842982864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'5.2'!$C$17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'5.2'!$C$18:$C$23</c:f>
              <c:numCache>
                <c:formatCode>#,##0.0</c:formatCode>
                <c:ptCount val="6"/>
                <c:pt idx="0">
                  <c:v>3.5</c:v>
                </c:pt>
                <c:pt idx="1">
                  <c:v>-0.5</c:v>
                </c:pt>
                <c:pt idx="2">
                  <c:v>-6.5</c:v>
                </c:pt>
                <c:pt idx="3">
                  <c:v>-3.8</c:v>
                </c:pt>
                <c:pt idx="4">
                  <c:v>-2</c:v>
                </c:pt>
                <c:pt idx="5">
                  <c:v>-2.1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00-4CBF-9C99-22EB72BDDA93}"/>
            </c:ext>
          </c:extLst>
        </c:ser>
        <c:ser>
          <c:idx val="1"/>
          <c:order val="1"/>
          <c:tx>
            <c:strRef>
              <c:f>'5.2'!$D$17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'5.2'!$D$18:$D$23</c:f>
              <c:numCache>
                <c:formatCode>#,##0.0</c:formatCode>
                <c:ptCount val="6"/>
                <c:pt idx="0">
                  <c:v>6.4</c:v>
                </c:pt>
                <c:pt idx="1">
                  <c:v>-3.5</c:v>
                </c:pt>
                <c:pt idx="2">
                  <c:v>-8.5</c:v>
                </c:pt>
                <c:pt idx="3">
                  <c:v>-4.2</c:v>
                </c:pt>
                <c:pt idx="4">
                  <c:v>-6.1</c:v>
                </c:pt>
                <c:pt idx="5">
                  <c:v>-0.6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00-4CBF-9C99-22EB72BDDA93}"/>
            </c:ext>
          </c:extLst>
        </c:ser>
        <c:ser>
          <c:idx val="2"/>
          <c:order val="2"/>
          <c:tx>
            <c:strRef>
              <c:f>'5.2'!$E$17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'5.2'!$E$18:$E$23</c:f>
              <c:numCache>
                <c:formatCode>#,##0.0</c:formatCode>
                <c:ptCount val="6"/>
                <c:pt idx="0">
                  <c:v>3.4</c:v>
                </c:pt>
                <c:pt idx="1">
                  <c:v>-3</c:v>
                </c:pt>
                <c:pt idx="2">
                  <c:v>-5.7</c:v>
                </c:pt>
                <c:pt idx="3">
                  <c:v>-9.6</c:v>
                </c:pt>
                <c:pt idx="4">
                  <c:v>2.8</c:v>
                </c:pt>
                <c:pt idx="5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00-4CBF-9C99-22EB72BDDA93}"/>
            </c:ext>
          </c:extLst>
        </c:ser>
        <c:ser>
          <c:idx val="3"/>
          <c:order val="3"/>
          <c:tx>
            <c:strRef>
              <c:f>'5.2'!$F$17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'5.2'!$F$18:$F$23</c:f>
              <c:numCache>
                <c:formatCode>#,##0.0</c:formatCode>
                <c:ptCount val="6"/>
                <c:pt idx="0">
                  <c:v>6.2</c:v>
                </c:pt>
                <c:pt idx="1">
                  <c:v>-0.6</c:v>
                </c:pt>
                <c:pt idx="2">
                  <c:v>-2.6</c:v>
                </c:pt>
                <c:pt idx="3">
                  <c:v>-3.7</c:v>
                </c:pt>
                <c:pt idx="4">
                  <c:v>-6.8</c:v>
                </c:pt>
                <c:pt idx="5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00-4CBF-9C99-22EB72BDDA93}"/>
            </c:ext>
          </c:extLst>
        </c:ser>
        <c:ser>
          <c:idx val="4"/>
          <c:order val="4"/>
          <c:tx>
            <c:strRef>
              <c:f>'5.2'!$G$17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618-4904-8146-F6E537314E8F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97F-4396-82B3-A6A6CA60700D}"/>
                </c:ext>
              </c:extLst>
            </c:dLbl>
            <c:dLbl>
              <c:idx val="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F32-4C4C-BA8D-B132FB3C6DD8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E38-47F6-8316-80DC25A4042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C7A-4E04-B367-6EDDE21635C2}"/>
                </c:ext>
              </c:extLst>
            </c:dLbl>
            <c:dLbl>
              <c:idx val="5"/>
              <c:layout>
                <c:manualLayout>
                  <c:x val="1.9607843137254902E-3"/>
                  <c:y val="-1.0873741635320178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6B-401C-A6E9-70D0FC8081EC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'5.2'!$G$18:$G$23</c:f>
              <c:numCache>
                <c:formatCode>#,##0.0</c:formatCode>
                <c:ptCount val="6"/>
                <c:pt idx="0">
                  <c:v>3.7</c:v>
                </c:pt>
                <c:pt idx="1">
                  <c:v>-5.6</c:v>
                </c:pt>
                <c:pt idx="2">
                  <c:v>-4.0999999999999996</c:v>
                </c:pt>
                <c:pt idx="3">
                  <c:v>-7.8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00-4CBF-9C99-22EB72BDD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6"/>
          <c:min val="-16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4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850548093253046E-2"/>
          <c:y val="5.9277148660304389E-2"/>
          <c:w val="0.93206376408831249"/>
          <c:h val="0.6870957031431141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'5.2'!$D$35</c:f>
              <c:strCache>
                <c:ptCount val="1"/>
                <c:pt idx="0">
                  <c:v>teplota min. 20 let - BSD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'5.2'!$B$36:$B$41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'5.2'!$D$36:$D$41</c:f>
              <c:numCache>
                <c:formatCode>0.0</c:formatCode>
                <c:ptCount val="6"/>
                <c:pt idx="0">
                  <c:v>-15.2</c:v>
                </c:pt>
                <c:pt idx="1">
                  <c:v>-15.2</c:v>
                </c:pt>
                <c:pt idx="2">
                  <c:v>-15.2</c:v>
                </c:pt>
                <c:pt idx="3">
                  <c:v>-15.2</c:v>
                </c:pt>
                <c:pt idx="4">
                  <c:v>-15.2</c:v>
                </c:pt>
                <c:pt idx="5">
                  <c:v>-15.2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46-470B-852E-E6F577BF5293}"/>
            </c:ext>
          </c:extLst>
        </c:ser>
        <c:ser>
          <c:idx val="0"/>
          <c:order val="1"/>
          <c:tx>
            <c:strRef>
              <c:f>'5.2'!$C$35</c:f>
              <c:strCache>
                <c:ptCount val="1"/>
                <c:pt idx="0">
                  <c:v>min. (nejnižší dosažená teplota v daném měsíci)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A2F-48B5-8D63-B09A6AAD193C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2E8-402D-8168-ED0B6247D174}"/>
                </c:ext>
              </c:extLst>
            </c:dLbl>
            <c:dLbl>
              <c:idx val="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9F9-437C-AF8D-D98E0783A471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937-44B2-8C77-E9DA58B9611F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'5.2'!$B$36:$B$41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'5.2'!$C$36:$C$41</c:f>
              <c:numCache>
                <c:formatCode>#,##0.0</c:formatCode>
                <c:ptCount val="6"/>
                <c:pt idx="0">
                  <c:v>3.7</c:v>
                </c:pt>
                <c:pt idx="1">
                  <c:v>-5.6</c:v>
                </c:pt>
                <c:pt idx="2">
                  <c:v>-4.0999999999999996</c:v>
                </c:pt>
                <c:pt idx="3">
                  <c:v>-7.8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46-470B-852E-E6F577BF5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  <c:max val="15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10436930677799E-4"/>
          <c:y val="0.90034701769149084"/>
          <c:w val="0.63550903195924047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'6.1'!$C$18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dLbl>
              <c:idx val="4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3E-4D5A-BEAA-C1F5EE541B8A}"/>
                </c:ext>
              </c:extLst>
            </c:dLbl>
            <c:dLbl>
              <c:idx val="5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16-47B3-B0B8-90A3F81F7BAC}"/>
                </c:ext>
              </c:extLst>
            </c:dLbl>
            <c:dLbl>
              <c:idx val="6"/>
              <c:layout>
                <c:manualLayout>
                  <c:x val="-4.0342908367913344E-3"/>
                  <c:y val="4.61361014994233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16-47B3-B0B8-90A3F81F7B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'6.1'!$C$19:$C$25</c:f>
              <c:numCache>
                <c:formatCode>#,##0</c:formatCode>
                <c:ptCount val="7"/>
                <c:pt idx="0">
                  <c:v>29996231.207039922</c:v>
                </c:pt>
                <c:pt idx="1">
                  <c:v>29996231.207039922</c:v>
                </c:pt>
                <c:pt idx="2">
                  <c:v>25609436.60323992</c:v>
                </c:pt>
                <c:pt idx="3">
                  <c:v>18162451.971546918</c:v>
                </c:pt>
                <c:pt idx="4">
                  <c:v>10977738.931044919</c:v>
                </c:pt>
                <c:pt idx="5">
                  <c:v>7004218.6168439193</c:v>
                </c:pt>
                <c:pt idx="6">
                  <c:v>5022276.450509618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B2-4441-893A-9E7E36C7B0C8}"/>
            </c:ext>
          </c:extLst>
        </c:ser>
        <c:ser>
          <c:idx val="1"/>
          <c:order val="1"/>
          <c:tx>
            <c:strRef>
              <c:f>'6.1'!$D$18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'6.1'!$D$19:$D$25</c:f>
              <c:numCache>
                <c:formatCode>#,##0</c:formatCode>
                <c:ptCount val="7"/>
                <c:pt idx="0">
                  <c:v>36659378.055723108</c:v>
                </c:pt>
                <c:pt idx="1">
                  <c:v>35683468.183496907</c:v>
                </c:pt>
                <c:pt idx="2">
                  <c:v>35754915.629320107</c:v>
                </c:pt>
                <c:pt idx="3">
                  <c:v>31503431.705221906</c:v>
                </c:pt>
                <c:pt idx="4">
                  <c:v>26797281.087468911</c:v>
                </c:pt>
                <c:pt idx="5">
                  <c:v>21381415.342634317</c:v>
                </c:pt>
                <c:pt idx="6">
                  <c:v>18306320.017860916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B2-4441-893A-9E7E36C7B0C8}"/>
            </c:ext>
          </c:extLst>
        </c:ser>
        <c:ser>
          <c:idx val="2"/>
          <c:order val="2"/>
          <c:tx>
            <c:strRef>
              <c:f>'6.1'!$E$18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'6.1'!$E$19:$E$25</c:f>
              <c:numCache>
                <c:formatCode>#,##0</c:formatCode>
                <c:ptCount val="7"/>
                <c:pt idx="0">
                  <c:v>37677034.247030601</c:v>
                </c:pt>
                <c:pt idx="1">
                  <c:v>37515060.842291594</c:v>
                </c:pt>
                <c:pt idx="2">
                  <c:v>35524642.268830299</c:v>
                </c:pt>
                <c:pt idx="3">
                  <c:v>33293275.673026592</c:v>
                </c:pt>
                <c:pt idx="4">
                  <c:v>26810232.00382559</c:v>
                </c:pt>
                <c:pt idx="5">
                  <c:v>25292534.922495592</c:v>
                </c:pt>
                <c:pt idx="6">
                  <c:v>21872860.951191686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B2-4441-893A-9E7E36C7B0C8}"/>
            </c:ext>
          </c:extLst>
        </c:ser>
        <c:ser>
          <c:idx val="3"/>
          <c:order val="3"/>
          <c:tx>
            <c:strRef>
              <c:f>'6.1'!$F$18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5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3E-4D5A-BEAA-C1F5EE541B8A}"/>
                </c:ext>
              </c:extLst>
            </c:dLbl>
            <c:dLbl>
              <c:idx val="6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3E-4D5A-BEAA-C1F5EE541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'6.1'!$F$19:$F$25</c:f>
              <c:numCache>
                <c:formatCode>#,##0</c:formatCode>
                <c:ptCount val="7"/>
                <c:pt idx="0">
                  <c:v>35858798.581473783</c:v>
                </c:pt>
                <c:pt idx="1">
                  <c:v>35218605.954773553</c:v>
                </c:pt>
                <c:pt idx="2">
                  <c:v>29853156.426359151</c:v>
                </c:pt>
                <c:pt idx="3">
                  <c:v>23471611.907740146</c:v>
                </c:pt>
                <c:pt idx="4">
                  <c:v>17324836.448511146</c:v>
                </c:pt>
                <c:pt idx="5">
                  <c:v>11324165.081925146</c:v>
                </c:pt>
                <c:pt idx="6">
                  <c:v>9311146.0464761462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B2-4441-893A-9E7E36C7B0C8}"/>
            </c:ext>
          </c:extLst>
        </c:ser>
        <c:ser>
          <c:idx val="4"/>
          <c:order val="4"/>
          <c:tx>
            <c:strRef>
              <c:f>'6.1'!$G$18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B2-4441-893A-9E7E36C7B0C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B2-4441-893A-9E7E36C7B0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'6.1'!$B$19:$B$25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'6.1'!$G$19:$G$25</c:f>
              <c:numCache>
                <c:formatCode>#,##0</c:formatCode>
                <c:ptCount val="7"/>
                <c:pt idx="0">
                  <c:v>37110568.096342146</c:v>
                </c:pt>
                <c:pt idx="1">
                  <c:v>35817453.178748928</c:v>
                </c:pt>
                <c:pt idx="2">
                  <c:v>32297277.354360946</c:v>
                </c:pt>
                <c:pt idx="3">
                  <c:v>24949466.483721945</c:v>
                </c:pt>
                <c:pt idx="4">
                  <c:v>14146310.252695946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B2-4441-893A-9E7E36C7B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071510505198054E-3"/>
          <c:y val="0.92008718633354225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'6.1'!$D$37</c:f>
              <c:strCache>
                <c:ptCount val="1"/>
                <c:pt idx="0">
                  <c:v>Maximální dosažený stav zásob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'6.1'!$B$38:$B$44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'6.1'!$D$38:$D$44</c:f>
              <c:numCache>
                <c:formatCode>0%</c:formatCode>
                <c:ptCount val="7"/>
                <c:pt idx="0">
                  <c:v>1</c:v>
                </c:pt>
                <c:pt idx="1">
                  <c:v>0.96515507619726582</c:v>
                </c:pt>
                <c:pt idx="2">
                  <c:v>0.87029865106118842</c:v>
                </c:pt>
                <c:pt idx="3">
                  <c:v>0.67230085023088404</c:v>
                </c:pt>
                <c:pt idx="4">
                  <c:v>0.3811935784968567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A-4590-9EBE-6E4ABD35BCF4}"/>
            </c:ext>
          </c:extLst>
        </c:ser>
        <c:ser>
          <c:idx val="0"/>
          <c:order val="1"/>
          <c:tx>
            <c:strRef>
              <c:f>'6.1'!$C$37</c:f>
              <c:strCache>
                <c:ptCount val="1"/>
                <c:pt idx="0">
                  <c:v>Využito z maximálního stavu zásob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A1-4B04-AEBE-591028241C82}"/>
              </c:ext>
            </c:extLst>
          </c:dPt>
          <c:dPt>
            <c:idx val="3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A1-4B04-AEBE-591028241C82}"/>
              </c:ext>
            </c:extLst>
          </c:dPt>
          <c:dPt>
            <c:idx val="4"/>
            <c:invertIfNegative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A1-4B04-AEBE-591028241C82}"/>
              </c:ext>
            </c:extLst>
          </c:dPt>
          <c:dPt>
            <c:idx val="5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A1-4B04-AEBE-591028241C82}"/>
              </c:ext>
            </c:extLst>
          </c:dPt>
          <c:dPt>
            <c:idx val="6"/>
            <c:invertIfNegative val="0"/>
            <c:bubble3D val="0"/>
            <c:spPr>
              <a:noFill/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A1-4B04-AEBE-591028241C8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96-4C7B-AEAE-9F88154418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'6.1'!$B$38:$B$44</c:f>
              <c:strCache>
                <c:ptCount val="7"/>
                <c:pt idx="0">
                  <c:v>Celkový stav zásob před zimní sezónou*</c:v>
                </c:pt>
                <c:pt idx="1">
                  <c:v>říjen</c:v>
                </c:pt>
                <c:pt idx="2">
                  <c:v>listopad</c:v>
                </c:pt>
                <c:pt idx="3">
                  <c:v>prosinec</c:v>
                </c:pt>
                <c:pt idx="4">
                  <c:v>leden</c:v>
                </c:pt>
                <c:pt idx="5">
                  <c:v>únor</c:v>
                </c:pt>
                <c:pt idx="6">
                  <c:v>březen</c:v>
                </c:pt>
              </c:strCache>
            </c:strRef>
          </c:cat>
          <c:val>
            <c:numRef>
              <c:f>'6.1'!$C$38:$C$44</c:f>
              <c:numCache>
                <c:formatCode>0%</c:formatCode>
                <c:ptCount val="7"/>
                <c:pt idx="0">
                  <c:v>0</c:v>
                </c:pt>
                <c:pt idx="1">
                  <c:v>3.4844923802734185E-2</c:v>
                </c:pt>
                <c:pt idx="2">
                  <c:v>0.12970134893881158</c:v>
                </c:pt>
                <c:pt idx="3">
                  <c:v>0.32769914976911596</c:v>
                </c:pt>
                <c:pt idx="4">
                  <c:v>0.61880642150314324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A-4590-9EBE-6E4ABD35B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967678593081977E-2"/>
          <c:y val="0.89426525939576706"/>
          <c:w val="0.59871483711594864"/>
          <c:h val="7.3858659458612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'6.2'!$D$17</c:f>
              <c:strCache>
                <c:ptCount val="1"/>
                <c:pt idx="0">
                  <c:v>BSD 30 % PZP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62D-464B-AA2D-1DC6FC6A1C49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FE0-4C14-AEF6-69C7FA4B1D6A}"/>
                </c:ext>
              </c:extLst>
            </c:dLbl>
            <c:dLbl>
              <c:idx val="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484-4B0E-9E55-848CCC5E7703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69A1-491B-BA96-DC77F7367DB7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'6.2'!$D$18:$D$23</c:f>
              <c:numCache>
                <c:formatCode>#,##0</c:formatCode>
                <c:ptCount val="6"/>
                <c:pt idx="0">
                  <c:v>1469147.4306089997</c:v>
                </c:pt>
                <c:pt idx="1">
                  <c:v>2199326.072598001</c:v>
                </c:pt>
                <c:pt idx="2">
                  <c:v>2928299.586372002</c:v>
                </c:pt>
                <c:pt idx="3">
                  <c:v>3309965.1202500006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A1-42B2-B7E3-25F4F1680D2B}"/>
            </c:ext>
          </c:extLst>
        </c:ser>
        <c:ser>
          <c:idx val="0"/>
          <c:order val="1"/>
          <c:tx>
            <c:strRef>
              <c:f>'6.2'!$C$17</c:f>
              <c:strCache>
                <c:ptCount val="1"/>
                <c:pt idx="0">
                  <c:v>Celkové množství uskladněného plynu včetně BSD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3577732518669382E-3"/>
                  <c:y val="9.1958613868918567E-3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F0-4544-AD3B-DB02A2BB3B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'6.2'!$B$18:$B$23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'6.2'!$C$18:$C$23</c:f>
              <c:numCache>
                <c:formatCode>#,##0</c:formatCode>
                <c:ptCount val="6"/>
                <c:pt idx="0">
                  <c:v>37041898.573309138</c:v>
                </c:pt>
                <c:pt idx="1">
                  <c:v>35805693.023816928</c:v>
                </c:pt>
                <c:pt idx="2">
                  <c:v>32090502.321928933</c:v>
                </c:pt>
                <c:pt idx="3">
                  <c:v>24736116.947998945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1-42B2-B7E3-25F4F1680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4166239556104367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006732980478284"/>
          <c:y val="2.7854505791210037E-2"/>
          <c:w val="0.83308946380804838"/>
          <c:h val="0.78381446653498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'7.1'!$N$5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'7.1'!$M$6:$M$36</c:f>
              <c:numCache>
                <c:formatCode>d/m;@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'7.1'!$N$6:$N$36</c:f>
              <c:numCache>
                <c:formatCode>#,##0</c:formatCode>
                <c:ptCount val="31"/>
                <c:pt idx="0">
                  <c:v>191943.68299999999</c:v>
                </c:pt>
                <c:pt idx="1">
                  <c:v>193290.03100000002</c:v>
                </c:pt>
                <c:pt idx="2">
                  <c:v>197709.93</c:v>
                </c:pt>
                <c:pt idx="3">
                  <c:v>199685.90700000001</c:v>
                </c:pt>
                <c:pt idx="4">
                  <c:v>200383.33900000001</c:v>
                </c:pt>
                <c:pt idx="5">
                  <c:v>206573.16499999998</c:v>
                </c:pt>
                <c:pt idx="6">
                  <c:v>215105.717</c:v>
                </c:pt>
                <c:pt idx="7">
                  <c:v>192942.94899999999</c:v>
                </c:pt>
                <c:pt idx="8">
                  <c:v>200297.29</c:v>
                </c:pt>
                <c:pt idx="9">
                  <c:v>213499.17199999999</c:v>
                </c:pt>
                <c:pt idx="10">
                  <c:v>211839.36799999999</c:v>
                </c:pt>
                <c:pt idx="11">
                  <c:v>214193.81599999999</c:v>
                </c:pt>
                <c:pt idx="12">
                  <c:v>218049.11800000002</c:v>
                </c:pt>
                <c:pt idx="13">
                  <c:v>216097.75899999999</c:v>
                </c:pt>
                <c:pt idx="14">
                  <c:v>219829.15400000001</c:v>
                </c:pt>
                <c:pt idx="15">
                  <c:v>216558.321</c:v>
                </c:pt>
                <c:pt idx="16">
                  <c:v>201171.43700000001</c:v>
                </c:pt>
                <c:pt idx="17">
                  <c:v>202555.514</c:v>
                </c:pt>
                <c:pt idx="18">
                  <c:v>184156.78599999999</c:v>
                </c:pt>
                <c:pt idx="19">
                  <c:v>137410.88700000002</c:v>
                </c:pt>
                <c:pt idx="20">
                  <c:v>129726.117</c:v>
                </c:pt>
                <c:pt idx="21">
                  <c:v>114415.55799999999</c:v>
                </c:pt>
                <c:pt idx="22">
                  <c:v>71212.675000000003</c:v>
                </c:pt>
                <c:pt idx="23">
                  <c:v>51423.699000000001</c:v>
                </c:pt>
                <c:pt idx="24">
                  <c:v>53017.462</c:v>
                </c:pt>
                <c:pt idx="25">
                  <c:v>53037.631999999998</c:v>
                </c:pt>
                <c:pt idx="26">
                  <c:v>65607.322</c:v>
                </c:pt>
                <c:pt idx="27">
                  <c:v>43867.759999999995</c:v>
                </c:pt>
                <c:pt idx="28">
                  <c:v>47249.273000000001</c:v>
                </c:pt>
                <c:pt idx="29">
                  <c:v>31670.77</c:v>
                </c:pt>
                <c:pt idx="30">
                  <c:v>97878.848213000383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1-402E-B12A-A540C970555D}"/>
            </c:ext>
          </c:extLst>
        </c:ser>
        <c:ser>
          <c:idx val="1"/>
          <c:order val="1"/>
          <c:tx>
            <c:strRef>
              <c:f>'7.1'!$O$5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'7.1'!$M$6:$M$36</c:f>
              <c:numCache>
                <c:formatCode>d/m;@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'7.1'!$O$6:$O$36</c:f>
              <c:numCache>
                <c:formatCode>#,##0</c:formatCode>
                <c:ptCount val="31"/>
                <c:pt idx="0">
                  <c:v>-85286.047000000006</c:v>
                </c:pt>
                <c:pt idx="1">
                  <c:v>-64269.757000000005</c:v>
                </c:pt>
                <c:pt idx="2">
                  <c:v>-72679.42</c:v>
                </c:pt>
                <c:pt idx="3">
                  <c:v>-73315.955000000002</c:v>
                </c:pt>
                <c:pt idx="4">
                  <c:v>-72967.054000000004</c:v>
                </c:pt>
                <c:pt idx="5">
                  <c:v>-75844.209999999992</c:v>
                </c:pt>
                <c:pt idx="6">
                  <c:v>-75226.183999999994</c:v>
                </c:pt>
                <c:pt idx="7">
                  <c:v>-71006.342999999993</c:v>
                </c:pt>
                <c:pt idx="8">
                  <c:v>-71363.923999999999</c:v>
                </c:pt>
                <c:pt idx="9">
                  <c:v>-70712.98</c:v>
                </c:pt>
                <c:pt idx="10">
                  <c:v>-70813.566999999995</c:v>
                </c:pt>
                <c:pt idx="11">
                  <c:v>-95172.095000000001</c:v>
                </c:pt>
                <c:pt idx="12">
                  <c:v>-73355.557000000001</c:v>
                </c:pt>
                <c:pt idx="13">
                  <c:v>-75079.464000000007</c:v>
                </c:pt>
                <c:pt idx="14">
                  <c:v>-73410.514999999999</c:v>
                </c:pt>
                <c:pt idx="15">
                  <c:v>-70821.057000000001</c:v>
                </c:pt>
                <c:pt idx="16">
                  <c:v>-71565.403000000006</c:v>
                </c:pt>
                <c:pt idx="17">
                  <c:v>-69965.851999999999</c:v>
                </c:pt>
                <c:pt idx="18">
                  <c:v>-71020.919000000009</c:v>
                </c:pt>
                <c:pt idx="19">
                  <c:v>-71069.922000000006</c:v>
                </c:pt>
                <c:pt idx="20">
                  <c:v>-72397.713999999993</c:v>
                </c:pt>
                <c:pt idx="21">
                  <c:v>-71345.868999999992</c:v>
                </c:pt>
                <c:pt idx="22">
                  <c:v>-68356.183000000005</c:v>
                </c:pt>
                <c:pt idx="23">
                  <c:v>-70712.732999999993</c:v>
                </c:pt>
                <c:pt idx="24">
                  <c:v>-69560.512000000002</c:v>
                </c:pt>
                <c:pt idx="25">
                  <c:v>-71412.415999999997</c:v>
                </c:pt>
                <c:pt idx="26">
                  <c:v>-68167.112999999998</c:v>
                </c:pt>
                <c:pt idx="27">
                  <c:v>-64203.979999999996</c:v>
                </c:pt>
                <c:pt idx="28">
                  <c:v>-64839.390999999996</c:v>
                </c:pt>
                <c:pt idx="29">
                  <c:v>-64556.146000000001</c:v>
                </c:pt>
                <c:pt idx="30">
                  <c:v>-65130.731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D1-402E-B12A-A540C9705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64672"/>
        <c:axId val="160766208"/>
      </c:barChart>
      <c:dateAx>
        <c:axId val="160764672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0766208"/>
        <c:crosses val="autoZero"/>
        <c:auto val="1"/>
        <c:lblOffset val="100"/>
        <c:baseTimeUnit val="days"/>
        <c:majorUnit val="7"/>
        <c:majorTimeUnit val="days"/>
      </c:dateAx>
      <c:valAx>
        <c:axId val="1607662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160764672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1.643301984903967E-3"/>
          <c:y val="0.89495947691536148"/>
          <c:w val="0.20054180861288864"/>
          <c:h val="0.1050405230846385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0547163262983"/>
          <c:y val="1.8831220565843985E-2"/>
          <c:w val="0.85339912146632546"/>
          <c:h val="0.85130085691016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'7.1'!$P$5</c:f>
              <c:strCache>
                <c:ptCount val="1"/>
                <c:pt idx="0">
                  <c:v>ze ZP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'7.1'!$M$6:$M$35</c:f>
              <c:numCache>
                <c:formatCode>d/m;@</c:formatCode>
                <c:ptCount val="30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</c:numCache>
            </c:numRef>
          </c:cat>
          <c:val>
            <c:numRef>
              <c:f>'7.1'!$P$6:$P$36</c:f>
              <c:numCache>
                <c:formatCode>#,##0</c:formatCode>
                <c:ptCount val="31"/>
                <c:pt idx="0">
                  <c:v>213349.53599999999</c:v>
                </c:pt>
                <c:pt idx="1">
                  <c:v>219942.24799999999</c:v>
                </c:pt>
                <c:pt idx="2">
                  <c:v>261360.83600000001</c:v>
                </c:pt>
                <c:pt idx="3">
                  <c:v>285836.76400000002</c:v>
                </c:pt>
                <c:pt idx="4">
                  <c:v>318290.61499999999</c:v>
                </c:pt>
                <c:pt idx="5">
                  <c:v>358092.299</c:v>
                </c:pt>
                <c:pt idx="6">
                  <c:v>372473.89</c:v>
                </c:pt>
                <c:pt idx="7">
                  <c:v>378434.35700000002</c:v>
                </c:pt>
                <c:pt idx="8">
                  <c:v>351408.29800000001</c:v>
                </c:pt>
                <c:pt idx="9">
                  <c:v>326899.72100000002</c:v>
                </c:pt>
                <c:pt idx="10">
                  <c:v>353098.5</c:v>
                </c:pt>
                <c:pt idx="11">
                  <c:v>368645.56099999999</c:v>
                </c:pt>
                <c:pt idx="12">
                  <c:v>342819.45699999999</c:v>
                </c:pt>
                <c:pt idx="13">
                  <c:v>306456.74300000002</c:v>
                </c:pt>
                <c:pt idx="14">
                  <c:v>261022.141</c:v>
                </c:pt>
                <c:pt idx="15">
                  <c:v>261748.17499999999</c:v>
                </c:pt>
                <c:pt idx="16">
                  <c:v>253401.08300000001</c:v>
                </c:pt>
                <c:pt idx="17">
                  <c:v>267236.72700000001</c:v>
                </c:pt>
                <c:pt idx="18">
                  <c:v>315140.37599999999</c:v>
                </c:pt>
                <c:pt idx="19">
                  <c:v>403400.52899999998</c:v>
                </c:pt>
                <c:pt idx="20">
                  <c:v>426904.78100000002</c:v>
                </c:pt>
                <c:pt idx="21">
                  <c:v>439147.603</c:v>
                </c:pt>
                <c:pt idx="22">
                  <c:v>446271.40500000003</c:v>
                </c:pt>
                <c:pt idx="23">
                  <c:v>414374.67800000001</c:v>
                </c:pt>
                <c:pt idx="24">
                  <c:v>413597.48300000001</c:v>
                </c:pt>
                <c:pt idx="25">
                  <c:v>414960.33600000001</c:v>
                </c:pt>
                <c:pt idx="26">
                  <c:v>441697.32500000001</c:v>
                </c:pt>
                <c:pt idx="27">
                  <c:v>427075.14899999998</c:v>
                </c:pt>
                <c:pt idx="28">
                  <c:v>398623.73499999999</c:v>
                </c:pt>
                <c:pt idx="29">
                  <c:v>415032.23499999999</c:v>
                </c:pt>
                <c:pt idx="30">
                  <c:v>378242.12800000003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C-48DD-9885-3BE0106DA7D1}"/>
            </c:ext>
          </c:extLst>
        </c:ser>
        <c:ser>
          <c:idx val="1"/>
          <c:order val="1"/>
          <c:tx>
            <c:strRef>
              <c:f>'7.1'!$Q$5</c:f>
              <c:strCache>
                <c:ptCount val="1"/>
                <c:pt idx="0">
                  <c:v>do ZP</c:v>
                </c:pt>
              </c:strCache>
            </c:strRef>
          </c:tx>
          <c:spPr>
            <a:solidFill>
              <a:srgbClr val="DF2B20"/>
            </a:solidFill>
          </c:spPr>
          <c:invertIfNegative val="0"/>
          <c:cat>
            <c:numRef>
              <c:f>'7.1'!$M$6:$M$35</c:f>
              <c:numCache>
                <c:formatCode>d/m;@</c:formatCode>
                <c:ptCount val="30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</c:numCache>
            </c:numRef>
          </c:cat>
          <c:val>
            <c:numRef>
              <c:f>'7.1'!$Q$6:$Q$36</c:f>
              <c:numCache>
                <c:formatCode>#,##0</c:formatCode>
                <c:ptCount val="31"/>
                <c:pt idx="0">
                  <c:v>-108.07954599999999</c:v>
                </c:pt>
                <c:pt idx="1">
                  <c:v>-109.354108</c:v>
                </c:pt>
                <c:pt idx="2">
                  <c:v>-108.434924</c:v>
                </c:pt>
                <c:pt idx="3">
                  <c:v>-111.718084</c:v>
                </c:pt>
                <c:pt idx="4">
                  <c:v>-111.931095</c:v>
                </c:pt>
                <c:pt idx="5">
                  <c:v>-128.000944</c:v>
                </c:pt>
                <c:pt idx="6">
                  <c:v>-129.71105499999999</c:v>
                </c:pt>
                <c:pt idx="7">
                  <c:v>-131.590238</c:v>
                </c:pt>
                <c:pt idx="8">
                  <c:v>-130.19485299999999</c:v>
                </c:pt>
                <c:pt idx="9">
                  <c:v>-135.88744399999999</c:v>
                </c:pt>
                <c:pt idx="10">
                  <c:v>-134.90020899999999</c:v>
                </c:pt>
                <c:pt idx="11">
                  <c:v>-131.58247</c:v>
                </c:pt>
                <c:pt idx="12">
                  <c:v>-112.829632</c:v>
                </c:pt>
                <c:pt idx="13">
                  <c:v>-114.731212</c:v>
                </c:pt>
                <c:pt idx="14">
                  <c:v>-100.452247</c:v>
                </c:pt>
                <c:pt idx="15">
                  <c:v>-102.98256000000001</c:v>
                </c:pt>
                <c:pt idx="16">
                  <c:v>-99.004839000000004</c:v>
                </c:pt>
                <c:pt idx="17">
                  <c:v>-106.03292</c:v>
                </c:pt>
                <c:pt idx="18">
                  <c:v>-115.83551199999999</c:v>
                </c:pt>
                <c:pt idx="19">
                  <c:v>-545.96586000000002</c:v>
                </c:pt>
                <c:pt idx="20">
                  <c:v>-626.56943799999999</c:v>
                </c:pt>
                <c:pt idx="21">
                  <c:v>-623.66614200000004</c:v>
                </c:pt>
                <c:pt idx="22">
                  <c:v>-598.88506800000005</c:v>
                </c:pt>
                <c:pt idx="23">
                  <c:v>-577.921335</c:v>
                </c:pt>
                <c:pt idx="24">
                  <c:v>-557.39450799999997</c:v>
                </c:pt>
                <c:pt idx="25">
                  <c:v>-563.55620999999996</c:v>
                </c:pt>
                <c:pt idx="26">
                  <c:v>-575.83389799999998</c:v>
                </c:pt>
                <c:pt idx="27">
                  <c:v>-567.15602899999999</c:v>
                </c:pt>
                <c:pt idx="28">
                  <c:v>-873.01342599999998</c:v>
                </c:pt>
                <c:pt idx="29">
                  <c:v>-903.13352499999996</c:v>
                </c:pt>
                <c:pt idx="30">
                  <c:v>-36399.848138000001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C-48DD-9885-3BE0106DA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800128"/>
        <c:axId val="160822400"/>
      </c:barChart>
      <c:dateAx>
        <c:axId val="160800128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0822400"/>
        <c:crosses val="autoZero"/>
        <c:auto val="1"/>
        <c:lblOffset val="100"/>
        <c:baseTimeUnit val="days"/>
        <c:majorUnit val="7"/>
        <c:majorTimeUnit val="days"/>
      </c:dateAx>
      <c:valAx>
        <c:axId val="160822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0800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92898666831911048"/>
          <c:w val="0.19614401079447202"/>
          <c:h val="7.101333168088948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99257225411671E-2"/>
          <c:y val="2.7854524027759592E-2"/>
          <c:w val="0.87608644020362003"/>
          <c:h val="0.87603765588046612"/>
        </c:manualLayout>
      </c:layout>
      <c:lineChart>
        <c:grouping val="standard"/>
        <c:varyColors val="0"/>
        <c:ser>
          <c:idx val="0"/>
          <c:order val="0"/>
          <c:tx>
            <c:strRef>
              <c:f>'7.1'!$R$5</c:f>
              <c:strCache>
                <c:ptCount val="1"/>
                <c:pt idx="0">
                  <c:v>Výroba plynu v ČR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'7.1'!$M$6:$M$35</c:f>
              <c:numCache>
                <c:formatCode>d/m;@</c:formatCode>
                <c:ptCount val="30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</c:numCache>
            </c:numRef>
          </c:cat>
          <c:val>
            <c:numRef>
              <c:f>'7.1'!$R$6:$R$36</c:f>
              <c:numCache>
                <c:formatCode>#,##0</c:formatCode>
                <c:ptCount val="31"/>
                <c:pt idx="0">
                  <c:v>3829.3281935483897</c:v>
                </c:pt>
                <c:pt idx="1">
                  <c:v>3282.2891935483899</c:v>
                </c:pt>
                <c:pt idx="2">
                  <c:v>3504.9741935483898</c:v>
                </c:pt>
                <c:pt idx="3">
                  <c:v>3485.6091935483896</c:v>
                </c:pt>
                <c:pt idx="4">
                  <c:v>3152.1771935483898</c:v>
                </c:pt>
                <c:pt idx="5">
                  <c:v>3242.5761935483897</c:v>
                </c:pt>
                <c:pt idx="6">
                  <c:v>3139.2861935483897</c:v>
                </c:pt>
                <c:pt idx="7">
                  <c:v>3302.3231935483896</c:v>
                </c:pt>
                <c:pt idx="8">
                  <c:v>3280.5811935483898</c:v>
                </c:pt>
                <c:pt idx="9">
                  <c:v>3127.6271935483896</c:v>
                </c:pt>
                <c:pt idx="10">
                  <c:v>3096.0701935483899</c:v>
                </c:pt>
                <c:pt idx="11">
                  <c:v>3128.4991935483895</c:v>
                </c:pt>
                <c:pt idx="12">
                  <c:v>3168.6861935483898</c:v>
                </c:pt>
                <c:pt idx="13">
                  <c:v>3162.3541935483895</c:v>
                </c:pt>
                <c:pt idx="14">
                  <c:v>3303.3851935483899</c:v>
                </c:pt>
                <c:pt idx="15">
                  <c:v>3276.8711935483898</c:v>
                </c:pt>
                <c:pt idx="16">
                  <c:v>3449.8481935483896</c:v>
                </c:pt>
                <c:pt idx="17">
                  <c:v>3494.3731935483897</c:v>
                </c:pt>
                <c:pt idx="18">
                  <c:v>3340.2421935483899</c:v>
                </c:pt>
                <c:pt idx="19">
                  <c:v>3358.9191935483896</c:v>
                </c:pt>
                <c:pt idx="20">
                  <c:v>3321.5771935483899</c:v>
                </c:pt>
                <c:pt idx="21">
                  <c:v>3260.5141935483898</c:v>
                </c:pt>
                <c:pt idx="22">
                  <c:v>3221.7391935483897</c:v>
                </c:pt>
                <c:pt idx="23">
                  <c:v>3259.4141935483899</c:v>
                </c:pt>
                <c:pt idx="24">
                  <c:v>3286.9711935483897</c:v>
                </c:pt>
                <c:pt idx="25">
                  <c:v>3341.1451935483897</c:v>
                </c:pt>
                <c:pt idx="26">
                  <c:v>3358.0621935483896</c:v>
                </c:pt>
                <c:pt idx="27">
                  <c:v>3445.6421935483895</c:v>
                </c:pt>
                <c:pt idx="28">
                  <c:v>3390.9311935483897</c:v>
                </c:pt>
                <c:pt idx="29">
                  <c:v>3396.8221935483898</c:v>
                </c:pt>
                <c:pt idx="30">
                  <c:v>3469.4851935483898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8-4671-AC41-C163F035D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028736"/>
        <c:axId val="161038720"/>
      </c:lineChart>
      <c:dateAx>
        <c:axId val="161028736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1038720"/>
        <c:crosses val="autoZero"/>
        <c:auto val="1"/>
        <c:lblOffset val="100"/>
        <c:baseTimeUnit val="days"/>
        <c:majorUnit val="7"/>
        <c:majorTimeUnit val="days"/>
      </c:dateAx>
      <c:valAx>
        <c:axId val="161038720"/>
        <c:scaling>
          <c:orientation val="minMax"/>
          <c:min val="2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1028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99257225411671E-2"/>
          <c:y val="2.0928158543406069E-2"/>
          <c:w val="0.87608644020362003"/>
          <c:h val="0.90433423136661784"/>
        </c:manualLayout>
      </c:layout>
      <c:areaChart>
        <c:grouping val="standard"/>
        <c:varyColors val="0"/>
        <c:ser>
          <c:idx val="0"/>
          <c:order val="0"/>
          <c:tx>
            <c:strRef>
              <c:f>'7.1'!$S$5</c:f>
              <c:strCache>
                <c:ptCount val="1"/>
                <c:pt idx="0">
                  <c:v>Spotřeba zemního plynu v ČR</c:v>
                </c:pt>
              </c:strCache>
            </c:strRef>
          </c:tx>
          <c:spPr>
            <a:solidFill>
              <a:srgbClr val="233060"/>
            </a:solidFill>
            <a:ln w="19050">
              <a:noFill/>
            </a:ln>
          </c:spPr>
          <c:cat>
            <c:numRef>
              <c:f>'7.1'!$M$6:$M$35</c:f>
              <c:numCache>
                <c:formatCode>d/m;@</c:formatCode>
                <c:ptCount val="30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</c:numCache>
            </c:numRef>
          </c:cat>
          <c:val>
            <c:numRef>
              <c:f>'7.1'!$S$6:$S$36</c:f>
              <c:numCache>
                <c:formatCode>#,##0</c:formatCode>
                <c:ptCount val="31"/>
                <c:pt idx="0">
                  <c:v>330013.8396056472</c:v>
                </c:pt>
                <c:pt idx="1">
                  <c:v>354279.85460564721</c:v>
                </c:pt>
                <c:pt idx="2">
                  <c:v>370967.60660564713</c:v>
                </c:pt>
                <c:pt idx="3">
                  <c:v>401779.30460564716</c:v>
                </c:pt>
                <c:pt idx="4">
                  <c:v>493209.36660564714</c:v>
                </c:pt>
                <c:pt idx="5">
                  <c:v>492864.05260564719</c:v>
                </c:pt>
                <c:pt idx="6">
                  <c:v>505087.19660564716</c:v>
                </c:pt>
                <c:pt idx="7">
                  <c:v>513327.18260564713</c:v>
                </c:pt>
                <c:pt idx="8">
                  <c:v>482692.29560564726</c:v>
                </c:pt>
                <c:pt idx="9">
                  <c:v>471877.27260564727</c:v>
                </c:pt>
                <c:pt idx="10">
                  <c:v>479872.34860564722</c:v>
                </c:pt>
                <c:pt idx="11">
                  <c:v>532072.74660564726</c:v>
                </c:pt>
                <c:pt idx="12">
                  <c:v>468423.92960564716</c:v>
                </c:pt>
                <c:pt idx="13">
                  <c:v>442367.73960564716</c:v>
                </c:pt>
                <c:pt idx="14">
                  <c:v>416835.5726056472</c:v>
                </c:pt>
                <c:pt idx="15">
                  <c:v>413621.15860564716</c:v>
                </c:pt>
                <c:pt idx="16">
                  <c:v>374610.9646056472</c:v>
                </c:pt>
                <c:pt idx="17">
                  <c:v>380784.32560564723</c:v>
                </c:pt>
                <c:pt idx="18">
                  <c:v>466489.07560564729</c:v>
                </c:pt>
                <c:pt idx="19">
                  <c:v>482575.34160564723</c:v>
                </c:pt>
                <c:pt idx="20">
                  <c:v>484515.17160564719</c:v>
                </c:pt>
                <c:pt idx="21">
                  <c:v>486293.77960564714</c:v>
                </c:pt>
                <c:pt idx="22">
                  <c:v>455934.51760564721</c:v>
                </c:pt>
                <c:pt idx="23">
                  <c:v>398530.27160564723</c:v>
                </c:pt>
                <c:pt idx="24">
                  <c:v>372904.45960564719</c:v>
                </c:pt>
                <c:pt idx="25">
                  <c:v>411386.0726056472</c:v>
                </c:pt>
                <c:pt idx="26">
                  <c:v>418385.17260564718</c:v>
                </c:pt>
                <c:pt idx="27">
                  <c:v>407123.9156056472</c:v>
                </c:pt>
                <c:pt idx="28">
                  <c:v>414155.09860564722</c:v>
                </c:pt>
                <c:pt idx="29">
                  <c:v>393670.5246056472</c:v>
                </c:pt>
                <c:pt idx="30">
                  <c:v>380952.05360564729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38-46CF-9A39-273756DBB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75584"/>
        <c:axId val="161077120"/>
      </c:areaChart>
      <c:dateAx>
        <c:axId val="161075584"/>
        <c:scaling>
          <c:orientation val="minMax"/>
        </c:scaling>
        <c:delete val="0"/>
        <c:axPos val="b"/>
        <c:numFmt formatCode="d/m;@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cs-CZ"/>
          </a:p>
        </c:txPr>
        <c:crossAx val="161077120"/>
        <c:crosses val="autoZero"/>
        <c:auto val="1"/>
        <c:lblOffset val="100"/>
        <c:baseTimeUnit val="days"/>
        <c:majorUnit val="7"/>
        <c:majorTimeUnit val="days"/>
      </c:dateAx>
      <c:valAx>
        <c:axId val="161077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6107558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6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2.7859875449148194E-2"/>
          <c:w val="0.92671672797657068"/>
          <c:h val="0.730750113800350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'3.2  '!$A$19</c:f>
              <c:strCache>
                <c:ptCount val="1"/>
                <c:pt idx="0">
                  <c:v>BSD+UKZ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'!$B$19:$F$19</c:f>
              <c:numCache>
                <c:formatCode>#,##0</c:formatCode>
                <c:ptCount val="5"/>
                <c:pt idx="0">
                  <c:v>90</c:v>
                </c:pt>
                <c:pt idx="1">
                  <c:v>73</c:v>
                </c:pt>
                <c:pt idx="2">
                  <c:v>86</c:v>
                </c:pt>
                <c:pt idx="3">
                  <c:v>83</c:v>
                </c:pt>
                <c:pt idx="4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6-479F-B7CC-50A06B0610FB}"/>
            </c:ext>
          </c:extLst>
        </c:ser>
        <c:ser>
          <c:idx val="1"/>
          <c:order val="1"/>
          <c:tx>
            <c:strRef>
              <c:f>'3.2  '!$A$20</c:f>
              <c:strCache>
                <c:ptCount val="1"/>
                <c:pt idx="0">
                  <c:v>BSD+PRO+UKZ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'!$B$20:$F$20</c:f>
              <c:numCache>
                <c:formatCode>#,##0</c:formatCode>
                <c:ptCount val="5"/>
                <c:pt idx="0">
                  <c:v>22</c:v>
                </c:pt>
                <c:pt idx="1">
                  <c:v>27</c:v>
                </c:pt>
                <c:pt idx="2">
                  <c:v>20</c:v>
                </c:pt>
                <c:pt idx="3">
                  <c:v>24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F6-479F-B7CC-50A06B0610FB}"/>
            </c:ext>
          </c:extLst>
        </c:ser>
        <c:ser>
          <c:idx val="2"/>
          <c:order val="2"/>
          <c:tx>
            <c:strRef>
              <c:f>'3.2  '!$A$21</c:f>
              <c:strCache>
                <c:ptCount val="1"/>
                <c:pt idx="0">
                  <c:v>PRO+UKZ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'!$B$21:$F$21</c:f>
              <c:numCache>
                <c:formatCode>#,##0</c:formatCode>
                <c:ptCount val="5"/>
                <c:pt idx="0">
                  <c:v>12</c:v>
                </c:pt>
                <c:pt idx="1">
                  <c:v>8</c:v>
                </c:pt>
                <c:pt idx="2">
                  <c:v>15</c:v>
                </c:pt>
                <c:pt idx="3">
                  <c:v>18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F6-479F-B7CC-50A06B0610FB}"/>
            </c:ext>
          </c:extLst>
        </c:ser>
        <c:ser>
          <c:idx val="3"/>
          <c:order val="3"/>
          <c:tx>
            <c:strRef>
              <c:f>'3.2  '!$A$22</c:f>
              <c:strCache>
                <c:ptCount val="1"/>
                <c:pt idx="0">
                  <c:v>UKZ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  '!$B$18:$F$18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'3.2  '!$B$22:$F$22</c:f>
              <c:numCache>
                <c:formatCode>#,##0</c:formatCode>
                <c:ptCount val="5"/>
                <c:pt idx="0">
                  <c:v>17</c:v>
                </c:pt>
                <c:pt idx="1">
                  <c:v>13</c:v>
                </c:pt>
                <c:pt idx="2">
                  <c:v>8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F6-479F-B7CC-50A06B061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585634760256738E-2"/>
          <c:y val="0.88691417710072462"/>
          <c:w val="0.45968147786836377"/>
          <c:h val="7.9961560916509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8903426346632"/>
          <c:y val="3.8197872171395489E-2"/>
          <c:w val="0.85652464892039548"/>
          <c:h val="0.7104918864760297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'7.3'!$E$40</c:f>
              <c:strCache>
                <c:ptCount val="1"/>
                <c:pt idx="0">
                  <c:v>do ČR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'7.3'!$C$41:$C$45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'7.3'!$E$41:$E$45</c:f>
              <c:numCache>
                <c:formatCode>#,##0</c:formatCode>
                <c:ptCount val="5"/>
                <c:pt idx="0">
                  <c:v>213012398.6283578</c:v>
                </c:pt>
                <c:pt idx="1">
                  <c:v>50531444.248520993</c:v>
                </c:pt>
                <c:pt idx="2">
                  <c:v>35422391.796915002</c:v>
                </c:pt>
                <c:pt idx="3">
                  <c:v>30852218.497972004</c:v>
                </c:pt>
                <c:pt idx="4">
                  <c:v>26595740.630511999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7-4002-B5A3-B84008E66A29}"/>
            </c:ext>
          </c:extLst>
        </c:ser>
        <c:ser>
          <c:idx val="2"/>
          <c:order val="2"/>
          <c:tx>
            <c:strRef>
              <c:f>'7.3'!$F$40</c:f>
              <c:strCache>
                <c:ptCount val="1"/>
                <c:pt idx="0">
                  <c:v>z ČR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cat>
            <c:strRef>
              <c:f>'7.3'!$C$41:$C$45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'7.3'!$F$41:$F$45</c:f>
              <c:numCache>
                <c:formatCode>#,##0</c:formatCode>
                <c:ptCount val="5"/>
                <c:pt idx="0">
                  <c:v>-175726356.10459399</c:v>
                </c:pt>
                <c:pt idx="1">
                  <c:v>-13572557.082306601</c:v>
                </c:pt>
                <c:pt idx="2">
                  <c:v>-1343925.3156359</c:v>
                </c:pt>
                <c:pt idx="3">
                  <c:v>-2248987.1356250001</c:v>
                </c:pt>
                <c:pt idx="4">
                  <c:v>-10688140.067632901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A7-4002-B5A3-B84008E66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354368"/>
        <c:axId val="169355904"/>
      </c:barChart>
      <c:lineChart>
        <c:grouping val="standard"/>
        <c:varyColors val="0"/>
        <c:ser>
          <c:idx val="0"/>
          <c:order val="0"/>
          <c:tx>
            <c:strRef>
              <c:f>'7.3'!$D$40</c:f>
              <c:strCache>
                <c:ptCount val="1"/>
                <c:pt idx="0">
                  <c:v>saldo 
do/z ČR</c:v>
                </c:pt>
              </c:strCache>
            </c:strRef>
          </c:tx>
          <c:spPr>
            <a:ln w="19050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'7.3'!$C$41:$C$45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'7.3'!$D$41:$D$45</c:f>
              <c:numCache>
                <c:formatCode>#,##0</c:formatCode>
                <c:ptCount val="5"/>
                <c:pt idx="0">
                  <c:v>37286042.523763806</c:v>
                </c:pt>
                <c:pt idx="1">
                  <c:v>36958887.166214392</c:v>
                </c:pt>
                <c:pt idx="2">
                  <c:v>34078466.481279105</c:v>
                </c:pt>
                <c:pt idx="3">
                  <c:v>28603231.362347003</c:v>
                </c:pt>
                <c:pt idx="4">
                  <c:v>15907600.562879099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7-4002-B5A3-B84008E66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354368"/>
        <c:axId val="169355904"/>
      </c:lineChart>
      <c:catAx>
        <c:axId val="1693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5904"/>
        <c:crossesAt val="-40000"/>
        <c:auto val="1"/>
        <c:lblAlgn val="ctr"/>
        <c:lblOffset val="100"/>
        <c:noMultiLvlLbl val="0"/>
      </c:catAx>
      <c:valAx>
        <c:axId val="1693559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9354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984418488474455E-2"/>
          <c:y val="0.86934358709975001"/>
          <c:w val="0.34163237148226561"/>
          <c:h val="8.3522607717065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'8.1'!$C$18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'8.1'!$C$19:$C$24</c:f>
              <c:numCache>
                <c:formatCode>#,##0</c:formatCode>
                <c:ptCount val="6"/>
                <c:pt idx="0">
                  <c:v>7601720.6554789646</c:v>
                </c:pt>
                <c:pt idx="1">
                  <c:v>10424206.818483001</c:v>
                </c:pt>
                <c:pt idx="2">
                  <c:v>12407528.317384999</c:v>
                </c:pt>
                <c:pt idx="3">
                  <c:v>12118789.925745998</c:v>
                </c:pt>
                <c:pt idx="4">
                  <c:v>9526968.7340309974</c:v>
                </c:pt>
                <c:pt idx="5">
                  <c:v>9909454.4420369994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A-451B-BE8C-38C62DA60A0C}"/>
            </c:ext>
          </c:extLst>
        </c:ser>
        <c:ser>
          <c:idx val="1"/>
          <c:order val="1"/>
          <c:tx>
            <c:strRef>
              <c:f>'8.1'!$D$18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'8.1'!$D$19:$D$24</c:f>
              <c:numCache>
                <c:formatCode>#,##0</c:formatCode>
                <c:ptCount val="6"/>
                <c:pt idx="0">
                  <c:v>5563662.8285970008</c:v>
                </c:pt>
                <c:pt idx="1">
                  <c:v>8121095.6477219993</c:v>
                </c:pt>
                <c:pt idx="2">
                  <c:v>10527768.539627999</c:v>
                </c:pt>
                <c:pt idx="3">
                  <c:v>9714563.2955499999</c:v>
                </c:pt>
                <c:pt idx="4">
                  <c:v>9341389.415998999</c:v>
                </c:pt>
                <c:pt idx="5">
                  <c:v>8340019.3227119977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A-451B-BE8C-38C62DA60A0C}"/>
            </c:ext>
          </c:extLst>
        </c:ser>
        <c:ser>
          <c:idx val="2"/>
          <c:order val="2"/>
          <c:tx>
            <c:strRef>
              <c:f>'8.1'!$E$18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'8.1'!$E$19:$E$24</c:f>
              <c:numCache>
                <c:formatCode>#,##0</c:formatCode>
                <c:ptCount val="6"/>
                <c:pt idx="0">
                  <c:v>5108649.438116</c:v>
                </c:pt>
                <c:pt idx="1">
                  <c:v>7992123.6511000004</c:v>
                </c:pt>
                <c:pt idx="2">
                  <c:v>9596060.5804639999</c:v>
                </c:pt>
                <c:pt idx="3">
                  <c:v>11462735.667232672</c:v>
                </c:pt>
                <c:pt idx="4">
                  <c:v>7711130.1185620753</c:v>
                </c:pt>
                <c:pt idx="5">
                  <c:v>7125116.8675441723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4A-451B-BE8C-38C62DA60A0C}"/>
            </c:ext>
          </c:extLst>
        </c:ser>
        <c:ser>
          <c:idx val="3"/>
          <c:order val="3"/>
          <c:tx>
            <c:strRef>
              <c:f>'8.1'!$F$18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4A-451B-BE8C-38C62DA60A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'8.1'!$F$19:$F$24</c:f>
              <c:numCache>
                <c:formatCode>#,##0</c:formatCode>
                <c:ptCount val="6"/>
                <c:pt idx="0">
                  <c:v>6079593.1446342925</c:v>
                </c:pt>
                <c:pt idx="1">
                  <c:v>9446820.8867750242</c:v>
                </c:pt>
                <c:pt idx="2">
                  <c:v>10335768.833498914</c:v>
                </c:pt>
                <c:pt idx="3">
                  <c:v>11353759.23200505</c:v>
                </c:pt>
                <c:pt idx="4">
                  <c:v>10439624.613993814</c:v>
                </c:pt>
                <c:pt idx="5">
                  <c:v>8191604.1601720685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4A-451B-BE8C-38C62DA60A0C}"/>
            </c:ext>
          </c:extLst>
        </c:ser>
        <c:ser>
          <c:idx val="4"/>
          <c:order val="4"/>
          <c:tx>
            <c:strRef>
              <c:f>'8.1'!$G$18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4A-451B-BE8C-38C62DA60A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'8.1'!$B$19:$B$24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'8.1'!$G$19:$G$24</c:f>
              <c:numCache>
                <c:formatCode>#,##0</c:formatCode>
                <c:ptCount val="6"/>
                <c:pt idx="0">
                  <c:v>6691987.9822751516</c:v>
                </c:pt>
                <c:pt idx="1">
                  <c:v>8875275.7791150697</c:v>
                </c:pt>
                <c:pt idx="2">
                  <c:v>10305249.740642063</c:v>
                </c:pt>
                <c:pt idx="3">
                  <c:v>13497602.212775055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E4A-451B-BE8C-38C62DA60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6640419947507"/>
          <c:y val="5.128205128205128E-2"/>
          <c:w val="0.85601790952601509"/>
          <c:h val="0.75707578510728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'8.1'!$B$19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'8.1'!$C$19:$G$19</c:f>
              <c:numCache>
                <c:formatCode>#,##0</c:formatCode>
                <c:ptCount val="5"/>
                <c:pt idx="0">
                  <c:v>7601720.6554789646</c:v>
                </c:pt>
                <c:pt idx="1">
                  <c:v>5563662.8285970008</c:v>
                </c:pt>
                <c:pt idx="2">
                  <c:v>5108649.438116</c:v>
                </c:pt>
                <c:pt idx="3">
                  <c:v>6079593.1446342925</c:v>
                </c:pt>
                <c:pt idx="4">
                  <c:v>6691987.9822751516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3-4B5B-8A6E-56D0F82FA0AD}"/>
            </c:ext>
          </c:extLst>
        </c:ser>
        <c:ser>
          <c:idx val="1"/>
          <c:order val="1"/>
          <c:tx>
            <c:strRef>
              <c:f>'8.1'!$B$20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'8.1'!$C$20:$G$20</c:f>
              <c:numCache>
                <c:formatCode>#,##0</c:formatCode>
                <c:ptCount val="5"/>
                <c:pt idx="0">
                  <c:v>10424206.818483001</c:v>
                </c:pt>
                <c:pt idx="1">
                  <c:v>8121095.6477219993</c:v>
                </c:pt>
                <c:pt idx="2">
                  <c:v>7992123.6511000004</c:v>
                </c:pt>
                <c:pt idx="3">
                  <c:v>9446820.8867750242</c:v>
                </c:pt>
                <c:pt idx="4">
                  <c:v>8875275.7791150697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A3-4B5B-8A6E-56D0F82FA0AD}"/>
            </c:ext>
          </c:extLst>
        </c:ser>
        <c:ser>
          <c:idx val="2"/>
          <c:order val="2"/>
          <c:tx>
            <c:strRef>
              <c:f>'8.1'!$B$21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'8.1'!$C$21:$G$21</c:f>
              <c:numCache>
                <c:formatCode>#,##0</c:formatCode>
                <c:ptCount val="5"/>
                <c:pt idx="0">
                  <c:v>12407528.317384999</c:v>
                </c:pt>
                <c:pt idx="1">
                  <c:v>10527768.539627999</c:v>
                </c:pt>
                <c:pt idx="2">
                  <c:v>9596060.5804639999</c:v>
                </c:pt>
                <c:pt idx="3">
                  <c:v>10335768.833498914</c:v>
                </c:pt>
                <c:pt idx="4">
                  <c:v>10305249.740642063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A3-4B5B-8A6E-56D0F82FA0AD}"/>
            </c:ext>
          </c:extLst>
        </c:ser>
        <c:ser>
          <c:idx val="3"/>
          <c:order val="3"/>
          <c:tx>
            <c:strRef>
              <c:f>'8.1'!$B$22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646363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'8.1'!$C$22:$G$22</c:f>
              <c:numCache>
                <c:formatCode>#,##0</c:formatCode>
                <c:ptCount val="5"/>
                <c:pt idx="0">
                  <c:v>12118789.925745998</c:v>
                </c:pt>
                <c:pt idx="1">
                  <c:v>9714563.2955499999</c:v>
                </c:pt>
                <c:pt idx="2">
                  <c:v>11462735.667232672</c:v>
                </c:pt>
                <c:pt idx="3">
                  <c:v>11353759.23200505</c:v>
                </c:pt>
                <c:pt idx="4">
                  <c:v>13497602.212775055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A3-4B5B-8A6E-56D0F82FA0AD}"/>
            </c:ext>
          </c:extLst>
        </c:ser>
        <c:ser>
          <c:idx val="4"/>
          <c:order val="4"/>
          <c:tx>
            <c:strRef>
              <c:f>'8.1'!$B$23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D9D9C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'8.1'!$C$23:$G$23</c:f>
              <c:numCache>
                <c:formatCode>#,##0</c:formatCode>
                <c:ptCount val="5"/>
                <c:pt idx="0">
                  <c:v>9526968.7340309974</c:v>
                </c:pt>
                <c:pt idx="1">
                  <c:v>9341389.415998999</c:v>
                </c:pt>
                <c:pt idx="2">
                  <c:v>7711130.1185620753</c:v>
                </c:pt>
                <c:pt idx="3">
                  <c:v>10439624.613993814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A3-4B5B-8A6E-56D0F82FA0AD}"/>
            </c:ext>
          </c:extLst>
        </c:ser>
        <c:ser>
          <c:idx val="5"/>
          <c:order val="5"/>
          <c:tx>
            <c:strRef>
              <c:f>'8.1'!$B$24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D0D0D0"/>
            </a:solidFill>
            <a:ln>
              <a:noFill/>
            </a:ln>
            <a:effectLst/>
          </c:spPr>
          <c:invertIfNegative val="0"/>
          <c:cat>
            <c:strRef>
              <c:f>'8.1'!$C$18:$G$18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2025/2026</c:v>
                </c:pt>
              </c:strCache>
            </c:strRef>
          </c:cat>
          <c:val>
            <c:numRef>
              <c:f>'8.1'!$C$24:$G$24</c:f>
              <c:numCache>
                <c:formatCode>#,##0</c:formatCode>
                <c:ptCount val="5"/>
                <c:pt idx="0">
                  <c:v>9909454.4420369994</c:v>
                </c:pt>
                <c:pt idx="1">
                  <c:v>8340019.3227119977</c:v>
                </c:pt>
                <c:pt idx="2">
                  <c:v>7125116.8675441723</c:v>
                </c:pt>
                <c:pt idx="3">
                  <c:v>8191604.1601720685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A3-4B5B-8A6E-56D0F82FA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11599304"/>
        <c:axId val="611601272"/>
      </c:barChart>
      <c:catAx>
        <c:axId val="61159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601272"/>
        <c:crosses val="autoZero"/>
        <c:auto val="1"/>
        <c:lblAlgn val="ctr"/>
        <c:lblOffset val="100"/>
        <c:noMultiLvlLbl val="0"/>
      </c:catAx>
      <c:valAx>
        <c:axId val="611601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599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547784468117975E-2"/>
          <c:y val="0.90281775966815336"/>
          <c:w val="0.427492666357881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j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'8.2'!$C$18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'8.2'!$C$19:$C$24</c:f>
              <c:numCache>
                <c:formatCode>#,##0</c:formatCode>
                <c:ptCount val="6"/>
                <c:pt idx="0">
                  <c:v>7553152.7198498836</c:v>
                </c:pt>
                <c:pt idx="1">
                  <c:v>10535598.272337183</c:v>
                </c:pt>
                <c:pt idx="2">
                  <c:v>12737808.949925529</c:v>
                </c:pt>
                <c:pt idx="3">
                  <c:v>12882508.099636938</c:v>
                </c:pt>
                <c:pt idx="4">
                  <c:v>10616577.638739944</c:v>
                </c:pt>
                <c:pt idx="5">
                  <c:v>9832886.9924891293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6-44BD-B62F-5EA20C701BC5}"/>
            </c:ext>
          </c:extLst>
        </c:ser>
        <c:ser>
          <c:idx val="1"/>
          <c:order val="1"/>
          <c:tx>
            <c:strRef>
              <c:f>'8.2'!$D$18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'8.2'!$D$19:$D$24</c:f>
              <c:numCache>
                <c:formatCode>#,##0</c:formatCode>
                <c:ptCount val="6"/>
                <c:pt idx="0">
                  <c:v>6328900.4289247561</c:v>
                </c:pt>
                <c:pt idx="1">
                  <c:v>8444858.1075736433</c:v>
                </c:pt>
                <c:pt idx="2">
                  <c:v>10791547.953838235</c:v>
                </c:pt>
                <c:pt idx="3">
                  <c:v>11092490.544684235</c:v>
                </c:pt>
                <c:pt idx="4">
                  <c:v>9822137.9840060417</c:v>
                </c:pt>
                <c:pt idx="5">
                  <c:v>8818862.7824589051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36-44BD-B62F-5EA20C701BC5}"/>
            </c:ext>
          </c:extLst>
        </c:ser>
        <c:ser>
          <c:idx val="2"/>
          <c:order val="2"/>
          <c:tx>
            <c:strRef>
              <c:f>'8.2'!$E$18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'8.2'!$E$19:$E$24</c:f>
              <c:numCache>
                <c:formatCode>#,##0</c:formatCode>
                <c:ptCount val="6"/>
                <c:pt idx="0">
                  <c:v>5995189.7134575937</c:v>
                </c:pt>
                <c:pt idx="1">
                  <c:v>8313840.2068036431</c:v>
                </c:pt>
                <c:pt idx="2">
                  <c:v>10517805.437680542</c:v>
                </c:pt>
                <c:pt idx="3">
                  <c:v>11823527.476051154</c:v>
                </c:pt>
                <c:pt idx="4">
                  <c:v>9594775.5789743327</c:v>
                </c:pt>
                <c:pt idx="5">
                  <c:v>8549400.0794075001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36-44BD-B62F-5EA20C701BC5}"/>
            </c:ext>
          </c:extLst>
        </c:ser>
        <c:ser>
          <c:idx val="3"/>
          <c:order val="3"/>
          <c:tx>
            <c:strRef>
              <c:f>'8.2'!$F$18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36-44BD-B62F-5EA20C701B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'8.2'!$F$19:$F$24</c:f>
              <c:numCache>
                <c:formatCode>#,##0</c:formatCode>
                <c:ptCount val="6"/>
                <c:pt idx="0">
                  <c:v>6497694.8915138757</c:v>
                </c:pt>
                <c:pt idx="1">
                  <c:v>9202919.6995812207</c:v>
                </c:pt>
                <c:pt idx="2">
                  <c:v>10845069.281288156</c:v>
                </c:pt>
                <c:pt idx="3">
                  <c:v>12049537.917147849</c:v>
                </c:pt>
                <c:pt idx="4">
                  <c:v>10124670.679432465</c:v>
                </c:pt>
                <c:pt idx="5">
                  <c:v>8836653.9907838516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36-44BD-B62F-5EA20C701BC5}"/>
            </c:ext>
          </c:extLst>
        </c:ser>
        <c:ser>
          <c:idx val="4"/>
          <c:order val="4"/>
          <c:tx>
            <c:strRef>
              <c:f>'8.2'!$G$18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36-44BD-B62F-5EA20C701B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'8.2'!$B$19:$B$24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'8.2'!$G$19:$G$24</c:f>
              <c:numCache>
                <c:formatCode>#,##0</c:formatCode>
                <c:ptCount val="6"/>
                <c:pt idx="0">
                  <c:v>6578728.4070254685</c:v>
                </c:pt>
                <c:pt idx="1">
                  <c:v>8387157.1644854592</c:v>
                </c:pt>
                <c:pt idx="2">
                  <c:v>10791699.18839643</c:v>
                </c:pt>
                <c:pt idx="3">
                  <c:v>12824604.281599496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36-44BD-B62F-5EA20C701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6640419947507"/>
          <c:y val="5.128205128205128E-2"/>
          <c:w val="0.85601790952601509"/>
          <c:h val="0.757075785107281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'8.2'!$B$19</c:f>
              <c:strCache>
                <c:ptCount val="1"/>
                <c:pt idx="0">
                  <c:v>říjen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'8.2'!$C$19:$G$19</c:f>
              <c:numCache>
                <c:formatCode>#,##0</c:formatCode>
                <c:ptCount val="5"/>
                <c:pt idx="0">
                  <c:v>7553152.7198498836</c:v>
                </c:pt>
                <c:pt idx="1">
                  <c:v>6328900.4289247561</c:v>
                </c:pt>
                <c:pt idx="2">
                  <c:v>5995189.7134575937</c:v>
                </c:pt>
                <c:pt idx="3">
                  <c:v>6497694.8915138757</c:v>
                </c:pt>
                <c:pt idx="4">
                  <c:v>6578728.4070254685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E5-46C1-BFD6-D3F2DCB74CE3}"/>
            </c:ext>
          </c:extLst>
        </c:ser>
        <c:ser>
          <c:idx val="1"/>
          <c:order val="1"/>
          <c:tx>
            <c:strRef>
              <c:f>'8.2'!$B$20</c:f>
              <c:strCache>
                <c:ptCount val="1"/>
                <c:pt idx="0">
                  <c:v>listopad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'8.2'!$C$20:$G$20</c:f>
              <c:numCache>
                <c:formatCode>#,##0</c:formatCode>
                <c:ptCount val="5"/>
                <c:pt idx="0">
                  <c:v>10535598.272337183</c:v>
                </c:pt>
                <c:pt idx="1">
                  <c:v>8444858.1075736433</c:v>
                </c:pt>
                <c:pt idx="2">
                  <c:v>8313840.2068036431</c:v>
                </c:pt>
                <c:pt idx="3">
                  <c:v>9202919.6995812207</c:v>
                </c:pt>
                <c:pt idx="4">
                  <c:v>8387157.1644854592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E5-46C1-BFD6-D3F2DCB74CE3}"/>
            </c:ext>
          </c:extLst>
        </c:ser>
        <c:ser>
          <c:idx val="2"/>
          <c:order val="2"/>
          <c:tx>
            <c:strRef>
              <c:f>'8.2'!$B$21</c:f>
              <c:strCache>
                <c:ptCount val="1"/>
                <c:pt idx="0">
                  <c:v>prosinec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'8.2'!$C$21:$G$21</c:f>
              <c:numCache>
                <c:formatCode>#,##0</c:formatCode>
                <c:ptCount val="5"/>
                <c:pt idx="0">
                  <c:v>12737808.949925529</c:v>
                </c:pt>
                <c:pt idx="1">
                  <c:v>10791547.953838235</c:v>
                </c:pt>
                <c:pt idx="2">
                  <c:v>10517805.437680542</c:v>
                </c:pt>
                <c:pt idx="3">
                  <c:v>10845069.281288156</c:v>
                </c:pt>
                <c:pt idx="4">
                  <c:v>10791699.18839643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E5-46C1-BFD6-D3F2DCB74CE3}"/>
            </c:ext>
          </c:extLst>
        </c:ser>
        <c:ser>
          <c:idx val="3"/>
          <c:order val="3"/>
          <c:tx>
            <c:strRef>
              <c:f>'8.2'!$B$22</c:f>
              <c:strCache>
                <c:ptCount val="1"/>
                <c:pt idx="0">
                  <c:v>leden</c:v>
                </c:pt>
              </c:strCache>
            </c:strRef>
          </c:tx>
          <c:spPr>
            <a:solidFill>
              <a:srgbClr val="646363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'8.2'!$C$22:$G$22</c:f>
              <c:numCache>
                <c:formatCode>#,##0</c:formatCode>
                <c:ptCount val="5"/>
                <c:pt idx="0">
                  <c:v>12882508.099636938</c:v>
                </c:pt>
                <c:pt idx="1">
                  <c:v>11092490.544684235</c:v>
                </c:pt>
                <c:pt idx="2">
                  <c:v>11823527.476051154</c:v>
                </c:pt>
                <c:pt idx="3">
                  <c:v>12049537.917147849</c:v>
                </c:pt>
                <c:pt idx="4">
                  <c:v>12824604.281599496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E5-46C1-BFD6-D3F2DCB74CE3}"/>
            </c:ext>
          </c:extLst>
        </c:ser>
        <c:ser>
          <c:idx val="4"/>
          <c:order val="4"/>
          <c:tx>
            <c:strRef>
              <c:f>'8.2'!$B$23</c:f>
              <c:strCache>
                <c:ptCount val="1"/>
                <c:pt idx="0">
                  <c:v>únor</c:v>
                </c:pt>
              </c:strCache>
            </c:strRef>
          </c:tx>
          <c:spPr>
            <a:solidFill>
              <a:srgbClr val="9D9D9C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'8.2'!$C$23:$G$23</c:f>
              <c:numCache>
                <c:formatCode>#,##0</c:formatCode>
                <c:ptCount val="5"/>
                <c:pt idx="0">
                  <c:v>10616577.638739944</c:v>
                </c:pt>
                <c:pt idx="1">
                  <c:v>9822137.9840060417</c:v>
                </c:pt>
                <c:pt idx="2">
                  <c:v>9594775.5789743327</c:v>
                </c:pt>
                <c:pt idx="3">
                  <c:v>10124670.679432465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E5-46C1-BFD6-D3F2DCB74CE3}"/>
            </c:ext>
          </c:extLst>
        </c:ser>
        <c:ser>
          <c:idx val="5"/>
          <c:order val="5"/>
          <c:tx>
            <c:strRef>
              <c:f>'8.2'!$B$24</c:f>
              <c:strCache>
                <c:ptCount val="1"/>
                <c:pt idx="0">
                  <c:v>březen</c:v>
                </c:pt>
              </c:strCache>
            </c:strRef>
          </c:tx>
          <c:spPr>
            <a:solidFill>
              <a:srgbClr val="D0D0D0"/>
            </a:solidFill>
            <a:ln>
              <a:noFill/>
            </a:ln>
            <a:effectLst/>
          </c:spPr>
          <c:invertIfNegative val="0"/>
          <c:cat>
            <c:strRef>
              <c:f>'8.2'!$C$18:$G$18</c:f>
              <c:strCache>
                <c:ptCount val="5"/>
                <c:pt idx="0">
                  <c:v>2021/2022</c:v>
                </c:pt>
                <c:pt idx="1">
                  <c:v>2022/2023</c:v>
                </c:pt>
                <c:pt idx="2">
                  <c:v>2023/2024</c:v>
                </c:pt>
                <c:pt idx="3">
                  <c:v>2024/2025</c:v>
                </c:pt>
                <c:pt idx="4">
                  <c:v>2024/2025</c:v>
                </c:pt>
              </c:strCache>
            </c:strRef>
          </c:cat>
          <c:val>
            <c:numRef>
              <c:f>'8.2'!$C$24:$G$24</c:f>
              <c:numCache>
                <c:formatCode>#,##0</c:formatCode>
                <c:ptCount val="5"/>
                <c:pt idx="0">
                  <c:v>9832886.9924891293</c:v>
                </c:pt>
                <c:pt idx="1">
                  <c:v>8818862.7824589051</c:v>
                </c:pt>
                <c:pt idx="2">
                  <c:v>8549400.0794075001</c:v>
                </c:pt>
                <c:pt idx="3">
                  <c:v>8836653.9907838516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E5-46C1-BFD6-D3F2DCB74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11599304"/>
        <c:axId val="611601272"/>
      </c:barChart>
      <c:catAx>
        <c:axId val="611599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601272"/>
        <c:crosses val="autoZero"/>
        <c:auto val="1"/>
        <c:lblAlgn val="ctr"/>
        <c:lblOffset val="100"/>
        <c:noMultiLvlLbl val="0"/>
      </c:catAx>
      <c:valAx>
        <c:axId val="6116012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cs-CZ"/>
          </a:p>
        </c:txPr>
        <c:crossAx val="6115993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547784468117975E-2"/>
          <c:y val="0.90281775966815336"/>
          <c:w val="0.427492666357881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+mj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4983222033954615E-2"/>
          <c:w val="0.92671672797657068"/>
          <c:h val="0.691389747167680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'3.3 '!$B$19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'!$B$20:$B$26</c:f>
              <c:numCache>
                <c:formatCode>#,##0</c:formatCode>
                <c:ptCount val="7"/>
                <c:pt idx="0">
                  <c:v>18</c:v>
                </c:pt>
                <c:pt idx="1">
                  <c:v>3</c:v>
                </c:pt>
                <c:pt idx="2">
                  <c:v>15</c:v>
                </c:pt>
                <c:pt idx="3">
                  <c:v>4</c:v>
                </c:pt>
                <c:pt idx="4">
                  <c:v>1</c:v>
                </c:pt>
                <c:pt idx="5">
                  <c:v>105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6-433B-A39D-3A7B96DD25FF}"/>
            </c:ext>
          </c:extLst>
        </c:ser>
        <c:ser>
          <c:idx val="1"/>
          <c:order val="1"/>
          <c:tx>
            <c:strRef>
              <c:f>'3.3 '!$C$19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'!$C$20:$C$26</c:f>
              <c:numCache>
                <c:formatCode>#,##0</c:formatCode>
                <c:ptCount val="7"/>
                <c:pt idx="0">
                  <c:v>27</c:v>
                </c:pt>
                <c:pt idx="1">
                  <c:v>3</c:v>
                </c:pt>
                <c:pt idx="2">
                  <c:v>15</c:v>
                </c:pt>
                <c:pt idx="3">
                  <c:v>5</c:v>
                </c:pt>
                <c:pt idx="4">
                  <c:v>0</c:v>
                </c:pt>
                <c:pt idx="5">
                  <c:v>86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A6-433B-A39D-3A7B96DD25FF}"/>
            </c:ext>
          </c:extLst>
        </c:ser>
        <c:ser>
          <c:idx val="2"/>
          <c:order val="2"/>
          <c:tx>
            <c:strRef>
              <c:f>'3.3 '!$D$19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'!$D$20:$D$26</c:f>
              <c:numCache>
                <c:formatCode>#,##0</c:formatCode>
                <c:ptCount val="7"/>
                <c:pt idx="0">
                  <c:v>29</c:v>
                </c:pt>
                <c:pt idx="1">
                  <c:v>1</c:v>
                </c:pt>
                <c:pt idx="2">
                  <c:v>17</c:v>
                </c:pt>
                <c:pt idx="3">
                  <c:v>4</c:v>
                </c:pt>
                <c:pt idx="4">
                  <c:v>0</c:v>
                </c:pt>
                <c:pt idx="5">
                  <c:v>94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A6-433B-A39D-3A7B96DD25FF}"/>
            </c:ext>
          </c:extLst>
        </c:ser>
        <c:ser>
          <c:idx val="3"/>
          <c:order val="3"/>
          <c:tx>
            <c:strRef>
              <c:f>'3.3 '!$E$19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'!$E$20:$E$26</c:f>
              <c:numCache>
                <c:formatCode>#,##0</c:formatCode>
                <c:ptCount val="7"/>
                <c:pt idx="0">
                  <c:v>31</c:v>
                </c:pt>
                <c:pt idx="1">
                  <c:v>1</c:v>
                </c:pt>
                <c:pt idx="2">
                  <c:v>16</c:v>
                </c:pt>
                <c:pt idx="3">
                  <c:v>5</c:v>
                </c:pt>
                <c:pt idx="4">
                  <c:v>0</c:v>
                </c:pt>
                <c:pt idx="5">
                  <c:v>99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A6-433B-A39D-3A7B96DD25FF}"/>
            </c:ext>
          </c:extLst>
        </c:ser>
        <c:ser>
          <c:idx val="4"/>
          <c:order val="4"/>
          <c:tx>
            <c:strRef>
              <c:f>'3.3 '!$F$19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'!$F$20:$F$26</c:f>
              <c:numCache>
                <c:formatCode>#,##0</c:formatCode>
                <c:ptCount val="7"/>
                <c:pt idx="0">
                  <c:v>32</c:v>
                </c:pt>
                <c:pt idx="1">
                  <c:v>3</c:v>
                </c:pt>
                <c:pt idx="2">
                  <c:v>15</c:v>
                </c:pt>
                <c:pt idx="3">
                  <c:v>6</c:v>
                </c:pt>
                <c:pt idx="4">
                  <c:v>1</c:v>
                </c:pt>
                <c:pt idx="5">
                  <c:v>92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A6-433B-A39D-3A7B96DD2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585634760256738E-2"/>
          <c:y val="0.88691417710072462"/>
          <c:w val="0.57761085174087745"/>
          <c:h val="7.9961560916509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269877037074547"/>
          <c:y val="0.21334248156739744"/>
          <c:w val="0.92671672797657068"/>
          <c:h val="0.69138974716768009"/>
        </c:manualLayout>
      </c:layout>
      <c:pieChart>
        <c:varyColors val="1"/>
        <c:ser>
          <c:idx val="0"/>
          <c:order val="0"/>
          <c:tx>
            <c:strRef>
              <c:f>'3.3 '!$F$19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</c:spPr>
          <c:dPt>
            <c:idx val="0"/>
            <c:bubble3D val="0"/>
            <c:spPr>
              <a:solidFill>
                <a:srgbClr val="233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CDE-42A0-99A3-4E1568044C29}"/>
              </c:ext>
            </c:extLst>
          </c:dPt>
          <c:dPt>
            <c:idx val="1"/>
            <c:bubble3D val="0"/>
            <c:spPr>
              <a:solidFill>
                <a:srgbClr val="5963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CDE-42A0-99A3-4E1568044C29}"/>
              </c:ext>
            </c:extLst>
          </c:dPt>
          <c:dPt>
            <c:idx val="2"/>
            <c:bubble3D val="0"/>
            <c:spPr>
              <a:solidFill>
                <a:srgbClr val="9196B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CDE-42A0-99A3-4E1568044C29}"/>
              </c:ext>
            </c:extLst>
          </c:dPt>
          <c:dPt>
            <c:idx val="3"/>
            <c:bubble3D val="0"/>
            <c:spPr>
              <a:solidFill>
                <a:srgbClr val="D0D0D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CDE-42A0-99A3-4E1568044C29}"/>
              </c:ext>
            </c:extLst>
          </c:dPt>
          <c:dPt>
            <c:idx val="4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CDE-42A0-99A3-4E1568044C29}"/>
              </c:ext>
            </c:extLst>
          </c:dPt>
          <c:dPt>
            <c:idx val="5"/>
            <c:bubble3D val="0"/>
            <c:spPr>
              <a:solidFill>
                <a:srgbClr val="F7C9C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CDE-42A0-99A3-4E1568044C29}"/>
              </c:ext>
            </c:extLst>
          </c:dPt>
          <c:dPt>
            <c:idx val="6"/>
            <c:bubble3D val="0"/>
            <c:spPr>
              <a:solidFill>
                <a:srgbClr val="64636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CDE-42A0-99A3-4E1568044C29}"/>
              </c:ext>
            </c:extLst>
          </c:dPt>
          <c:dLbls>
            <c:dLbl>
              <c:idx val="0"/>
              <c:layout>
                <c:manualLayout>
                  <c:x val="6.857769788422742E-2"/>
                  <c:y val="-4.07200967099029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DE-42A0-99A3-4E1568044C29}"/>
                </c:ext>
              </c:extLst>
            </c:dLbl>
            <c:dLbl>
              <c:idx val="1"/>
              <c:layout>
                <c:manualLayout>
                  <c:x val="0.1033464144956157"/>
                  <c:y val="-0.1315455070190914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DE-42A0-99A3-4E1568044C29}"/>
                </c:ext>
              </c:extLst>
            </c:dLbl>
            <c:dLbl>
              <c:idx val="2"/>
              <c:layout>
                <c:manualLayout>
                  <c:x val="7.8888016811403394E-2"/>
                  <c:y val="-5.147362803715925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DE-42A0-99A3-4E1568044C29}"/>
                </c:ext>
              </c:extLst>
            </c:dLbl>
            <c:dLbl>
              <c:idx val="3"/>
              <c:layout>
                <c:manualLayout>
                  <c:x val="5.6160130305255254E-2"/>
                  <c:y val="-2.922773657442197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CDE-42A0-99A3-4E1568044C29}"/>
                </c:ext>
              </c:extLst>
            </c:dLbl>
            <c:dLbl>
              <c:idx val="4"/>
              <c:layout>
                <c:manualLayout>
                  <c:x val="5.933800879391684E-2"/>
                  <c:y val="0.1568085732022086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CDE-42A0-99A3-4E1568044C29}"/>
                </c:ext>
              </c:extLst>
            </c:dLbl>
            <c:dLbl>
              <c:idx val="5"/>
              <c:layout>
                <c:manualLayout>
                  <c:x val="-8.4319146601851622E-2"/>
                  <c:y val="-1.0620664118230034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DE-42A0-99A3-4E1568044C29}"/>
                </c:ext>
              </c:extLst>
            </c:dLbl>
            <c:dLbl>
              <c:idx val="6"/>
              <c:layout>
                <c:manualLayout>
                  <c:x val="-8.5623043100319859E-2"/>
                  <c:y val="-9.242765816098714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DE-42A0-99A3-4E1568044C2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cs-CZ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'3.3 '!$A$20:$A$26</c:f>
              <c:strCache>
                <c:ptCount val="7"/>
                <c:pt idx="0">
                  <c:v>a)</c:v>
                </c:pt>
                <c:pt idx="1">
                  <c:v>b)</c:v>
                </c:pt>
                <c:pt idx="2">
                  <c:v>c)</c:v>
                </c:pt>
                <c:pt idx="3">
                  <c:v>d)</c:v>
                </c:pt>
                <c:pt idx="4">
                  <c:v>e)</c:v>
                </c:pt>
                <c:pt idx="5">
                  <c:v>f)</c:v>
                </c:pt>
                <c:pt idx="6">
                  <c:v>9b)</c:v>
                </c:pt>
              </c:strCache>
            </c:strRef>
          </c:cat>
          <c:val>
            <c:numRef>
              <c:f>'3.3 '!$F$20:$F$26</c:f>
              <c:numCache>
                <c:formatCode>#,##0</c:formatCode>
                <c:ptCount val="7"/>
                <c:pt idx="0">
                  <c:v>32</c:v>
                </c:pt>
                <c:pt idx="1">
                  <c:v>3</c:v>
                </c:pt>
                <c:pt idx="2">
                  <c:v>15</c:v>
                </c:pt>
                <c:pt idx="3">
                  <c:v>6</c:v>
                </c:pt>
                <c:pt idx="4">
                  <c:v>1</c:v>
                </c:pt>
                <c:pt idx="5">
                  <c:v>92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DE-42A0-99A3-4E1568044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'3.4 '!$C$16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'!$C$17:$C$22</c:f>
              <c:numCache>
                <c:formatCode>#,##0</c:formatCode>
                <c:ptCount val="6"/>
                <c:pt idx="0">
                  <c:v>175124.17988299992</c:v>
                </c:pt>
                <c:pt idx="1">
                  <c:v>306942.34442499984</c:v>
                </c:pt>
                <c:pt idx="2">
                  <c:v>394643.13585000014</c:v>
                </c:pt>
                <c:pt idx="3">
                  <c:v>435253.60185799981</c:v>
                </c:pt>
                <c:pt idx="4">
                  <c:v>392488.96040400019</c:v>
                </c:pt>
                <c:pt idx="5">
                  <c:v>305782.5044160001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7-494D-A69B-FC4454838394}"/>
            </c:ext>
          </c:extLst>
        </c:ser>
        <c:ser>
          <c:idx val="1"/>
          <c:order val="1"/>
          <c:tx>
            <c:strRef>
              <c:f>'3.4 '!$D$16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'!$D$17:$D$22</c:f>
              <c:numCache>
                <c:formatCode>#,##0</c:formatCode>
                <c:ptCount val="6"/>
                <c:pt idx="0">
                  <c:v>177457.25842899989</c:v>
                </c:pt>
                <c:pt idx="1">
                  <c:v>310839.67551299999</c:v>
                </c:pt>
                <c:pt idx="2">
                  <c:v>398967.05996899994</c:v>
                </c:pt>
                <c:pt idx="3">
                  <c:v>441487.44179100008</c:v>
                </c:pt>
                <c:pt idx="4">
                  <c:v>396782.97252699995</c:v>
                </c:pt>
                <c:pt idx="5">
                  <c:v>307868.63225299993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A7-494D-A69B-FC4454838394}"/>
            </c:ext>
          </c:extLst>
        </c:ser>
        <c:ser>
          <c:idx val="2"/>
          <c:order val="2"/>
          <c:tx>
            <c:strRef>
              <c:f>'3.4 '!$E$16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'!$E$17:$E$22</c:f>
              <c:numCache>
                <c:formatCode>#,##0</c:formatCode>
                <c:ptCount val="6"/>
                <c:pt idx="0">
                  <c:v>164599.96458500001</c:v>
                </c:pt>
                <c:pt idx="1">
                  <c:v>287146.74056000001</c:v>
                </c:pt>
                <c:pt idx="2">
                  <c:v>367502.25582099997</c:v>
                </c:pt>
                <c:pt idx="3">
                  <c:v>414159.11006900005</c:v>
                </c:pt>
                <c:pt idx="4">
                  <c:v>371233.01256000024</c:v>
                </c:pt>
                <c:pt idx="5">
                  <c:v>288104.20699200005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A7-494D-A69B-FC4454838394}"/>
            </c:ext>
          </c:extLst>
        </c:ser>
        <c:ser>
          <c:idx val="3"/>
          <c:order val="3"/>
          <c:tx>
            <c:strRef>
              <c:f>'3.4 '!$F$16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'!$F$17:$F$22</c:f>
              <c:numCache>
                <c:formatCode>#,##0</c:formatCode>
                <c:ptCount val="6"/>
                <c:pt idx="0">
                  <c:v>175878.56459000002</c:v>
                </c:pt>
                <c:pt idx="1">
                  <c:v>264722.09629499994</c:v>
                </c:pt>
                <c:pt idx="2">
                  <c:v>351747.38559300016</c:v>
                </c:pt>
                <c:pt idx="3">
                  <c:v>394397.316598</c:v>
                </c:pt>
                <c:pt idx="4">
                  <c:v>348479.45537500002</c:v>
                </c:pt>
                <c:pt idx="5">
                  <c:v>261658.71375599998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A7-494D-A69B-FC4454838394}"/>
            </c:ext>
          </c:extLst>
        </c:ser>
        <c:ser>
          <c:idx val="4"/>
          <c:order val="4"/>
          <c:tx>
            <c:strRef>
              <c:f>'3.4 '!$G$16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'!$G$17:$G$22</c:f>
              <c:numCache>
                <c:formatCode>#,##0</c:formatCode>
                <c:ptCount val="6"/>
                <c:pt idx="0">
                  <c:v>163238.60340099997</c:v>
                </c:pt>
                <c:pt idx="1">
                  <c:v>244369.5636220001</c:v>
                </c:pt>
                <c:pt idx="2">
                  <c:v>325366.62070800021</c:v>
                </c:pt>
                <c:pt idx="3">
                  <c:v>367773.9022500001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A7-494D-A69B-FC445483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  <c:majorUnit val="50000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952601513046162E-2"/>
          <c:y val="5.1825677267373381E-2"/>
          <c:w val="0.8954787710359734"/>
          <c:h val="0.740366341133153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'3.4 '!$D$36</c:f>
              <c:strCache>
                <c:ptCount val="1"/>
                <c:pt idx="0">
                  <c:v>Předpoklad (data od OTE, a.s., korigovaná koeficientem M pro daný měsíc)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'!$D$37:$D$42</c:f>
              <c:numCache>
                <c:formatCode>#,##0</c:formatCode>
                <c:ptCount val="6"/>
                <c:pt idx="0">
                  <c:v>162730.8107996796</c:v>
                </c:pt>
                <c:pt idx="1">
                  <c:v>244096.2161995194</c:v>
                </c:pt>
                <c:pt idx="2">
                  <c:v>325461.6215993592</c:v>
                </c:pt>
                <c:pt idx="3">
                  <c:v>366144.32429927913</c:v>
                </c:pt>
                <c:pt idx="4">
                  <c:v>325461.6215993592</c:v>
                </c:pt>
                <c:pt idx="5">
                  <c:v>244096.2161995194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D9-468B-AEA9-02728677E886}"/>
            </c:ext>
          </c:extLst>
        </c:ser>
        <c:ser>
          <c:idx val="0"/>
          <c:order val="1"/>
          <c:tx>
            <c:strRef>
              <c:f>'3.4 '!$C$36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'3.4 '!$C$37:$C$42</c:f>
              <c:numCache>
                <c:formatCode>#,##0</c:formatCode>
                <c:ptCount val="6"/>
                <c:pt idx="0">
                  <c:v>163238.60340099997</c:v>
                </c:pt>
                <c:pt idx="1">
                  <c:v>244369.5636220001</c:v>
                </c:pt>
                <c:pt idx="2">
                  <c:v>325366.62070800021</c:v>
                </c:pt>
                <c:pt idx="3">
                  <c:v>367773.9022500001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9-468B-AEA9-02728677E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006947660954143E-2"/>
          <c:y val="0.90897097421645823"/>
          <c:w val="0.74974864906592575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24212377667203E-2"/>
          <c:y val="5.9277148660304389E-2"/>
          <c:w val="0.92671672797657068"/>
          <c:h val="0.687095703143114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'3.5 '!$C$16</c:f>
              <c:strCache>
                <c:ptCount val="1"/>
                <c:pt idx="0">
                  <c:v>2021/2022</c:v>
                </c:pt>
              </c:strCache>
            </c:strRef>
          </c:tx>
          <c:spPr>
            <a:solidFill>
              <a:srgbClr val="C7CCD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'!$C$17:$C$22</c:f>
              <c:numCache>
                <c:formatCode>#,##0</c:formatCode>
                <c:ptCount val="6"/>
                <c:pt idx="0">
                  <c:v>4198946.9601919986</c:v>
                </c:pt>
                <c:pt idx="1">
                  <c:v>7340438.223730999</c:v>
                </c:pt>
                <c:pt idx="2">
                  <c:v>9444754.4081129972</c:v>
                </c:pt>
                <c:pt idx="3">
                  <c:v>10386475.457000002</c:v>
                </c:pt>
                <c:pt idx="4">
                  <c:v>9369046.9889649991</c:v>
                </c:pt>
                <c:pt idx="5">
                  <c:v>7294983.480690999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D-4529-8C55-63FC4413FAA4}"/>
            </c:ext>
          </c:extLst>
        </c:ser>
        <c:ser>
          <c:idx val="1"/>
          <c:order val="1"/>
          <c:tx>
            <c:strRef>
              <c:f>'3.5 '!$D$16</c:f>
              <c:strCache>
                <c:ptCount val="1"/>
                <c:pt idx="0">
                  <c:v>2022/2023</c:v>
                </c:pt>
              </c:strCache>
            </c:strRef>
          </c:tx>
          <c:spPr>
            <a:solidFill>
              <a:srgbClr val="9196B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'!$D$17:$D$22</c:f>
              <c:numCache>
                <c:formatCode>#,##0</c:formatCode>
                <c:ptCount val="6"/>
                <c:pt idx="0">
                  <c:v>4338098.6277590003</c:v>
                </c:pt>
                <c:pt idx="1">
                  <c:v>7626461.2005709987</c:v>
                </c:pt>
                <c:pt idx="2">
                  <c:v>9786870.6712840032</c:v>
                </c:pt>
                <c:pt idx="3">
                  <c:v>10786190.602897998</c:v>
                </c:pt>
                <c:pt idx="4">
                  <c:v>9692279.4900979996</c:v>
                </c:pt>
                <c:pt idx="5">
                  <c:v>7517561.4302240014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1D-4529-8C55-63FC4413FAA4}"/>
            </c:ext>
          </c:extLst>
        </c:ser>
        <c:ser>
          <c:idx val="2"/>
          <c:order val="2"/>
          <c:tx>
            <c:strRef>
              <c:f>'3.5 '!$E$16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59638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'!$E$17:$E$22</c:f>
              <c:numCache>
                <c:formatCode>#,##0</c:formatCode>
                <c:ptCount val="6"/>
                <c:pt idx="0">
                  <c:v>4059731.3604060006</c:v>
                </c:pt>
                <c:pt idx="1">
                  <c:v>7100124.0899090003</c:v>
                </c:pt>
                <c:pt idx="2">
                  <c:v>9090425.7385649998</c:v>
                </c:pt>
                <c:pt idx="3">
                  <c:v>10082223.855333</c:v>
                </c:pt>
                <c:pt idx="4">
                  <c:v>9062250.6566000022</c:v>
                </c:pt>
                <c:pt idx="5">
                  <c:v>7031277.9340660004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1D-4529-8C55-63FC4413FAA4}"/>
            </c:ext>
          </c:extLst>
        </c:ser>
        <c:ser>
          <c:idx val="3"/>
          <c:order val="3"/>
          <c:tx>
            <c:strRef>
              <c:f>'3.5 '!$F$16</c:f>
              <c:strCache>
                <c:ptCount val="1"/>
                <c:pt idx="0">
                  <c:v>2024/2025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'!$F$17:$F$22</c:f>
              <c:numCache>
                <c:formatCode>#,##0</c:formatCode>
                <c:ptCount val="6"/>
                <c:pt idx="0">
                  <c:v>4039470.5108569996</c:v>
                </c:pt>
                <c:pt idx="1">
                  <c:v>6097922.6734959967</c:v>
                </c:pt>
                <c:pt idx="2">
                  <c:v>8107069.5040599983</c:v>
                </c:pt>
                <c:pt idx="3">
                  <c:v>9103724.0458110012</c:v>
                </c:pt>
                <c:pt idx="4">
                  <c:v>8041794.0799490018</c:v>
                </c:pt>
                <c:pt idx="5">
                  <c:v>6029765.5342009971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1D-4529-8C55-63FC4413FAA4}"/>
            </c:ext>
          </c:extLst>
        </c:ser>
        <c:ser>
          <c:idx val="4"/>
          <c:order val="4"/>
          <c:tx>
            <c:strRef>
              <c:f>'3.5 '!$G$16</c:f>
              <c:strCache>
                <c:ptCount val="1"/>
                <c:pt idx="0">
                  <c:v>2025/2026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'!$B$17:$B$22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'!$G$17:$G$22</c:f>
              <c:numCache>
                <c:formatCode>#,##0</c:formatCode>
                <c:ptCount val="6"/>
                <c:pt idx="0">
                  <c:v>3872774.4700970012</c:v>
                </c:pt>
                <c:pt idx="1">
                  <c:v>5798072.8048070008</c:v>
                </c:pt>
                <c:pt idx="2">
                  <c:v>7719930.0901649976</c:v>
                </c:pt>
                <c:pt idx="3">
                  <c:v>8722749.0473849997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1D-4529-8C55-63FC4413F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074816"/>
        <c:axId val="167076608"/>
      </c:barChart>
      <c:catAx>
        <c:axId val="167074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6608"/>
        <c:crosses val="autoZero"/>
        <c:auto val="1"/>
        <c:lblAlgn val="ctr"/>
        <c:lblOffset val="100"/>
        <c:noMultiLvlLbl val="0"/>
      </c:catAx>
      <c:valAx>
        <c:axId val="1670766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67074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728511546426496E-3"/>
          <c:y val="0.86472369093602897"/>
          <c:w val="0.55511683083900865"/>
          <c:h val="6.344271601141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'3.5 '!$D$36</c:f>
              <c:strCache>
                <c:ptCount val="1"/>
                <c:pt idx="0">
                  <c:v>Předpoklad (data od OTE, a.s., korigovaná koeficientem M pro daný měsíc)</c:v>
                </c:pt>
              </c:strCache>
            </c:strRef>
          </c:tx>
          <c:spPr>
            <a:solidFill>
              <a:srgbClr val="233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'!$D$37:$D$42</c:f>
              <c:numCache>
                <c:formatCode>#,##0</c:formatCode>
                <c:ptCount val="6"/>
                <c:pt idx="0">
                  <c:v>3888321.8906937079</c:v>
                </c:pt>
                <c:pt idx="1">
                  <c:v>5832482.8360405611</c:v>
                </c:pt>
                <c:pt idx="2">
                  <c:v>7776643.7813874157</c:v>
                </c:pt>
                <c:pt idx="3">
                  <c:v>8748724.2540608421</c:v>
                </c:pt>
                <c:pt idx="4">
                  <c:v>7776643.7813874157</c:v>
                </c:pt>
                <c:pt idx="5">
                  <c:v>5832482.8360405611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BE-4E5F-92B8-5D7DE4977FD4}"/>
            </c:ext>
          </c:extLst>
        </c:ser>
        <c:ser>
          <c:idx val="0"/>
          <c:order val="1"/>
          <c:tx>
            <c:strRef>
              <c:f>'3.5 '!$C$36</c:f>
              <c:strCache>
                <c:ptCount val="1"/>
                <c:pt idx="0">
                  <c:v>Skutečnost</c:v>
                </c:pt>
              </c:strCache>
            </c:strRef>
          </c:tx>
          <c:spPr>
            <a:solidFill>
              <a:srgbClr val="DF2B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 '!$B$37:$B$42</c:f>
              <c:strCache>
                <c:ptCount val="6"/>
                <c:pt idx="0">
                  <c:v>říjen</c:v>
                </c:pt>
                <c:pt idx="1">
                  <c:v>listopad</c:v>
                </c:pt>
                <c:pt idx="2">
                  <c:v>prosinec</c:v>
                </c:pt>
                <c:pt idx="3">
                  <c:v>leden</c:v>
                </c:pt>
                <c:pt idx="4">
                  <c:v>únor</c:v>
                </c:pt>
                <c:pt idx="5">
                  <c:v>březen</c:v>
                </c:pt>
              </c:strCache>
            </c:strRef>
          </c:cat>
          <c:val>
            <c:numRef>
              <c:f>'3.5 '!$C$37:$C$42</c:f>
              <c:numCache>
                <c:formatCode>#,##0</c:formatCode>
                <c:ptCount val="6"/>
                <c:pt idx="0">
                  <c:v>3872774.4700970012</c:v>
                </c:pt>
                <c:pt idx="1">
                  <c:v>5798072.8048070008</c:v>
                </c:pt>
                <c:pt idx="2">
                  <c:v>7719930.0901649976</c:v>
                </c:pt>
                <c:pt idx="3">
                  <c:v>8722749.0473849997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E-4E5F-92B8-5D7DE4977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5330264"/>
        <c:axId val="645338464"/>
      </c:barChart>
      <c:catAx>
        <c:axId val="64533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8464"/>
        <c:crosses val="autoZero"/>
        <c:auto val="1"/>
        <c:lblAlgn val="ctr"/>
        <c:lblOffset val="100"/>
        <c:noMultiLvlLbl val="0"/>
      </c:catAx>
      <c:valAx>
        <c:axId val="645338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645330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967731974679635E-2"/>
          <c:y val="0.92223739515078096"/>
          <c:w val="0.67131727651690598"/>
          <c:h val="6.92102123598186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4" Type="http://schemas.openxmlformats.org/officeDocument/2006/relationships/chart" Target="../charts/chart2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1</xdr:row>
      <xdr:rowOff>108857</xdr:rowOff>
    </xdr:from>
    <xdr:to>
      <xdr:col>1</xdr:col>
      <xdr:colOff>3102427</xdr:colOff>
      <xdr:row>1</xdr:row>
      <xdr:rowOff>4896694</xdr:rowOff>
    </xdr:to>
    <xdr:pic>
      <xdr:nvPicPr>
        <xdr:cNvPr id="3" name="Grafický objekt 14">
          <a:extLst>
            <a:ext uri="{FF2B5EF4-FFF2-40B4-BE49-F238E27FC236}">
              <a16:creationId xmlns:a16="http://schemas.microsoft.com/office/drawing/2014/main" id="{D08A15DB-ABCA-4B30-90ED-CEA543A6C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4428" y="5184321"/>
          <a:ext cx="6204856" cy="4787837"/>
        </a:xfrm>
        <a:prstGeom prst="rect">
          <a:avLst/>
        </a:prstGeom>
      </xdr:spPr>
    </xdr:pic>
    <xdr:clientData/>
  </xdr:twoCellAnchor>
  <xdr:twoCellAnchor editAs="oneCell">
    <xdr:from>
      <xdr:col>1</xdr:col>
      <xdr:colOff>2045697</xdr:colOff>
      <xdr:row>1</xdr:row>
      <xdr:rowOff>4287791</xdr:rowOff>
    </xdr:from>
    <xdr:to>
      <xdr:col>1</xdr:col>
      <xdr:colOff>3124586</xdr:colOff>
      <xdr:row>1</xdr:row>
      <xdr:rowOff>4885391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5D1248F-1D05-409B-8875-238F099B6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04822" y="9367791"/>
          <a:ext cx="1078889" cy="597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1800000</xdr:colOff>
      <xdr:row>0</xdr:row>
      <xdr:rowOff>597113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A9D632D-2114-467E-92F5-038F675FE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0000" cy="5971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19049</xdr:rowOff>
    </xdr:from>
    <xdr:to>
      <xdr:col>15</xdr:col>
      <xdr:colOff>104775</xdr:colOff>
      <xdr:row>33</xdr:row>
      <xdr:rowOff>123824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F2FE2F0-53ED-4C23-A87C-DF6729DC4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104774</xdr:rowOff>
    </xdr:from>
    <xdr:to>
      <xdr:col>15</xdr:col>
      <xdr:colOff>104775</xdr:colOff>
      <xdr:row>33</xdr:row>
      <xdr:rowOff>19049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A2492774-DA19-4402-880A-2C7B52D75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114299</xdr:rowOff>
    </xdr:from>
    <xdr:to>
      <xdr:col>15</xdr:col>
      <xdr:colOff>104775</xdr:colOff>
      <xdr:row>33</xdr:row>
      <xdr:rowOff>28574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F797642-B039-485D-BF93-830FF90F4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38100</xdr:rowOff>
    </xdr:from>
    <xdr:to>
      <xdr:col>10</xdr:col>
      <xdr:colOff>476250</xdr:colOff>
      <xdr:row>30</xdr:row>
      <xdr:rowOff>57149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C0EEBBC-4D4E-4E80-BC45-D1FC82053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63500</xdr:colOff>
      <xdr:row>33</xdr:row>
      <xdr:rowOff>57150</xdr:rowOff>
    </xdr:from>
    <xdr:to>
      <xdr:col>10</xdr:col>
      <xdr:colOff>501650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BA144C9-594F-4417-A828-842F28953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38102</xdr:rowOff>
    </xdr:from>
    <xdr:to>
      <xdr:col>10</xdr:col>
      <xdr:colOff>438150</xdr:colOff>
      <xdr:row>29</xdr:row>
      <xdr:rowOff>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87B49BD-95D3-45D5-B723-F366DCA188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31</xdr:row>
      <xdr:rowOff>38101</xdr:rowOff>
    </xdr:from>
    <xdr:to>
      <xdr:col>10</xdr:col>
      <xdr:colOff>485775</xdr:colOff>
      <xdr:row>43</xdr:row>
      <xdr:rowOff>165100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4AF64A3-60D6-4C0D-A579-07A483DF1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15</xdr:row>
      <xdr:rowOff>76200</xdr:rowOff>
    </xdr:from>
    <xdr:to>
      <xdr:col>10</xdr:col>
      <xdr:colOff>361951</xdr:colOff>
      <xdr:row>30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9226914-DFCC-4F04-A765-4C1550740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32</xdr:row>
      <xdr:rowOff>57150</xdr:rowOff>
    </xdr:from>
    <xdr:to>
      <xdr:col>10</xdr:col>
      <xdr:colOff>476250</xdr:colOff>
      <xdr:row>44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9D1B486-DA82-4A27-B635-637FC53801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13</xdr:row>
      <xdr:rowOff>76200</xdr:rowOff>
    </xdr:from>
    <xdr:to>
      <xdr:col>15</xdr:col>
      <xdr:colOff>428625</xdr:colOff>
      <xdr:row>27</xdr:row>
      <xdr:rowOff>152400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57EC9FC-72BD-4DAE-8359-C5E82D668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5</xdr:row>
      <xdr:rowOff>57150</xdr:rowOff>
    </xdr:from>
    <xdr:to>
      <xdr:col>10</xdr:col>
      <xdr:colOff>390525</xdr:colOff>
      <xdr:row>13</xdr:row>
      <xdr:rowOff>147636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61ED851-4FE6-4466-9C1A-DAAC3B6026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47625</xdr:colOff>
      <xdr:row>14</xdr:row>
      <xdr:rowOff>34636</xdr:rowOff>
    </xdr:from>
    <xdr:to>
      <xdr:col>10</xdr:col>
      <xdr:colOff>371475</xdr:colOff>
      <xdr:row>29</xdr:row>
      <xdr:rowOff>138545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BA210EB4-1FA2-42F7-AEE5-33580C15F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114300</xdr:colOff>
      <xdr:row>30</xdr:row>
      <xdr:rowOff>47625</xdr:rowOff>
    </xdr:from>
    <xdr:to>
      <xdr:col>10</xdr:col>
      <xdr:colOff>381000</xdr:colOff>
      <xdr:row>38</xdr:row>
      <xdr:rowOff>138111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4B70035E-01EC-407B-B9FA-02C9B4AC7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85725</xdr:colOff>
      <xdr:row>39</xdr:row>
      <xdr:rowOff>38099</xdr:rowOff>
    </xdr:from>
    <xdr:to>
      <xdr:col>10</xdr:col>
      <xdr:colOff>352425</xdr:colOff>
      <xdr:row>50</xdr:row>
      <xdr:rowOff>95249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5B98787-1F23-4185-9799-18082D97D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18</xdr:row>
      <xdr:rowOff>76200</xdr:rowOff>
    </xdr:from>
    <xdr:to>
      <xdr:col>3</xdr:col>
      <xdr:colOff>523876</xdr:colOff>
      <xdr:row>28</xdr:row>
      <xdr:rowOff>76200</xdr:rowOff>
    </xdr:to>
    <xdr:cxnSp macro="">
      <xdr:nvCxnSpPr>
        <xdr:cNvPr id="2" name="Přímá spojnice se šipkou 1">
          <a:extLst>
            <a:ext uri="{FF2B5EF4-FFF2-40B4-BE49-F238E27FC236}">
              <a16:creationId xmlns:a16="http://schemas.microsoft.com/office/drawing/2014/main" id="{E3A2DC3C-30DD-4109-945B-75ED5E3987C8}"/>
            </a:ext>
          </a:extLst>
        </xdr:cNvPr>
        <xdr:cNvCxnSpPr/>
      </xdr:nvCxnSpPr>
      <xdr:spPr>
        <a:xfrm flipH="1">
          <a:off x="3095625" y="3800475"/>
          <a:ext cx="9526" cy="2590800"/>
        </a:xfrm>
        <a:prstGeom prst="straightConnector1">
          <a:avLst/>
        </a:prstGeom>
        <a:ln w="5080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66675</xdr:colOff>
      <xdr:row>29</xdr:row>
      <xdr:rowOff>133350</xdr:rowOff>
    </xdr:from>
    <xdr:to>
      <xdr:col>4</xdr:col>
      <xdr:colOff>1000125</xdr:colOff>
      <xdr:row>29</xdr:row>
      <xdr:rowOff>133350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21B77F80-28B6-4BE3-9D9B-779C0AADB1C6}"/>
            </a:ext>
          </a:extLst>
        </xdr:cNvPr>
        <xdr:cNvCxnSpPr/>
      </xdr:nvCxnSpPr>
      <xdr:spPr>
        <a:xfrm>
          <a:off x="3695700" y="6734175"/>
          <a:ext cx="933450" cy="0"/>
        </a:xfrm>
        <a:prstGeom prst="straightConnector1">
          <a:avLst/>
        </a:prstGeom>
        <a:ln w="50800">
          <a:solidFill>
            <a:srgbClr val="596387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523875</xdr:colOff>
      <xdr:row>30</xdr:row>
      <xdr:rowOff>47625</xdr:rowOff>
    </xdr:from>
    <xdr:to>
      <xdr:col>5</xdr:col>
      <xdr:colOff>533399</xdr:colOff>
      <xdr:row>33</xdr:row>
      <xdr:rowOff>95251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8C727C4A-A6E0-4F35-8B0B-24B428E89DBC}"/>
            </a:ext>
          </a:extLst>
        </xdr:cNvPr>
        <xdr:cNvCxnSpPr/>
      </xdr:nvCxnSpPr>
      <xdr:spPr>
        <a:xfrm flipV="1">
          <a:off x="5200650" y="6934200"/>
          <a:ext cx="9524" cy="962026"/>
        </a:xfrm>
        <a:prstGeom prst="straightConnector1">
          <a:avLst/>
        </a:prstGeom>
        <a:ln w="127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542925</xdr:colOff>
      <xdr:row>26</xdr:row>
      <xdr:rowOff>38100</xdr:rowOff>
    </xdr:from>
    <xdr:to>
      <xdr:col>5</xdr:col>
      <xdr:colOff>542926</xdr:colOff>
      <xdr:row>28</xdr:row>
      <xdr:rowOff>104775</xdr:rowOff>
    </xdr:to>
    <xdr:cxnSp macro="">
      <xdr:nvCxnSpPr>
        <xdr:cNvPr id="5" name="Přímá spojnice se šipkou 4">
          <a:extLst>
            <a:ext uri="{FF2B5EF4-FFF2-40B4-BE49-F238E27FC236}">
              <a16:creationId xmlns:a16="http://schemas.microsoft.com/office/drawing/2014/main" id="{52322C61-6A41-4B2B-B060-0F33D078A984}"/>
            </a:ext>
          </a:extLst>
        </xdr:cNvPr>
        <xdr:cNvCxnSpPr/>
      </xdr:nvCxnSpPr>
      <xdr:spPr>
        <a:xfrm>
          <a:off x="5219700" y="5781675"/>
          <a:ext cx="1" cy="638175"/>
        </a:xfrm>
        <a:prstGeom prst="straightConnector1">
          <a:avLst/>
        </a:prstGeom>
        <a:ln w="2540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12</xdr:row>
      <xdr:rowOff>76202</xdr:rowOff>
    </xdr:from>
    <xdr:to>
      <xdr:col>4</xdr:col>
      <xdr:colOff>523876</xdr:colOff>
      <xdr:row>16</xdr:row>
      <xdr:rowOff>133354</xdr:rowOff>
    </xdr:to>
    <xdr:cxnSp macro="">
      <xdr:nvCxnSpPr>
        <xdr:cNvPr id="6" name="Pravoúhlá spojnice 9">
          <a:extLst>
            <a:ext uri="{FF2B5EF4-FFF2-40B4-BE49-F238E27FC236}">
              <a16:creationId xmlns:a16="http://schemas.microsoft.com/office/drawing/2014/main" id="{2160779C-4193-4A89-9541-7177842A5978}"/>
            </a:ext>
          </a:extLst>
        </xdr:cNvPr>
        <xdr:cNvCxnSpPr/>
      </xdr:nvCxnSpPr>
      <xdr:spPr>
        <a:xfrm rot="5400000">
          <a:off x="3390900" y="2600327"/>
          <a:ext cx="1047752" cy="476251"/>
        </a:xfrm>
        <a:prstGeom prst="bentConnector3">
          <a:avLst>
            <a:gd name="adj1" fmla="val 100000"/>
          </a:avLst>
        </a:prstGeom>
        <a:ln w="63500">
          <a:solidFill>
            <a:schemeClr val="tx1">
              <a:lumMod val="85000"/>
              <a:lumOff val="1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1019173</xdr:colOff>
      <xdr:row>8</xdr:row>
      <xdr:rowOff>38100</xdr:rowOff>
    </xdr:from>
    <xdr:to>
      <xdr:col>2</xdr:col>
      <xdr:colOff>1000129</xdr:colOff>
      <xdr:row>16</xdr:row>
      <xdr:rowOff>133353</xdr:rowOff>
    </xdr:to>
    <xdr:cxnSp macro="">
      <xdr:nvCxnSpPr>
        <xdr:cNvPr id="7" name="Pravoúhlá spojnice 10">
          <a:extLst>
            <a:ext uri="{FF2B5EF4-FFF2-40B4-BE49-F238E27FC236}">
              <a16:creationId xmlns:a16="http://schemas.microsoft.com/office/drawing/2014/main" id="{DFC08828-B2D3-4EFE-B555-6254727FB1D9}"/>
            </a:ext>
          </a:extLst>
        </xdr:cNvPr>
        <xdr:cNvCxnSpPr/>
      </xdr:nvCxnSpPr>
      <xdr:spPr>
        <a:xfrm rot="16200000" flipV="1">
          <a:off x="981074" y="1809749"/>
          <a:ext cx="2076453" cy="1028706"/>
        </a:xfrm>
        <a:prstGeom prst="bentConnector3">
          <a:avLst>
            <a:gd name="adj1" fmla="val 0"/>
          </a:avLst>
        </a:prstGeom>
        <a:ln w="63500">
          <a:solidFill>
            <a:srgbClr val="646363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12</xdr:row>
      <xdr:rowOff>57152</xdr:rowOff>
    </xdr:from>
    <xdr:to>
      <xdr:col>5</xdr:col>
      <xdr:colOff>485777</xdr:colOff>
      <xdr:row>17</xdr:row>
      <xdr:rowOff>142877</xdr:rowOff>
    </xdr:to>
    <xdr:cxnSp macro="">
      <xdr:nvCxnSpPr>
        <xdr:cNvPr id="8" name="Pravoúhlá spojnice 11">
          <a:extLst>
            <a:ext uri="{FF2B5EF4-FFF2-40B4-BE49-F238E27FC236}">
              <a16:creationId xmlns:a16="http://schemas.microsoft.com/office/drawing/2014/main" id="{F4214E7A-FD22-44EF-B2AF-0079667F2C2F}"/>
            </a:ext>
          </a:extLst>
        </xdr:cNvPr>
        <xdr:cNvCxnSpPr/>
      </xdr:nvCxnSpPr>
      <xdr:spPr>
        <a:xfrm rot="10800000" flipV="1">
          <a:off x="3657600" y="2295527"/>
          <a:ext cx="1504952" cy="1323975"/>
        </a:xfrm>
        <a:prstGeom prst="bentConnector3">
          <a:avLst>
            <a:gd name="adj1" fmla="val -633"/>
          </a:avLst>
        </a:prstGeom>
        <a:ln w="4445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38108</xdr:colOff>
      <xdr:row>18</xdr:row>
      <xdr:rowOff>76200</xdr:rowOff>
    </xdr:from>
    <xdr:to>
      <xdr:col>3</xdr:col>
      <xdr:colOff>114300</xdr:colOff>
      <xdr:row>20</xdr:row>
      <xdr:rowOff>123820</xdr:rowOff>
    </xdr:to>
    <xdr:cxnSp macro="">
      <xdr:nvCxnSpPr>
        <xdr:cNvPr id="9" name="Pravoúhlá spojnice 13">
          <a:extLst>
            <a:ext uri="{FF2B5EF4-FFF2-40B4-BE49-F238E27FC236}">
              <a16:creationId xmlns:a16="http://schemas.microsoft.com/office/drawing/2014/main" id="{E335DC7B-19CC-44E2-91B0-A292D00D4C32}"/>
            </a:ext>
          </a:extLst>
        </xdr:cNvPr>
        <xdr:cNvCxnSpPr/>
      </xdr:nvCxnSpPr>
      <xdr:spPr>
        <a:xfrm rot="10800000" flipV="1">
          <a:off x="1571633" y="3800475"/>
          <a:ext cx="1123942" cy="542920"/>
        </a:xfrm>
        <a:prstGeom prst="bentConnector3">
          <a:avLst>
            <a:gd name="adj1" fmla="val 0"/>
          </a:avLst>
        </a:prstGeom>
        <a:ln w="12700">
          <a:solidFill>
            <a:schemeClr val="accent5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66675</xdr:colOff>
      <xdr:row>28</xdr:row>
      <xdr:rowOff>123825</xdr:rowOff>
    </xdr:from>
    <xdr:to>
      <xdr:col>2</xdr:col>
      <xdr:colOff>981075</xdr:colOff>
      <xdr:row>29</xdr:row>
      <xdr:rowOff>95250</xdr:rowOff>
    </xdr:to>
    <xdr:cxnSp macro="">
      <xdr:nvCxnSpPr>
        <xdr:cNvPr id="10" name="Pravoúhlá spojnice 16">
          <a:extLst>
            <a:ext uri="{FF2B5EF4-FFF2-40B4-BE49-F238E27FC236}">
              <a16:creationId xmlns:a16="http://schemas.microsoft.com/office/drawing/2014/main" id="{ABDA901C-5717-4F5F-A7A9-328BE0BBD2E5}"/>
            </a:ext>
          </a:extLst>
        </xdr:cNvPr>
        <xdr:cNvCxnSpPr/>
      </xdr:nvCxnSpPr>
      <xdr:spPr>
        <a:xfrm>
          <a:off x="1600200" y="6438900"/>
          <a:ext cx="914400" cy="257175"/>
        </a:xfrm>
        <a:prstGeom prst="bentConnector3">
          <a:avLst/>
        </a:prstGeom>
        <a:ln w="12700">
          <a:solidFill>
            <a:srgbClr val="596387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29</xdr:row>
      <xdr:rowOff>200022</xdr:rowOff>
    </xdr:from>
    <xdr:to>
      <xdr:col>2</xdr:col>
      <xdr:colOff>981077</xdr:colOff>
      <xdr:row>30</xdr:row>
      <xdr:rowOff>152399</xdr:rowOff>
    </xdr:to>
    <xdr:cxnSp macro="">
      <xdr:nvCxnSpPr>
        <xdr:cNvPr id="11" name="Pravoúhlá spojnice 17">
          <a:extLst>
            <a:ext uri="{FF2B5EF4-FFF2-40B4-BE49-F238E27FC236}">
              <a16:creationId xmlns:a16="http://schemas.microsoft.com/office/drawing/2014/main" id="{631B4237-4CFC-4DC9-BF34-8E93DCC850A0}"/>
            </a:ext>
          </a:extLst>
        </xdr:cNvPr>
        <xdr:cNvCxnSpPr/>
      </xdr:nvCxnSpPr>
      <xdr:spPr>
        <a:xfrm rot="10800000" flipV="1">
          <a:off x="1562100" y="6800847"/>
          <a:ext cx="952502" cy="238127"/>
        </a:xfrm>
        <a:prstGeom prst="bentConnector3">
          <a:avLst>
            <a:gd name="adj1" fmla="val 50000"/>
          </a:avLst>
        </a:prstGeom>
        <a:ln w="12700">
          <a:solidFill>
            <a:srgbClr val="596387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32808</xdr:colOff>
      <xdr:row>35</xdr:row>
      <xdr:rowOff>31222</xdr:rowOff>
    </xdr:from>
    <xdr:to>
      <xdr:col>3</xdr:col>
      <xdr:colOff>518583</xdr:colOff>
      <xdr:row>37</xdr:row>
      <xdr:rowOff>174098</xdr:rowOff>
    </xdr:to>
    <xdr:cxnSp macro="">
      <xdr:nvCxnSpPr>
        <xdr:cNvPr id="12" name="Pravoúhlá spojnice 20">
          <a:extLst>
            <a:ext uri="{FF2B5EF4-FFF2-40B4-BE49-F238E27FC236}">
              <a16:creationId xmlns:a16="http://schemas.microsoft.com/office/drawing/2014/main" id="{FBDE5BB9-3844-4793-A0B4-6CE7E3B9B00F}"/>
            </a:ext>
          </a:extLst>
        </xdr:cNvPr>
        <xdr:cNvCxnSpPr/>
      </xdr:nvCxnSpPr>
      <xdr:spPr>
        <a:xfrm rot="5400000" flipH="1" flipV="1">
          <a:off x="2471208" y="8603722"/>
          <a:ext cx="771526" cy="485775"/>
        </a:xfrm>
        <a:prstGeom prst="bentConnector3">
          <a:avLst>
            <a:gd name="adj1" fmla="val 1852"/>
          </a:avLst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504825</xdr:colOff>
      <xdr:row>30</xdr:row>
      <xdr:rowOff>38100</xdr:rowOff>
    </xdr:from>
    <xdr:to>
      <xdr:col>3</xdr:col>
      <xdr:colOff>514350</xdr:colOff>
      <xdr:row>33</xdr:row>
      <xdr:rowOff>95250</xdr:rowOff>
    </xdr:to>
    <xdr:cxnSp macro="">
      <xdr:nvCxnSpPr>
        <xdr:cNvPr id="13" name="Přímá spojnice se šipkou 12">
          <a:extLst>
            <a:ext uri="{FF2B5EF4-FFF2-40B4-BE49-F238E27FC236}">
              <a16:creationId xmlns:a16="http://schemas.microsoft.com/office/drawing/2014/main" id="{6419B446-C75B-4769-88D1-FD8F8D818280}"/>
            </a:ext>
          </a:extLst>
        </xdr:cNvPr>
        <xdr:cNvCxnSpPr/>
      </xdr:nvCxnSpPr>
      <xdr:spPr>
        <a:xfrm flipV="1">
          <a:off x="3086100" y="6924675"/>
          <a:ext cx="9525" cy="971550"/>
        </a:xfrm>
        <a:prstGeom prst="straightConnector1">
          <a:avLst/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476253</xdr:colOff>
      <xdr:row>35</xdr:row>
      <xdr:rowOff>19051</xdr:rowOff>
    </xdr:from>
    <xdr:to>
      <xdr:col>4</xdr:col>
      <xdr:colOff>514351</xdr:colOff>
      <xdr:row>37</xdr:row>
      <xdr:rowOff>161925</xdr:rowOff>
    </xdr:to>
    <xdr:cxnSp macro="">
      <xdr:nvCxnSpPr>
        <xdr:cNvPr id="14" name="Pravoúhlá spojnice 62">
          <a:extLst>
            <a:ext uri="{FF2B5EF4-FFF2-40B4-BE49-F238E27FC236}">
              <a16:creationId xmlns:a16="http://schemas.microsoft.com/office/drawing/2014/main" id="{ACA27D7F-9994-4EBF-A243-1D9C91C8A218}"/>
            </a:ext>
          </a:extLst>
        </xdr:cNvPr>
        <xdr:cNvCxnSpPr/>
      </xdr:nvCxnSpPr>
      <xdr:spPr>
        <a:xfrm flipV="1">
          <a:off x="3057528" y="8448676"/>
          <a:ext cx="1085848" cy="771524"/>
        </a:xfrm>
        <a:prstGeom prst="bentConnector3">
          <a:avLst>
            <a:gd name="adj1" fmla="val 100000"/>
          </a:avLst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510120</xdr:colOff>
      <xdr:row>35</xdr:row>
      <xdr:rowOff>39161</xdr:rowOff>
    </xdr:from>
    <xdr:to>
      <xdr:col>5</xdr:col>
      <xdr:colOff>510121</xdr:colOff>
      <xdr:row>37</xdr:row>
      <xdr:rowOff>162983</xdr:rowOff>
    </xdr:to>
    <xdr:cxnSp macro="">
      <xdr:nvCxnSpPr>
        <xdr:cNvPr id="15" name="Pravoúhlá spojnice 65">
          <a:extLst>
            <a:ext uri="{FF2B5EF4-FFF2-40B4-BE49-F238E27FC236}">
              <a16:creationId xmlns:a16="http://schemas.microsoft.com/office/drawing/2014/main" id="{4B040EE1-8D38-4632-867C-B36FAAE8F35C}"/>
            </a:ext>
          </a:extLst>
        </xdr:cNvPr>
        <xdr:cNvCxnSpPr/>
      </xdr:nvCxnSpPr>
      <xdr:spPr>
        <a:xfrm flipV="1">
          <a:off x="4139145" y="8468786"/>
          <a:ext cx="1047751" cy="752472"/>
        </a:xfrm>
        <a:prstGeom prst="bentConnector3">
          <a:avLst>
            <a:gd name="adj1" fmla="val 100000"/>
          </a:avLst>
        </a:prstGeom>
        <a:ln w="25400">
          <a:solidFill>
            <a:srgbClr val="9196B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492125</xdr:colOff>
      <xdr:row>31</xdr:row>
      <xdr:rowOff>206375</xdr:rowOff>
    </xdr:from>
    <xdr:to>
      <xdr:col>5</xdr:col>
      <xdr:colOff>531812</xdr:colOff>
      <xdr:row>33</xdr:row>
      <xdr:rowOff>142875</xdr:rowOff>
    </xdr:to>
    <xdr:cxnSp macro="">
      <xdr:nvCxnSpPr>
        <xdr:cNvPr id="16" name="Pravoúhlá spojnice 74">
          <a:extLst>
            <a:ext uri="{FF2B5EF4-FFF2-40B4-BE49-F238E27FC236}">
              <a16:creationId xmlns:a16="http://schemas.microsoft.com/office/drawing/2014/main" id="{49B43584-132B-4E90-A2FA-7BB48AC4EC17}"/>
            </a:ext>
          </a:extLst>
        </xdr:cNvPr>
        <xdr:cNvCxnSpPr/>
      </xdr:nvCxnSpPr>
      <xdr:spPr>
        <a:xfrm flipV="1">
          <a:off x="4121150" y="7378700"/>
          <a:ext cx="1087437" cy="565150"/>
        </a:xfrm>
        <a:prstGeom prst="bentConnector3">
          <a:avLst>
            <a:gd name="adj1" fmla="val 365"/>
          </a:avLst>
        </a:prstGeom>
        <a:ln w="12700">
          <a:solidFill>
            <a:srgbClr val="9196B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38106</xdr:colOff>
      <xdr:row>18</xdr:row>
      <xdr:rowOff>38099</xdr:rowOff>
    </xdr:from>
    <xdr:to>
      <xdr:col>3</xdr:col>
      <xdr:colOff>285750</xdr:colOff>
      <xdr:row>22</xdr:row>
      <xdr:rowOff>123820</xdr:rowOff>
    </xdr:to>
    <xdr:cxnSp macro="">
      <xdr:nvCxnSpPr>
        <xdr:cNvPr id="17" name="Pravoúhlá spojnice 91">
          <a:extLst>
            <a:ext uri="{FF2B5EF4-FFF2-40B4-BE49-F238E27FC236}">
              <a16:creationId xmlns:a16="http://schemas.microsoft.com/office/drawing/2014/main" id="{D7DCD094-3D4C-414D-B1C4-E5D390988826}"/>
            </a:ext>
          </a:extLst>
        </xdr:cNvPr>
        <xdr:cNvCxnSpPr/>
      </xdr:nvCxnSpPr>
      <xdr:spPr>
        <a:xfrm rot="10800000" flipV="1">
          <a:off x="1571631" y="3762374"/>
          <a:ext cx="1295394" cy="1076321"/>
        </a:xfrm>
        <a:prstGeom prst="bentConnector3">
          <a:avLst>
            <a:gd name="adj1" fmla="val 0"/>
          </a:avLst>
        </a:prstGeom>
        <a:ln w="50800">
          <a:solidFill>
            <a:schemeClr val="accent5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1038226</xdr:colOff>
      <xdr:row>8</xdr:row>
      <xdr:rowOff>19047</xdr:rowOff>
    </xdr:from>
    <xdr:to>
      <xdr:col>5</xdr:col>
      <xdr:colOff>485776</xdr:colOff>
      <xdr:row>10</xdr:row>
      <xdr:rowOff>219074</xdr:rowOff>
    </xdr:to>
    <xdr:cxnSp macro="">
      <xdr:nvCxnSpPr>
        <xdr:cNvPr id="18" name="Pravoúhlá spojnice 34">
          <a:extLst>
            <a:ext uri="{FF2B5EF4-FFF2-40B4-BE49-F238E27FC236}">
              <a16:creationId xmlns:a16="http://schemas.microsoft.com/office/drawing/2014/main" id="{84950A85-33DE-4886-9274-468D7DDBA49E}"/>
            </a:ext>
          </a:extLst>
        </xdr:cNvPr>
        <xdr:cNvCxnSpPr/>
      </xdr:nvCxnSpPr>
      <xdr:spPr>
        <a:xfrm rot="16200000" flipH="1">
          <a:off x="4567237" y="1366836"/>
          <a:ext cx="695327" cy="495300"/>
        </a:xfrm>
        <a:prstGeom prst="bentConnector3">
          <a:avLst>
            <a:gd name="adj1" fmla="val 50000"/>
          </a:avLst>
        </a:prstGeom>
        <a:ln w="3810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533400</xdr:colOff>
      <xdr:row>8</xdr:row>
      <xdr:rowOff>19053</xdr:rowOff>
    </xdr:from>
    <xdr:to>
      <xdr:col>4</xdr:col>
      <xdr:colOff>1038225</xdr:colOff>
      <xdr:row>10</xdr:row>
      <xdr:rowOff>219079</xdr:rowOff>
    </xdr:to>
    <xdr:cxnSp macro="">
      <xdr:nvCxnSpPr>
        <xdr:cNvPr id="19" name="Pravoúhlá spojnice 39">
          <a:extLst>
            <a:ext uri="{FF2B5EF4-FFF2-40B4-BE49-F238E27FC236}">
              <a16:creationId xmlns:a16="http://schemas.microsoft.com/office/drawing/2014/main" id="{E4356776-5723-4A5E-BA32-CB2E90B8CFAC}"/>
            </a:ext>
          </a:extLst>
        </xdr:cNvPr>
        <xdr:cNvCxnSpPr/>
      </xdr:nvCxnSpPr>
      <xdr:spPr>
        <a:xfrm rot="5400000">
          <a:off x="4067175" y="1362078"/>
          <a:ext cx="695326" cy="504825"/>
        </a:xfrm>
        <a:prstGeom prst="bentConnector3">
          <a:avLst>
            <a:gd name="adj1" fmla="val 50000"/>
          </a:avLst>
        </a:prstGeom>
        <a:ln w="63500">
          <a:solidFill>
            <a:srgbClr val="646363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25</xdr:row>
      <xdr:rowOff>142875</xdr:rowOff>
    </xdr:from>
    <xdr:to>
      <xdr:col>4</xdr:col>
      <xdr:colOff>1019175</xdr:colOff>
      <xdr:row>25</xdr:row>
      <xdr:rowOff>142875</xdr:rowOff>
    </xdr:to>
    <xdr:cxnSp macro="">
      <xdr:nvCxnSpPr>
        <xdr:cNvPr id="20" name="Přímá spojnice se šipkou 19">
          <a:extLst>
            <a:ext uri="{FF2B5EF4-FFF2-40B4-BE49-F238E27FC236}">
              <a16:creationId xmlns:a16="http://schemas.microsoft.com/office/drawing/2014/main" id="{2FD7910B-B0E5-4303-890C-4E3C95DC8BDB}"/>
            </a:ext>
          </a:extLst>
        </xdr:cNvPr>
        <xdr:cNvCxnSpPr/>
      </xdr:nvCxnSpPr>
      <xdr:spPr>
        <a:xfrm>
          <a:off x="3105150" y="5600700"/>
          <a:ext cx="1543050" cy="0"/>
        </a:xfrm>
        <a:prstGeom prst="straightConnector1">
          <a:avLst/>
        </a:prstGeom>
        <a:ln w="25400">
          <a:solidFill>
            <a:srgbClr val="9D9D9C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552450</xdr:colOff>
      <xdr:row>21</xdr:row>
      <xdr:rowOff>142875</xdr:rowOff>
    </xdr:from>
    <xdr:to>
      <xdr:col>4</xdr:col>
      <xdr:colOff>1009650</xdr:colOff>
      <xdr:row>21</xdr:row>
      <xdr:rowOff>142875</xdr:rowOff>
    </xdr:to>
    <xdr:cxnSp macro="">
      <xdr:nvCxnSpPr>
        <xdr:cNvPr id="21" name="Přímá spojnice se šipkou 20">
          <a:extLst>
            <a:ext uri="{FF2B5EF4-FFF2-40B4-BE49-F238E27FC236}">
              <a16:creationId xmlns:a16="http://schemas.microsoft.com/office/drawing/2014/main" id="{18218275-B411-43DE-9D03-13B4FD0CBB37}"/>
            </a:ext>
          </a:extLst>
        </xdr:cNvPr>
        <xdr:cNvCxnSpPr/>
      </xdr:nvCxnSpPr>
      <xdr:spPr>
        <a:xfrm>
          <a:off x="3133725" y="4610100"/>
          <a:ext cx="1504950" cy="0"/>
        </a:xfrm>
        <a:prstGeom prst="straightConnector1">
          <a:avLst/>
        </a:prstGeom>
        <a:ln w="19050">
          <a:solidFill>
            <a:srgbClr val="D0D0D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33</xdr:row>
      <xdr:rowOff>66676</xdr:rowOff>
    </xdr:from>
    <xdr:to>
      <xdr:col>9</xdr:col>
      <xdr:colOff>542925</xdr:colOff>
      <xdr:row>58</xdr:row>
      <xdr:rowOff>97155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A13831A-E75C-40B9-AD73-ED730F8BF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10</xdr:row>
      <xdr:rowOff>133351</xdr:rowOff>
    </xdr:from>
    <xdr:to>
      <xdr:col>5</xdr:col>
      <xdr:colOff>552451</xdr:colOff>
      <xdr:row>25</xdr:row>
      <xdr:rowOff>142876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ED694AB-F5F7-4BE0-8EAB-74452416C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152401</xdr:colOff>
      <xdr:row>30</xdr:row>
      <xdr:rowOff>9524</xdr:rowOff>
    </xdr:from>
    <xdr:to>
      <xdr:col>5</xdr:col>
      <xdr:colOff>504826</xdr:colOff>
      <xdr:row>45</xdr:row>
      <xdr:rowOff>180975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C93D87BE-A19B-49B0-9334-91FF1C349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19050</xdr:rowOff>
    </xdr:from>
    <xdr:to>
      <xdr:col>10</xdr:col>
      <xdr:colOff>257176</xdr:colOff>
      <xdr:row>29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D575521-B042-4EB9-9F59-E7DE202A8F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10</xdr:col>
      <xdr:colOff>438150</xdr:colOff>
      <xdr:row>45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7F40B6A0-12C2-443B-A9E2-2B558DF46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19050</xdr:rowOff>
    </xdr:from>
    <xdr:to>
      <xdr:col>10</xdr:col>
      <xdr:colOff>257176</xdr:colOff>
      <xdr:row>29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486B348-B9FE-4A4B-8541-1F147872A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38100</xdr:rowOff>
    </xdr:from>
    <xdr:to>
      <xdr:col>10</xdr:col>
      <xdr:colOff>438150</xdr:colOff>
      <xdr:row>44</xdr:row>
      <xdr:rowOff>177800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A53C467-EF25-4ECB-8A3F-1B23E3C47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357859</xdr:colOff>
      <xdr:row>4</xdr:row>
      <xdr:rowOff>9524</xdr:rowOff>
    </xdr:from>
    <xdr:to>
      <xdr:col>9</xdr:col>
      <xdr:colOff>361949</xdr:colOff>
      <xdr:row>5</xdr:row>
      <xdr:rowOff>130257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251D2B59-FB00-434E-9D0B-CA30DE1FD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4234" y="1724024"/>
          <a:ext cx="3404515" cy="2025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51</xdr:row>
      <xdr:rowOff>104775</xdr:rowOff>
    </xdr:from>
    <xdr:to>
      <xdr:col>4</xdr:col>
      <xdr:colOff>649210</xdr:colOff>
      <xdr:row>57</xdr:row>
      <xdr:rowOff>133349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9402A99-3295-48F1-ABCA-1804C968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429625"/>
          <a:ext cx="3420985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760425</xdr:colOff>
      <xdr:row>29</xdr:row>
      <xdr:rowOff>29539</xdr:rowOff>
    </xdr:from>
    <xdr:to>
      <xdr:col>9</xdr:col>
      <xdr:colOff>83253</xdr:colOff>
      <xdr:row>44</xdr:row>
      <xdr:rowOff>180974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815BE4C2-30C7-4F5D-BDEF-1948D48A5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425" y="7087564"/>
          <a:ext cx="5161653" cy="2951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13</xdr:row>
      <xdr:rowOff>47625</xdr:rowOff>
    </xdr:from>
    <xdr:to>
      <xdr:col>10</xdr:col>
      <xdr:colOff>228600</xdr:colOff>
      <xdr:row>27</xdr:row>
      <xdr:rowOff>76200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DC6B139B-E8BE-4ECA-B4BD-448451237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15</xdr:row>
      <xdr:rowOff>57151</xdr:rowOff>
    </xdr:from>
    <xdr:to>
      <xdr:col>10</xdr:col>
      <xdr:colOff>257175</xdr:colOff>
      <xdr:row>27</xdr:row>
      <xdr:rowOff>114301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3278077-988E-4B7E-A1C3-C0F92AF1B4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30</xdr:row>
      <xdr:rowOff>85724</xdr:rowOff>
    </xdr:from>
    <xdr:to>
      <xdr:col>9</xdr:col>
      <xdr:colOff>285750</xdr:colOff>
      <xdr:row>41</xdr:row>
      <xdr:rowOff>158750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2A8985A-65E1-483A-8F24-C328B4ABD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13</xdr:row>
      <xdr:rowOff>104775</xdr:rowOff>
    </xdr:from>
    <xdr:to>
      <xdr:col>10</xdr:col>
      <xdr:colOff>342901</xdr:colOff>
      <xdr:row>30</xdr:row>
      <xdr:rowOff>38099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442DCF3-B756-4CD4-A68F-336CC1D30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32</xdr:row>
      <xdr:rowOff>9524</xdr:rowOff>
    </xdr:from>
    <xdr:to>
      <xdr:col>10</xdr:col>
      <xdr:colOff>447675</xdr:colOff>
      <xdr:row>45</xdr:row>
      <xdr:rowOff>149225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A72CEDF-2F9F-4362-91A1-E07F90A94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66675</xdr:rowOff>
    </xdr:from>
    <xdr:to>
      <xdr:col>10</xdr:col>
      <xdr:colOff>295276</xdr:colOff>
      <xdr:row>29</xdr:row>
      <xdr:rowOff>161924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1565992-11A6-4206-A850-CFEC27E03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32</xdr:row>
      <xdr:rowOff>0</xdr:rowOff>
    </xdr:from>
    <xdr:to>
      <xdr:col>10</xdr:col>
      <xdr:colOff>476250</xdr:colOff>
      <xdr:row>45</xdr:row>
      <xdr:rowOff>101600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61E8ADB-1B0E-4C70-8DB0-E8F6555B9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13</xdr:row>
      <xdr:rowOff>66675</xdr:rowOff>
    </xdr:from>
    <xdr:to>
      <xdr:col>10</xdr:col>
      <xdr:colOff>352426</xdr:colOff>
      <xdr:row>29</xdr:row>
      <xdr:rowOff>161924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ED55717-5AC2-49D4-A6AF-206B522F8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32</xdr:row>
      <xdr:rowOff>9525</xdr:rowOff>
    </xdr:from>
    <xdr:to>
      <xdr:col>10</xdr:col>
      <xdr:colOff>457200</xdr:colOff>
      <xdr:row>45</xdr:row>
      <xdr:rowOff>130175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F93E096-C3AB-42AE-9A6E-43EB07A91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66675</xdr:rowOff>
    </xdr:from>
    <xdr:to>
      <xdr:col>10</xdr:col>
      <xdr:colOff>295276</xdr:colOff>
      <xdr:row>29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B7483F2-58D6-464E-8F44-45B451B5DE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31</xdr:row>
      <xdr:rowOff>85726</xdr:rowOff>
    </xdr:from>
    <xdr:to>
      <xdr:col>10</xdr:col>
      <xdr:colOff>495300</xdr:colOff>
      <xdr:row>44</xdr:row>
      <xdr:rowOff>133351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84CB596D-5569-427A-A55A-D56B4CCF6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21</xdr:row>
      <xdr:rowOff>66675</xdr:rowOff>
    </xdr:from>
    <xdr:to>
      <xdr:col>10</xdr:col>
      <xdr:colOff>285751</xdr:colOff>
      <xdr:row>36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4A1A0CF-233E-4EF6-8E2A-5950AB3374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38</xdr:row>
      <xdr:rowOff>19050</xdr:rowOff>
    </xdr:from>
    <xdr:to>
      <xdr:col>10</xdr:col>
      <xdr:colOff>295276</xdr:colOff>
      <xdr:row>51</xdr:row>
      <xdr:rowOff>114300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9DE421D5-6303-444E-9910-DE08644A0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YN/Plyn%20statistika/Plyn%20-%20Rok/2023/ERU_PLYN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ní"/>
      <sheetName val="Obsah"/>
      <sheetName val="Úvod"/>
      <sheetName val="1"/>
      <sheetName val="2"/>
      <sheetName val="3.1"/>
      <sheetName val="3.2"/>
      <sheetName val="3.3"/>
      <sheetName val="3.4"/>
      <sheetName val="3.5"/>
      <sheetName val="4.1"/>
      <sheetName val="4.2"/>
      <sheetName val="5.1"/>
      <sheetName val="5.2"/>
      <sheetName val="6.1"/>
      <sheetName val="6.2"/>
      <sheetName val="6.3"/>
      <sheetName val="6.4"/>
      <sheetName val="6.5"/>
      <sheetName val="6.6"/>
      <sheetName val="6.7"/>
      <sheetName val="7.1"/>
      <sheetName val="7.2"/>
      <sheetName val="7.3"/>
      <sheetName val="7.4"/>
      <sheetName val="7.5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9.1"/>
      <sheetName val="9.2"/>
      <sheetName val="9.3"/>
      <sheetName val="9.4"/>
      <sheetName val="9.5"/>
      <sheetName val="10"/>
      <sheetName val="11.1"/>
      <sheetName val="11.2"/>
      <sheetName val="11.3"/>
      <sheetName val="11.4"/>
      <sheetName val="11.5"/>
      <sheetName val="12.1"/>
      <sheetName val="12.2"/>
      <sheetName val="12.3"/>
      <sheetName val="13"/>
      <sheetName val="Obál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A5" t="str">
            <v>Tok plynu do/z plynárenské soustavy ČR</v>
          </cell>
          <cell r="B5" t="str">
            <v>do ČR</v>
          </cell>
          <cell r="C5" t="str">
            <v>přes HPS</v>
          </cell>
        </row>
        <row r="6">
          <cell r="C6" t="str">
            <v>přes PPL</v>
          </cell>
        </row>
        <row r="8">
          <cell r="B8" t="str">
            <v>z ČR</v>
          </cell>
          <cell r="C8" t="str">
            <v>přes HPS</v>
          </cell>
        </row>
        <row r="14">
          <cell r="A14" t="str">
            <v>Tok plynu ze/do zásobníků plynu, které náleží do plynárenské soustavy ČR</v>
          </cell>
          <cell r="B14" t="str">
            <v>ze ZP</v>
          </cell>
        </row>
        <row r="18">
          <cell r="B18" t="str">
            <v>do ZP</v>
          </cell>
        </row>
        <row r="27">
          <cell r="A27" t="str">
            <v>Výroba plynu
 v ČR</v>
          </cell>
          <cell r="B27" t="str">
            <v>připojena k RDS</v>
          </cell>
        </row>
        <row r="30">
          <cell r="B30" t="str">
            <v>připojena k LDS</v>
          </cell>
        </row>
        <row r="34">
          <cell r="C34" t="str">
            <v>VS</v>
          </cell>
        </row>
        <row r="36">
          <cell r="A36" t="str">
            <v>Spotřeba plynu v ČR</v>
          </cell>
          <cell r="B36" t="str">
            <v>spotřeba v RDS</v>
          </cell>
        </row>
        <row r="43">
          <cell r="B43" t="str">
            <v>zákazníci připojeni přímo k PS</v>
          </cell>
        </row>
        <row r="47">
          <cell r="A47" t="str">
            <v>Bilanční rozdíl v PS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CA6E9-DEDC-4C2E-B8BA-8E30669AF7B9}">
  <sheetPr codeName="List1"/>
  <dimension ref="A1:K50"/>
  <sheetViews>
    <sheetView showGridLines="0" tabSelected="1" showWhiteSpace="0" view="pageBreakPreview" zoomScaleNormal="90" zoomScaleSheetLayoutView="100" zoomScalePageLayoutView="70" workbookViewId="0">
      <selection activeCell="D1" sqref="D1"/>
    </sheetView>
  </sheetViews>
  <sheetFormatPr defaultColWidth="9" defaultRowHeight="12.75"/>
  <cols>
    <col min="1" max="1" width="41.5" style="55" customWidth="1"/>
    <col min="2" max="2" width="42" style="55" customWidth="1"/>
    <col min="3" max="9" width="9.75" style="55" customWidth="1"/>
    <col min="10" max="10" width="10.25" style="55" customWidth="1"/>
    <col min="11" max="16384" width="9" style="55"/>
  </cols>
  <sheetData>
    <row r="1" spans="1:11" ht="399.75" customHeight="1">
      <c r="A1" s="586" t="s">
        <v>310</v>
      </c>
      <c r="B1" s="587"/>
    </row>
    <row r="2" spans="1:11" ht="392.45" customHeight="1">
      <c r="A2" s="56"/>
      <c r="B2" s="57"/>
      <c r="C2" s="58"/>
      <c r="D2" s="58"/>
      <c r="E2" s="58"/>
      <c r="F2" s="58"/>
      <c r="G2" s="58"/>
      <c r="H2" s="58"/>
      <c r="I2" s="58"/>
      <c r="J2" s="58"/>
      <c r="K2" s="55" t="s">
        <v>77</v>
      </c>
    </row>
    <row r="3" spans="1:11">
      <c r="B3" s="59"/>
      <c r="D3" s="60"/>
      <c r="E3" s="61"/>
      <c r="F3" s="61"/>
      <c r="G3" s="61"/>
      <c r="J3" s="62"/>
    </row>
    <row r="9" spans="1:11">
      <c r="B9" s="63"/>
      <c r="I9" s="64"/>
    </row>
    <row r="10" spans="1:11">
      <c r="B10" s="65"/>
      <c r="C10" s="66"/>
    </row>
    <row r="11" spans="1:11">
      <c r="B11" s="65"/>
      <c r="C11" s="66"/>
    </row>
    <row r="12" spans="1:11">
      <c r="B12" s="65"/>
      <c r="C12" s="66"/>
    </row>
    <row r="13" spans="1:11">
      <c r="A13" s="67"/>
      <c r="B13" s="68"/>
      <c r="C13" s="69"/>
      <c r="D13" s="67"/>
      <c r="E13" s="67"/>
      <c r="F13" s="67"/>
      <c r="G13" s="67"/>
      <c r="H13" s="67"/>
      <c r="I13" s="67"/>
      <c r="J13" s="67"/>
    </row>
    <row r="14" spans="1:11">
      <c r="A14" s="67"/>
      <c r="B14" s="68"/>
      <c r="C14" s="69"/>
      <c r="D14" s="67"/>
      <c r="E14" s="67"/>
      <c r="F14" s="67"/>
      <c r="G14" s="67"/>
      <c r="H14" s="67"/>
      <c r="I14" s="67"/>
      <c r="J14" s="67"/>
    </row>
    <row r="15" spans="1:11">
      <c r="A15" s="67"/>
      <c r="B15" s="68"/>
      <c r="C15" s="69"/>
      <c r="D15" s="67"/>
      <c r="E15" s="67"/>
      <c r="F15" s="67"/>
      <c r="G15" s="67"/>
      <c r="H15" s="67"/>
      <c r="I15" s="67"/>
      <c r="J15" s="67"/>
    </row>
    <row r="16" spans="1:11">
      <c r="A16" s="67"/>
      <c r="B16" s="68"/>
      <c r="C16" s="69"/>
      <c r="D16" s="67"/>
      <c r="E16" s="67"/>
      <c r="F16" s="67"/>
      <c r="G16" s="67"/>
      <c r="H16" s="67"/>
      <c r="I16" s="67"/>
      <c r="J16" s="67"/>
    </row>
    <row r="17" spans="1:10">
      <c r="A17" s="67"/>
      <c r="B17" s="68"/>
      <c r="C17" s="69"/>
      <c r="D17" s="67"/>
      <c r="E17" s="67"/>
      <c r="F17" s="67"/>
      <c r="G17" s="67"/>
      <c r="H17" s="67"/>
      <c r="I17" s="67"/>
      <c r="J17" s="67"/>
    </row>
    <row r="18" spans="1:10">
      <c r="A18" s="67"/>
      <c r="B18" s="68"/>
      <c r="C18" s="69"/>
      <c r="D18" s="67"/>
      <c r="E18" s="67"/>
      <c r="F18" s="67"/>
      <c r="G18" s="67"/>
      <c r="H18" s="67"/>
      <c r="I18" s="67"/>
      <c r="J18" s="67"/>
    </row>
    <row r="19" spans="1:10">
      <c r="A19" s="67"/>
      <c r="B19" s="68"/>
      <c r="C19" s="69"/>
      <c r="D19" s="67"/>
      <c r="E19" s="67"/>
      <c r="F19" s="67"/>
      <c r="G19" s="67"/>
      <c r="H19" s="67"/>
      <c r="I19" s="67"/>
      <c r="J19" s="67"/>
    </row>
    <row r="21" spans="1:10">
      <c r="A21" s="67"/>
      <c r="B21" s="68"/>
      <c r="C21" s="69"/>
      <c r="D21" s="67"/>
      <c r="E21" s="67"/>
      <c r="F21" s="67"/>
      <c r="G21" s="67"/>
      <c r="H21" s="67"/>
      <c r="I21" s="67"/>
      <c r="J21" s="67"/>
    </row>
    <row r="22" spans="1:10">
      <c r="A22" s="67"/>
      <c r="B22" s="68"/>
      <c r="C22" s="69"/>
      <c r="D22" s="67"/>
      <c r="E22" s="67"/>
      <c r="F22" s="67"/>
      <c r="G22" s="67"/>
      <c r="H22" s="67"/>
      <c r="I22" s="67"/>
      <c r="J22" s="67"/>
    </row>
    <row r="23" spans="1:10">
      <c r="A23" s="67"/>
      <c r="B23" s="68"/>
      <c r="C23" s="69"/>
      <c r="D23" s="67"/>
      <c r="E23" s="67"/>
      <c r="F23" s="67"/>
      <c r="G23" s="67"/>
      <c r="H23" s="67"/>
      <c r="I23" s="67"/>
      <c r="J23" s="67"/>
    </row>
    <row r="25" spans="1:10">
      <c r="A25" s="67"/>
      <c r="C25" s="69"/>
      <c r="D25" s="67"/>
      <c r="E25" s="67"/>
      <c r="F25" s="67"/>
      <c r="G25" s="67"/>
      <c r="H25" s="67"/>
      <c r="I25" s="67"/>
      <c r="J25" s="67"/>
    </row>
    <row r="26" spans="1:10">
      <c r="A26" s="67"/>
      <c r="C26" s="69"/>
      <c r="D26" s="67"/>
      <c r="E26" s="67"/>
      <c r="F26" s="67"/>
      <c r="G26" s="67"/>
      <c r="H26" s="67"/>
      <c r="I26" s="67"/>
      <c r="J26" s="67"/>
    </row>
    <row r="27" spans="1:10">
      <c r="A27" s="67"/>
      <c r="C27" s="69"/>
      <c r="D27" s="67"/>
      <c r="E27" s="67"/>
      <c r="F27" s="67"/>
      <c r="G27" s="67"/>
      <c r="H27" s="67"/>
      <c r="I27" s="67"/>
      <c r="J27" s="67"/>
    </row>
    <row r="28" spans="1:10">
      <c r="A28" s="588"/>
      <c r="B28" s="588"/>
      <c r="C28" s="588"/>
      <c r="D28" s="588"/>
      <c r="E28" s="588"/>
      <c r="F28" s="588"/>
      <c r="G28" s="588"/>
      <c r="H28" s="588"/>
      <c r="I28" s="588"/>
      <c r="J28" s="588"/>
    </row>
    <row r="29" spans="1:10">
      <c r="A29" s="67"/>
      <c r="B29" s="68"/>
      <c r="C29" s="69"/>
      <c r="D29" s="67"/>
      <c r="E29" s="67"/>
      <c r="F29" s="67"/>
      <c r="G29" s="67"/>
      <c r="H29" s="67"/>
      <c r="I29" s="67"/>
      <c r="J29" s="67"/>
    </row>
    <row r="31" spans="1:10">
      <c r="A31" s="67"/>
      <c r="B31" s="68"/>
      <c r="C31" s="69"/>
      <c r="D31" s="67"/>
      <c r="E31" s="67"/>
      <c r="F31" s="67"/>
      <c r="G31" s="67"/>
      <c r="H31" s="67"/>
      <c r="I31" s="67"/>
      <c r="J31" s="67"/>
    </row>
    <row r="32" spans="1:10">
      <c r="A32" s="67"/>
      <c r="B32" s="68"/>
      <c r="C32" s="69"/>
      <c r="D32" s="67"/>
      <c r="E32" s="67"/>
      <c r="F32" s="67"/>
      <c r="G32" s="67"/>
      <c r="H32" s="67"/>
      <c r="I32" s="67"/>
      <c r="J32" s="67"/>
    </row>
    <row r="33" spans="1:10">
      <c r="A33" s="589"/>
      <c r="B33" s="589"/>
      <c r="C33" s="589"/>
      <c r="D33" s="589"/>
      <c r="E33" s="589"/>
      <c r="F33" s="589"/>
      <c r="G33" s="589"/>
      <c r="H33" s="589"/>
      <c r="I33" s="589"/>
      <c r="J33" s="589"/>
    </row>
    <row r="34" spans="1:10">
      <c r="B34" s="62"/>
      <c r="C34" s="62"/>
      <c r="D34" s="62"/>
      <c r="E34" s="62"/>
      <c r="F34" s="62"/>
      <c r="G34" s="62"/>
      <c r="H34" s="62"/>
      <c r="I34" s="62"/>
      <c r="J34" s="62"/>
    </row>
    <row r="37" spans="1:10">
      <c r="B37" s="65"/>
      <c r="C37" s="66"/>
    </row>
    <row r="39" spans="1:10">
      <c r="B39" s="70"/>
      <c r="C39" s="70"/>
      <c r="D39" s="70"/>
      <c r="E39" s="70"/>
      <c r="F39" s="70"/>
      <c r="G39" s="70"/>
      <c r="H39" s="70"/>
      <c r="I39" s="70"/>
    </row>
    <row r="50" spans="1:10">
      <c r="A50" s="590"/>
      <c r="B50" s="590"/>
      <c r="C50" s="590"/>
      <c r="D50" s="590"/>
      <c r="E50" s="590"/>
      <c r="F50" s="590"/>
      <c r="G50" s="590"/>
      <c r="H50" s="590"/>
      <c r="I50" s="590"/>
      <c r="J50" s="590"/>
    </row>
  </sheetData>
  <mergeCells count="4">
    <mergeCell ref="A1:B1"/>
    <mergeCell ref="A28:J28"/>
    <mergeCell ref="A33:J33"/>
    <mergeCell ref="A50:J50"/>
  </mergeCells>
  <printOptions verticalCentered="1"/>
  <pageMargins left="0.59055118110236227" right="0.59055118110236227" top="0.39370078740157483" bottom="0.59055118110236227" header="0" footer="0"/>
  <pageSetup paperSize="9" scale="9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A40B2-8422-4F7F-BBF3-623321AC0608}">
  <dimension ref="A1:O49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1" width="7.625" style="2" customWidth="1"/>
    <col min="12" max="12" width="0" style="2" hidden="1" customWidth="1"/>
    <col min="13" max="16384" width="9" style="2"/>
  </cols>
  <sheetData>
    <row r="1" spans="1:15" ht="20.25">
      <c r="A1" s="113"/>
      <c r="B1" s="114"/>
      <c r="C1" s="114"/>
      <c r="D1" s="114"/>
    </row>
    <row r="2" spans="1:15" ht="18">
      <c r="A2" s="115" t="s">
        <v>143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00000000000001" customHeight="1">
      <c r="A5" s="174" t="s">
        <v>122</v>
      </c>
      <c r="B5" s="597" t="s">
        <v>90</v>
      </c>
      <c r="C5" s="603"/>
      <c r="D5" s="597" t="s">
        <v>110</v>
      </c>
      <c r="E5" s="597"/>
      <c r="F5" s="598" t="s">
        <v>118</v>
      </c>
      <c r="G5" s="598"/>
      <c r="H5" s="597" t="s">
        <v>121</v>
      </c>
      <c r="I5" s="597"/>
      <c r="J5" s="599" t="s">
        <v>299</v>
      </c>
      <c r="K5" s="600"/>
      <c r="L5" s="146" t="s">
        <v>74</v>
      </c>
    </row>
    <row r="6" spans="1:15" ht="20.100000000000001" customHeight="1">
      <c r="A6" s="161" t="s">
        <v>43</v>
      </c>
      <c r="B6" s="134" t="s">
        <v>4</v>
      </c>
      <c r="C6" s="145" t="s">
        <v>140</v>
      </c>
      <c r="D6" s="134" t="s">
        <v>4</v>
      </c>
      <c r="E6" s="85" t="s">
        <v>140</v>
      </c>
      <c r="F6" s="134" t="s">
        <v>4</v>
      </c>
      <c r="G6" s="85" t="s">
        <v>140</v>
      </c>
      <c r="H6" s="134" t="s">
        <v>4</v>
      </c>
      <c r="I6" s="85" t="s">
        <v>140</v>
      </c>
      <c r="J6" s="384" t="s">
        <v>4</v>
      </c>
      <c r="K6" s="463" t="s">
        <v>140</v>
      </c>
      <c r="L6" s="5" t="s">
        <v>4</v>
      </c>
    </row>
    <row r="7" spans="1:15" ht="30" customHeight="1">
      <c r="A7" s="154" t="s">
        <v>46</v>
      </c>
      <c r="B7" s="424">
        <v>4198946.9601919986</v>
      </c>
      <c r="C7" s="425">
        <v>5.8183966237951397E-3</v>
      </c>
      <c r="D7" s="155">
        <v>4338098.6277590003</v>
      </c>
      <c r="E7" s="364">
        <v>3.313965832058019E-2</v>
      </c>
      <c r="F7" s="156">
        <v>4059731.3604060006</v>
      </c>
      <c r="G7" s="364">
        <v>-6.4168035639337276E-2</v>
      </c>
      <c r="H7" s="156">
        <v>4039470.5108569996</v>
      </c>
      <c r="I7" s="364">
        <v>-4.9906872525119148E-3</v>
      </c>
      <c r="J7" s="468">
        <v>3872774.4700970012</v>
      </c>
      <c r="K7" s="469">
        <f>(J7-H7)/H7</f>
        <v>-4.1266804724026253E-2</v>
      </c>
      <c r="L7" s="35">
        <v>3773901.7885000003</v>
      </c>
      <c r="N7" s="568"/>
    </row>
    <row r="8" spans="1:15" ht="30" customHeight="1">
      <c r="A8" s="161" t="s">
        <v>47</v>
      </c>
      <c r="B8" s="163">
        <v>7340438.223730999</v>
      </c>
      <c r="C8" s="249">
        <v>6.169628648301455E-3</v>
      </c>
      <c r="D8" s="162">
        <v>7626461.2005709987</v>
      </c>
      <c r="E8" s="247">
        <v>3.8965381646467949E-2</v>
      </c>
      <c r="F8" s="163">
        <v>7100124.0899090003</v>
      </c>
      <c r="G8" s="247">
        <v>-6.9014592327905785E-2</v>
      </c>
      <c r="H8" s="163">
        <v>6097922.6734959967</v>
      </c>
      <c r="I8" s="247">
        <v>-0.14115266208338176</v>
      </c>
      <c r="J8" s="502">
        <v>5798072.8048070008</v>
      </c>
      <c r="K8" s="569">
        <f t="shared" ref="K8:K12" si="0">(J8-H8)/H8</f>
        <v>-4.9172461630624317E-2</v>
      </c>
      <c r="L8" s="35">
        <v>6591397.2119999994</v>
      </c>
    </row>
    <row r="9" spans="1:15" ht="30" customHeight="1">
      <c r="A9" s="85" t="s">
        <v>48</v>
      </c>
      <c r="B9" s="158">
        <v>9444754.4081129972</v>
      </c>
      <c r="C9" s="250">
        <v>8.2139974790010045E-3</v>
      </c>
      <c r="D9" s="157">
        <v>9786870.6712840032</v>
      </c>
      <c r="E9" s="248">
        <v>3.6222886100365913E-2</v>
      </c>
      <c r="F9" s="157">
        <v>9090425.7385649998</v>
      </c>
      <c r="G9" s="248">
        <v>-7.1161145999657144E-2</v>
      </c>
      <c r="H9" s="158">
        <v>8107069.5040599983</v>
      </c>
      <c r="I9" s="248">
        <v>-0.10817493732259811</v>
      </c>
      <c r="J9" s="506">
        <v>7719930.0901649976</v>
      </c>
      <c r="K9" s="569">
        <f t="shared" si="0"/>
        <v>-4.7753311316884893E-2</v>
      </c>
      <c r="L9" s="35">
        <v>8559393.656919999</v>
      </c>
    </row>
    <row r="10" spans="1:15" ht="30" customHeight="1">
      <c r="A10" s="154" t="s">
        <v>49</v>
      </c>
      <c r="B10" s="424">
        <v>10386475.457000002</v>
      </c>
      <c r="C10" s="425">
        <v>-4.0435797546991914E-3</v>
      </c>
      <c r="D10" s="155">
        <v>10786190.602897998</v>
      </c>
      <c r="E10" s="364">
        <v>3.8484194908351345E-2</v>
      </c>
      <c r="F10" s="156">
        <v>10082223.855333</v>
      </c>
      <c r="G10" s="364">
        <v>-6.5265557923281842E-2</v>
      </c>
      <c r="H10" s="156">
        <v>9103724.0458110012</v>
      </c>
      <c r="I10" s="364">
        <v>-9.7051982138287973E-2</v>
      </c>
      <c r="J10" s="468">
        <v>8722749.0473849997</v>
      </c>
      <c r="K10" s="469">
        <f t="shared" si="0"/>
        <v>-4.1848258636673401E-2</v>
      </c>
      <c r="L10" s="35">
        <v>9226125.3894110043</v>
      </c>
    </row>
    <row r="11" spans="1:15" ht="30" customHeight="1">
      <c r="A11" s="161" t="s">
        <v>50</v>
      </c>
      <c r="B11" s="162">
        <v>9369046.9889649991</v>
      </c>
      <c r="C11" s="249">
        <v>-1.4129776289390757E-3</v>
      </c>
      <c r="D11" s="162">
        <v>9692279.4900979996</v>
      </c>
      <c r="E11" s="247">
        <v>3.4500040560550976E-2</v>
      </c>
      <c r="F11" s="162">
        <v>9062250.6566000022</v>
      </c>
      <c r="G11" s="247">
        <v>-6.5003164027787136E-2</v>
      </c>
      <c r="H11" s="162">
        <v>8041794.0799490018</v>
      </c>
      <c r="I11" s="247">
        <v>-0.11260520320167991</v>
      </c>
      <c r="J11" s="502"/>
      <c r="K11" s="518">
        <f t="shared" si="0"/>
        <v>-1</v>
      </c>
      <c r="L11" s="35">
        <v>8208817.411901</v>
      </c>
    </row>
    <row r="12" spans="1:15" ht="30" customHeight="1">
      <c r="A12" s="85" t="s">
        <v>51</v>
      </c>
      <c r="B12" s="158">
        <v>7294983.480690999</v>
      </c>
      <c r="C12" s="250">
        <v>-1.4420148821248416E-3</v>
      </c>
      <c r="D12" s="157">
        <v>7517561.4302240014</v>
      </c>
      <c r="E12" s="248">
        <v>3.0511097128888814E-2</v>
      </c>
      <c r="F12" s="158">
        <v>7031277.9340660004</v>
      </c>
      <c r="G12" s="248">
        <v>-6.4686334880207447E-2</v>
      </c>
      <c r="H12" s="158">
        <v>6029765.5342009971</v>
      </c>
      <c r="I12" s="248">
        <v>-0.14243675321277699</v>
      </c>
      <c r="J12" s="506"/>
      <c r="K12" s="519">
        <f t="shared" si="0"/>
        <v>-1</v>
      </c>
      <c r="L12" s="35">
        <v>6351995.5504649999</v>
      </c>
    </row>
    <row r="13" spans="1:15" ht="39.950000000000003" customHeight="1">
      <c r="A13" s="596" t="s">
        <v>144</v>
      </c>
      <c r="B13" s="596"/>
      <c r="C13" s="596"/>
      <c r="D13" s="596"/>
      <c r="E13" s="596"/>
      <c r="F13" s="596"/>
      <c r="G13" s="596"/>
      <c r="H13" s="596"/>
      <c r="I13" s="596"/>
      <c r="J13" s="596"/>
      <c r="K13" s="596"/>
    </row>
    <row r="14" spans="1:15" ht="15" customHeight="1"/>
    <row r="15" spans="1:15" ht="15" customHeight="1">
      <c r="A15" s="136"/>
      <c r="B15" s="136"/>
      <c r="C15" s="136"/>
      <c r="D15" s="136"/>
    </row>
    <row r="16" spans="1:15" ht="15" customHeight="1">
      <c r="A16" s="136"/>
      <c r="B16" s="136"/>
      <c r="C16" s="136" t="str">
        <f>B5</f>
        <v>2021/2022</v>
      </c>
      <c r="D16" s="136" t="str">
        <f>D5</f>
        <v>2022/2023</v>
      </c>
      <c r="E16" s="6" t="str">
        <f>F5</f>
        <v>2023/2024</v>
      </c>
      <c r="F16" s="6" t="str">
        <f>H5</f>
        <v>2024/2025</v>
      </c>
      <c r="G16" s="6" t="str">
        <f>J5</f>
        <v>2025/2026</v>
      </c>
    </row>
    <row r="17" spans="1:11" ht="15" customHeight="1">
      <c r="A17" s="136"/>
      <c r="B17" s="136" t="str">
        <f>A7</f>
        <v>říjen</v>
      </c>
      <c r="C17" s="147">
        <f>B7</f>
        <v>4198946.9601919986</v>
      </c>
      <c r="D17" s="147">
        <f>D7</f>
        <v>4338098.6277590003</v>
      </c>
      <c r="E17" s="35">
        <f>F7</f>
        <v>4059731.3604060006</v>
      </c>
      <c r="F17" s="35">
        <f>H7</f>
        <v>4039470.5108569996</v>
      </c>
      <c r="G17" s="35">
        <f>J7</f>
        <v>3872774.4700970012</v>
      </c>
    </row>
    <row r="18" spans="1:11" ht="15" customHeight="1">
      <c r="A18" s="136"/>
      <c r="B18" s="136" t="str">
        <f t="shared" ref="B18:C22" si="1">A8</f>
        <v>listopad</v>
      </c>
      <c r="C18" s="147">
        <f t="shared" si="1"/>
        <v>7340438.223730999</v>
      </c>
      <c r="D18" s="147">
        <f t="shared" ref="D18:D22" si="2">D8</f>
        <v>7626461.2005709987</v>
      </c>
      <c r="E18" s="35">
        <f t="shared" ref="E18:E22" si="3">F8</f>
        <v>7100124.0899090003</v>
      </c>
      <c r="F18" s="35">
        <f t="shared" ref="F18:F22" si="4">H8</f>
        <v>6097922.6734959967</v>
      </c>
      <c r="G18" s="35">
        <f t="shared" ref="G18:G22" si="5">J8</f>
        <v>5798072.8048070008</v>
      </c>
    </row>
    <row r="19" spans="1:11" ht="15" customHeight="1">
      <c r="A19" s="136"/>
      <c r="B19" s="136" t="str">
        <f t="shared" si="1"/>
        <v>prosinec</v>
      </c>
      <c r="C19" s="147">
        <f t="shared" si="1"/>
        <v>9444754.4081129972</v>
      </c>
      <c r="D19" s="147">
        <f t="shared" si="2"/>
        <v>9786870.6712840032</v>
      </c>
      <c r="E19" s="35">
        <f t="shared" si="3"/>
        <v>9090425.7385649998</v>
      </c>
      <c r="F19" s="35">
        <f t="shared" si="4"/>
        <v>8107069.5040599983</v>
      </c>
      <c r="G19" s="35">
        <f t="shared" si="5"/>
        <v>7719930.0901649976</v>
      </c>
    </row>
    <row r="20" spans="1:11" ht="15" customHeight="1">
      <c r="A20" s="136"/>
      <c r="B20" s="136" t="str">
        <f t="shared" si="1"/>
        <v>leden</v>
      </c>
      <c r="C20" s="147">
        <f t="shared" si="1"/>
        <v>10386475.457000002</v>
      </c>
      <c r="D20" s="147">
        <f t="shared" si="2"/>
        <v>10786190.602897998</v>
      </c>
      <c r="E20" s="35">
        <f t="shared" si="3"/>
        <v>10082223.855333</v>
      </c>
      <c r="F20" s="35">
        <f t="shared" si="4"/>
        <v>9103724.0458110012</v>
      </c>
      <c r="G20" s="35">
        <f t="shared" si="5"/>
        <v>8722749.0473849997</v>
      </c>
    </row>
    <row r="21" spans="1:11" ht="15" customHeight="1">
      <c r="A21" s="136"/>
      <c r="B21" s="136" t="str">
        <f t="shared" si="1"/>
        <v>únor</v>
      </c>
      <c r="C21" s="147">
        <f t="shared" si="1"/>
        <v>9369046.9889649991</v>
      </c>
      <c r="D21" s="147">
        <f t="shared" si="2"/>
        <v>9692279.4900979996</v>
      </c>
      <c r="E21" s="35">
        <f t="shared" si="3"/>
        <v>9062250.6566000022</v>
      </c>
      <c r="F21" s="35">
        <f t="shared" si="4"/>
        <v>8041794.0799490018</v>
      </c>
      <c r="G21" s="35">
        <f t="shared" si="5"/>
        <v>0</v>
      </c>
    </row>
    <row r="22" spans="1:11" ht="15" customHeight="1">
      <c r="A22" s="136"/>
      <c r="B22" s="136" t="str">
        <f>A12</f>
        <v>březen</v>
      </c>
      <c r="C22" s="147">
        <f t="shared" si="1"/>
        <v>7294983.480690999</v>
      </c>
      <c r="D22" s="147">
        <f t="shared" si="2"/>
        <v>7517561.4302240014</v>
      </c>
      <c r="E22" s="35">
        <f t="shared" si="3"/>
        <v>7031277.9340660004</v>
      </c>
      <c r="F22" s="35">
        <f t="shared" si="4"/>
        <v>6029765.5342009971</v>
      </c>
      <c r="G22" s="35">
        <f t="shared" si="5"/>
        <v>0</v>
      </c>
    </row>
    <row r="23" spans="1:11" ht="15" customHeight="1">
      <c r="A23" s="136"/>
      <c r="B23" s="136"/>
      <c r="C23" s="136"/>
      <c r="D23" s="136"/>
    </row>
    <row r="24" spans="1:11" ht="12.95" customHeight="1">
      <c r="A24" s="136"/>
      <c r="B24" s="136"/>
      <c r="C24" s="136"/>
      <c r="D24" s="136"/>
    </row>
    <row r="25" spans="1:11" ht="12.95" customHeight="1">
      <c r="A25" s="136"/>
      <c r="B25" s="136"/>
      <c r="C25" s="136"/>
      <c r="D25" s="136"/>
    </row>
    <row r="26" spans="1:11" ht="12.95" customHeight="1">
      <c r="A26" s="136"/>
      <c r="B26" s="136"/>
      <c r="C26" s="136"/>
      <c r="D26" s="136"/>
    </row>
    <row r="27" spans="1:11" ht="12.95" customHeight="1">
      <c r="A27" s="136"/>
      <c r="B27" s="136"/>
      <c r="C27" s="136"/>
      <c r="D27" s="136"/>
    </row>
    <row r="28" spans="1:11" ht="12.95" customHeight="1">
      <c r="A28" s="136"/>
      <c r="B28" s="136"/>
      <c r="C28" s="136"/>
      <c r="D28" s="136"/>
    </row>
    <row r="29" spans="1:11" ht="12.95" customHeight="1"/>
    <row r="30" spans="1:11" ht="12.95" customHeight="1">
      <c r="A30" s="136"/>
      <c r="B30" s="136"/>
      <c r="C30" s="136"/>
      <c r="D30" s="136"/>
    </row>
    <row r="31" spans="1:11" ht="12.95" customHeight="1">
      <c r="A31" s="136"/>
      <c r="B31" s="136"/>
      <c r="C31" s="136"/>
      <c r="D31" s="136"/>
    </row>
    <row r="32" spans="1:11" ht="15" customHeight="1">
      <c r="A32" s="596" t="s">
        <v>247</v>
      </c>
      <c r="B32" s="596"/>
      <c r="C32" s="596"/>
      <c r="D32" s="596"/>
      <c r="E32" s="596"/>
      <c r="F32" s="596"/>
      <c r="G32" s="596"/>
      <c r="H32" s="596"/>
      <c r="I32" s="596"/>
      <c r="J32" s="596"/>
      <c r="K32" s="596"/>
    </row>
    <row r="33" spans="1:5" ht="15" customHeight="1">
      <c r="A33" s="136"/>
    </row>
    <row r="34" spans="1:5" ht="15" customHeight="1">
      <c r="A34" s="136"/>
    </row>
    <row r="35" spans="1:5" ht="15" customHeight="1">
      <c r="A35" s="136"/>
    </row>
    <row r="36" spans="1:5" ht="15" customHeight="1">
      <c r="A36" s="136"/>
      <c r="C36" s="136" t="s">
        <v>141</v>
      </c>
      <c r="D36" s="136" t="s">
        <v>245</v>
      </c>
      <c r="E36" s="148">
        <v>9720804.7267342694</v>
      </c>
    </row>
    <row r="37" spans="1:5" ht="15" customHeight="1">
      <c r="A37" s="136"/>
      <c r="B37" s="136" t="str">
        <f t="shared" ref="B37:B42" si="6">B17</f>
        <v>říjen</v>
      </c>
      <c r="C37" s="147">
        <f>G17</f>
        <v>3872774.4700970012</v>
      </c>
      <c r="D37" s="147">
        <f t="shared" ref="D37:D42" si="7">$E$36*E37</f>
        <v>3888321.8906937079</v>
      </c>
      <c r="E37" s="6">
        <v>0.4</v>
      </c>
    </row>
    <row r="38" spans="1:5" ht="15" customHeight="1">
      <c r="A38" s="136"/>
      <c r="B38" s="136" t="str">
        <f t="shared" si="6"/>
        <v>listopad</v>
      </c>
      <c r="C38" s="147">
        <f t="shared" ref="C38:C42" si="8">G18</f>
        <v>5798072.8048070008</v>
      </c>
      <c r="D38" s="147">
        <f t="shared" si="7"/>
        <v>5832482.8360405611</v>
      </c>
      <c r="E38" s="6">
        <v>0.6</v>
      </c>
    </row>
    <row r="39" spans="1:5" ht="15" customHeight="1">
      <c r="A39" s="136"/>
      <c r="B39" s="136" t="str">
        <f t="shared" si="6"/>
        <v>prosinec</v>
      </c>
      <c r="C39" s="147">
        <f t="shared" si="8"/>
        <v>7719930.0901649976</v>
      </c>
      <c r="D39" s="147">
        <f t="shared" si="7"/>
        <v>7776643.7813874157</v>
      </c>
      <c r="E39" s="6">
        <v>0.8</v>
      </c>
    </row>
    <row r="40" spans="1:5" ht="15" customHeight="1">
      <c r="A40" s="136"/>
      <c r="B40" s="136" t="str">
        <f t="shared" si="6"/>
        <v>leden</v>
      </c>
      <c r="C40" s="147">
        <f t="shared" si="8"/>
        <v>8722749.0473849997</v>
      </c>
      <c r="D40" s="147">
        <f t="shared" si="7"/>
        <v>8748724.2540608421</v>
      </c>
      <c r="E40" s="6">
        <v>0.9</v>
      </c>
    </row>
    <row r="41" spans="1:5" ht="15" customHeight="1">
      <c r="A41" s="136"/>
      <c r="B41" s="136" t="str">
        <f t="shared" si="6"/>
        <v>únor</v>
      </c>
      <c r="C41" s="147">
        <f t="shared" si="8"/>
        <v>0</v>
      </c>
      <c r="D41" s="147">
        <f t="shared" si="7"/>
        <v>7776643.7813874157</v>
      </c>
      <c r="E41" s="6">
        <v>0.8</v>
      </c>
    </row>
    <row r="42" spans="1:5" ht="15" customHeight="1">
      <c r="A42" s="136"/>
      <c r="B42" s="136" t="str">
        <f t="shared" si="6"/>
        <v>březen</v>
      </c>
      <c r="C42" s="147">
        <f t="shared" si="8"/>
        <v>0</v>
      </c>
      <c r="D42" s="147">
        <f t="shared" si="7"/>
        <v>5832482.8360405611</v>
      </c>
      <c r="E42" s="6">
        <v>0.6</v>
      </c>
    </row>
    <row r="43" spans="1:5" ht="15" customHeight="1">
      <c r="A43" s="136"/>
      <c r="B43" s="136"/>
      <c r="C43" s="136"/>
      <c r="D43" s="136"/>
    </row>
    <row r="44" spans="1:5" ht="15" customHeight="1">
      <c r="A44" s="136"/>
      <c r="B44" s="136"/>
      <c r="C44" s="136"/>
      <c r="D44" s="136"/>
    </row>
    <row r="45" spans="1:5" ht="15" customHeight="1"/>
    <row r="46" spans="1:5" ht="15" customHeight="1"/>
    <row r="47" spans="1:5" ht="15" customHeight="1"/>
    <row r="48" spans="1:5" ht="15" customHeight="1"/>
    <row r="49" ht="15" customHeight="1"/>
  </sheetData>
  <mergeCells count="7">
    <mergeCell ref="A13:K13"/>
    <mergeCell ref="A32:K32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21CE-1336-43F7-9E89-987E85B67B41}">
  <dimension ref="A1:O49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1" width="7.625" style="2" customWidth="1"/>
    <col min="12" max="12" width="0" style="2" hidden="1" customWidth="1"/>
    <col min="13" max="16384" width="9" style="2"/>
  </cols>
  <sheetData>
    <row r="1" spans="1:15" ht="20.25">
      <c r="A1" s="113"/>
      <c r="B1" s="114"/>
      <c r="C1" s="114"/>
      <c r="D1" s="114"/>
    </row>
    <row r="2" spans="1:15" ht="18">
      <c r="A2" s="115" t="s">
        <v>145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00000000000001" customHeight="1">
      <c r="A5" s="173" t="s">
        <v>122</v>
      </c>
      <c r="B5" s="597" t="s">
        <v>90</v>
      </c>
      <c r="C5" s="603"/>
      <c r="D5" s="597" t="s">
        <v>110</v>
      </c>
      <c r="E5" s="597"/>
      <c r="F5" s="598" t="s">
        <v>118</v>
      </c>
      <c r="G5" s="598"/>
      <c r="H5" s="597" t="s">
        <v>121</v>
      </c>
      <c r="I5" s="597"/>
      <c r="J5" s="599" t="s">
        <v>299</v>
      </c>
      <c r="K5" s="600"/>
      <c r="L5" s="146" t="s">
        <v>74</v>
      </c>
    </row>
    <row r="6" spans="1:15" ht="20.100000000000001" customHeight="1">
      <c r="A6" s="85" t="s">
        <v>44</v>
      </c>
      <c r="B6" s="134" t="s">
        <v>4</v>
      </c>
      <c r="C6" s="145" t="s">
        <v>140</v>
      </c>
      <c r="D6" s="134" t="s">
        <v>4</v>
      </c>
      <c r="E6" s="85" t="s">
        <v>140</v>
      </c>
      <c r="F6" s="134" t="s">
        <v>4</v>
      </c>
      <c r="G6" s="85" t="s">
        <v>140</v>
      </c>
      <c r="H6" s="134" t="s">
        <v>4</v>
      </c>
      <c r="I6" s="85" t="s">
        <v>140</v>
      </c>
      <c r="J6" s="384" t="s">
        <v>4</v>
      </c>
      <c r="K6" s="463" t="s">
        <v>140</v>
      </c>
      <c r="L6" s="5" t="s">
        <v>4</v>
      </c>
    </row>
    <row r="7" spans="1:15" ht="30" customHeight="1">
      <c r="A7" s="154" t="s">
        <v>46</v>
      </c>
      <c r="B7" s="424">
        <v>3233203.4430629993</v>
      </c>
      <c r="C7" s="425">
        <v>2.5183237727185705E-2</v>
      </c>
      <c r="D7" s="155">
        <v>3372082.5573679977</v>
      </c>
      <c r="E7" s="364">
        <v>4.2954028953226114E-2</v>
      </c>
      <c r="F7" s="156">
        <v>3235965.2308530011</v>
      </c>
      <c r="G7" s="364">
        <v>-4.0365953145951407E-2</v>
      </c>
      <c r="H7" s="156">
        <v>3092332.9952590014</v>
      </c>
      <c r="I7" s="364">
        <v>-4.4386211021228507E-2</v>
      </c>
      <c r="J7" s="468">
        <v>3094333.1324769994</v>
      </c>
      <c r="K7" s="469">
        <f>(J7-H7)/H7</f>
        <v>6.4680525061969131E-4</v>
      </c>
      <c r="L7" s="35">
        <v>3195835.4372999989</v>
      </c>
    </row>
    <row r="8" spans="1:15" ht="30" customHeight="1">
      <c r="A8" s="161" t="s">
        <v>47</v>
      </c>
      <c r="B8" s="163">
        <v>5677938.1316959979</v>
      </c>
      <c r="C8" s="249">
        <v>2.9672791582474902E-2</v>
      </c>
      <c r="D8" s="162">
        <v>5958339.3169620009</v>
      </c>
      <c r="E8" s="247">
        <v>4.9384332615517119E-2</v>
      </c>
      <c r="F8" s="163">
        <v>5648780.7416080013</v>
      </c>
      <c r="G8" s="247">
        <v>-5.195383459830135E-2</v>
      </c>
      <c r="H8" s="163">
        <v>4667633.2049329989</v>
      </c>
      <c r="I8" s="247">
        <v>-0.17369191362802047</v>
      </c>
      <c r="J8" s="502">
        <v>4632421.2782379976</v>
      </c>
      <c r="K8" s="569">
        <f t="shared" ref="K8:K12" si="0">(J8-H8)/H8</f>
        <v>-7.5438504160497246E-3</v>
      </c>
      <c r="L8" s="35">
        <v>5579426.8663999997</v>
      </c>
    </row>
    <row r="9" spans="1:15" ht="30" customHeight="1">
      <c r="A9" s="85" t="s">
        <v>48</v>
      </c>
      <c r="B9" s="158">
        <v>7300667.3470399985</v>
      </c>
      <c r="C9" s="250">
        <v>2.9948863887581629E-2</v>
      </c>
      <c r="D9" s="157">
        <v>7644555.4051979957</v>
      </c>
      <c r="E9" s="248">
        <v>4.7103647079252839E-2</v>
      </c>
      <c r="F9" s="157">
        <v>7234123.1706469972</v>
      </c>
      <c r="G9" s="248">
        <v>-5.3689483926288355E-2</v>
      </c>
      <c r="H9" s="158">
        <v>6205882.4037499996</v>
      </c>
      <c r="I9" s="248">
        <v>-0.14213758082930664</v>
      </c>
      <c r="J9" s="506">
        <v>6167379.3969370006</v>
      </c>
      <c r="K9" s="569">
        <f t="shared" si="0"/>
        <v>-6.2042759285501434E-3</v>
      </c>
      <c r="L9" s="35">
        <v>7251775.996439998</v>
      </c>
    </row>
    <row r="10" spans="1:15" ht="30" customHeight="1">
      <c r="A10" s="154" t="s">
        <v>49</v>
      </c>
      <c r="B10" s="424">
        <v>8019696.7203099998</v>
      </c>
      <c r="C10" s="425">
        <v>1.5965573034285727E-2</v>
      </c>
      <c r="D10" s="155">
        <v>8427557.7580970004</v>
      </c>
      <c r="E10" s="364">
        <v>5.0857414190500071E-2</v>
      </c>
      <c r="F10" s="156">
        <v>8024082.6225760011</v>
      </c>
      <c r="G10" s="364">
        <v>-4.7875689150080267E-2</v>
      </c>
      <c r="H10" s="156">
        <v>6972007.3806329975</v>
      </c>
      <c r="I10" s="364">
        <v>-0.13111470699254241</v>
      </c>
      <c r="J10" s="468">
        <v>6972807.6767369993</v>
      </c>
      <c r="K10" s="469">
        <f t="shared" si="0"/>
        <v>1.1478704199666993E-4</v>
      </c>
      <c r="L10" s="35">
        <v>7832759.8053120011</v>
      </c>
    </row>
    <row r="11" spans="1:15" ht="30" customHeight="1">
      <c r="A11" s="161" t="s">
        <v>50</v>
      </c>
      <c r="B11" s="162">
        <v>7235868.8270219984</v>
      </c>
      <c r="C11" s="249">
        <v>1.8646168076794971E-2</v>
      </c>
      <c r="D11" s="162">
        <v>7574655.6436569951</v>
      </c>
      <c r="E11" s="247">
        <v>4.6820475154250168E-2</v>
      </c>
      <c r="F11" s="162">
        <v>7212415.6131499996</v>
      </c>
      <c r="G11" s="247">
        <v>-4.7822640070817574E-2</v>
      </c>
      <c r="H11" s="162">
        <v>6159252.831393999</v>
      </c>
      <c r="I11" s="247">
        <v>-0.14602081164538369</v>
      </c>
      <c r="J11" s="502"/>
      <c r="K11" s="518">
        <f t="shared" si="0"/>
        <v>-1</v>
      </c>
      <c r="L11" s="35">
        <v>6960451.6818469949</v>
      </c>
    </row>
    <row r="12" spans="1:15" ht="30" customHeight="1">
      <c r="A12" s="85" t="s">
        <v>51</v>
      </c>
      <c r="B12" s="158">
        <v>5634467.563476</v>
      </c>
      <c r="C12" s="250">
        <v>1.8952920772930034E-2</v>
      </c>
      <c r="D12" s="157">
        <v>5875345.7923329985</v>
      </c>
      <c r="E12" s="248">
        <v>4.2750841342743762E-2</v>
      </c>
      <c r="F12" s="158">
        <v>5595559.9286375986</v>
      </c>
      <c r="G12" s="248">
        <v>-4.7620322885591676E-2</v>
      </c>
      <c r="H12" s="158">
        <v>4619536.6275629979</v>
      </c>
      <c r="I12" s="248">
        <v>-0.17442817403838295</v>
      </c>
      <c r="J12" s="506"/>
      <c r="K12" s="519">
        <f t="shared" si="0"/>
        <v>-1</v>
      </c>
      <c r="L12" s="35">
        <v>5389947.4412140008</v>
      </c>
    </row>
    <row r="13" spans="1:15" ht="39.950000000000003" customHeight="1">
      <c r="A13" s="596" t="s">
        <v>146</v>
      </c>
      <c r="B13" s="596"/>
      <c r="C13" s="596"/>
      <c r="D13" s="596"/>
      <c r="E13" s="596"/>
      <c r="F13" s="596"/>
      <c r="G13" s="596"/>
      <c r="H13" s="596"/>
      <c r="I13" s="596"/>
      <c r="J13" s="596"/>
      <c r="K13" s="596"/>
    </row>
    <row r="14" spans="1:15" ht="15" customHeight="1"/>
    <row r="15" spans="1:15" ht="15" customHeight="1">
      <c r="A15" s="136"/>
      <c r="B15" s="136"/>
      <c r="C15" s="136"/>
      <c r="D15" s="136"/>
    </row>
    <row r="16" spans="1:15" ht="15" customHeight="1">
      <c r="A16" s="136"/>
      <c r="B16" s="136"/>
      <c r="C16" s="136" t="str">
        <f>B5</f>
        <v>2021/2022</v>
      </c>
      <c r="D16" s="136" t="str">
        <f>D5</f>
        <v>2022/2023</v>
      </c>
      <c r="E16" s="6" t="str">
        <f>F5</f>
        <v>2023/2024</v>
      </c>
      <c r="F16" s="6" t="str">
        <f>H5</f>
        <v>2024/2025</v>
      </c>
      <c r="G16" s="6" t="str">
        <f>J5</f>
        <v>2025/2026</v>
      </c>
    </row>
    <row r="17" spans="1:11" ht="15" customHeight="1">
      <c r="A17" s="136"/>
      <c r="B17" s="136" t="str">
        <f>A7</f>
        <v>říjen</v>
      </c>
      <c r="C17" s="147">
        <f>B7</f>
        <v>3233203.4430629993</v>
      </c>
      <c r="D17" s="147">
        <f>D7</f>
        <v>3372082.5573679977</v>
      </c>
      <c r="E17" s="35">
        <f>F7</f>
        <v>3235965.2308530011</v>
      </c>
      <c r="F17" s="35">
        <f>H7</f>
        <v>3092332.9952590014</v>
      </c>
      <c r="G17" s="35">
        <f>J7</f>
        <v>3094333.1324769994</v>
      </c>
    </row>
    <row r="18" spans="1:11" ht="15" customHeight="1">
      <c r="A18" s="136"/>
      <c r="B18" s="136" t="str">
        <f t="shared" ref="B18:C22" si="1">A8</f>
        <v>listopad</v>
      </c>
      <c r="C18" s="147">
        <f t="shared" si="1"/>
        <v>5677938.1316959979</v>
      </c>
      <c r="D18" s="147">
        <f t="shared" ref="D18:D22" si="2">D8</f>
        <v>5958339.3169620009</v>
      </c>
      <c r="E18" s="35">
        <f t="shared" ref="E18:E22" si="3">F8</f>
        <v>5648780.7416080013</v>
      </c>
      <c r="F18" s="35">
        <f t="shared" ref="F18:F22" si="4">H8</f>
        <v>4667633.2049329989</v>
      </c>
      <c r="G18" s="35">
        <f t="shared" ref="G18:G22" si="5">J8</f>
        <v>4632421.2782379976</v>
      </c>
    </row>
    <row r="19" spans="1:11" ht="15" customHeight="1">
      <c r="A19" s="136"/>
      <c r="B19" s="136" t="str">
        <f t="shared" si="1"/>
        <v>prosinec</v>
      </c>
      <c r="C19" s="147">
        <f t="shared" si="1"/>
        <v>7300667.3470399985</v>
      </c>
      <c r="D19" s="147">
        <f t="shared" si="2"/>
        <v>7644555.4051979957</v>
      </c>
      <c r="E19" s="35">
        <f t="shared" si="3"/>
        <v>7234123.1706469972</v>
      </c>
      <c r="F19" s="35">
        <f t="shared" si="4"/>
        <v>6205882.4037499996</v>
      </c>
      <c r="G19" s="35">
        <f t="shared" si="5"/>
        <v>6167379.3969370006</v>
      </c>
    </row>
    <row r="20" spans="1:11" ht="15" customHeight="1">
      <c r="A20" s="136"/>
      <c r="B20" s="136" t="str">
        <f t="shared" si="1"/>
        <v>leden</v>
      </c>
      <c r="C20" s="147">
        <f t="shared" si="1"/>
        <v>8019696.7203099998</v>
      </c>
      <c r="D20" s="147">
        <f t="shared" si="2"/>
        <v>8427557.7580970004</v>
      </c>
      <c r="E20" s="35">
        <f t="shared" si="3"/>
        <v>8024082.6225760011</v>
      </c>
      <c r="F20" s="35">
        <f t="shared" si="4"/>
        <v>6972007.3806329975</v>
      </c>
      <c r="G20" s="35">
        <f t="shared" si="5"/>
        <v>6972807.6767369993</v>
      </c>
    </row>
    <row r="21" spans="1:11" ht="15" customHeight="1">
      <c r="A21" s="136"/>
      <c r="B21" s="136" t="str">
        <f t="shared" si="1"/>
        <v>únor</v>
      </c>
      <c r="C21" s="147">
        <f t="shared" si="1"/>
        <v>7235868.8270219984</v>
      </c>
      <c r="D21" s="147">
        <f t="shared" si="2"/>
        <v>7574655.6436569951</v>
      </c>
      <c r="E21" s="35">
        <f t="shared" si="3"/>
        <v>7212415.6131499996</v>
      </c>
      <c r="F21" s="35">
        <f t="shared" si="4"/>
        <v>6159252.831393999</v>
      </c>
      <c r="G21" s="35">
        <f t="shared" si="5"/>
        <v>0</v>
      </c>
    </row>
    <row r="22" spans="1:11" ht="15" customHeight="1">
      <c r="A22" s="136"/>
      <c r="B22" s="136" t="str">
        <f>A12</f>
        <v>březen</v>
      </c>
      <c r="C22" s="147">
        <f t="shared" si="1"/>
        <v>5634467.563476</v>
      </c>
      <c r="D22" s="147">
        <f t="shared" si="2"/>
        <v>5875345.7923329985</v>
      </c>
      <c r="E22" s="35">
        <f t="shared" si="3"/>
        <v>5595559.9286375986</v>
      </c>
      <c r="F22" s="35">
        <f t="shared" si="4"/>
        <v>4619536.6275629979</v>
      </c>
      <c r="G22" s="35">
        <f t="shared" si="5"/>
        <v>0</v>
      </c>
    </row>
    <row r="23" spans="1:11" ht="15" customHeight="1">
      <c r="A23" s="136"/>
      <c r="B23" s="136"/>
      <c r="C23" s="136"/>
      <c r="D23" s="136"/>
    </row>
    <row r="24" spans="1:11" ht="12.95" customHeight="1">
      <c r="A24" s="136"/>
      <c r="B24" s="136"/>
      <c r="C24" s="136"/>
      <c r="D24" s="136"/>
    </row>
    <row r="25" spans="1:11" ht="12.95" customHeight="1">
      <c r="A25" s="136"/>
      <c r="B25" s="136"/>
      <c r="C25" s="136"/>
      <c r="D25" s="136"/>
    </row>
    <row r="26" spans="1:11" ht="12.95" customHeight="1">
      <c r="A26" s="136"/>
      <c r="B26" s="136"/>
      <c r="C26" s="136"/>
      <c r="D26" s="136"/>
    </row>
    <row r="27" spans="1:11" ht="12.95" customHeight="1">
      <c r="A27" s="136"/>
      <c r="B27" s="136"/>
      <c r="C27" s="136"/>
      <c r="D27" s="136"/>
    </row>
    <row r="28" spans="1:11" ht="12.95" customHeight="1">
      <c r="A28" s="136"/>
      <c r="B28" s="136"/>
      <c r="C28" s="136"/>
      <c r="D28" s="136"/>
    </row>
    <row r="29" spans="1:11" ht="12.95" customHeight="1"/>
    <row r="30" spans="1:11" ht="12.95" customHeight="1">
      <c r="A30" s="136"/>
      <c r="B30" s="136"/>
      <c r="C30" s="136"/>
      <c r="D30" s="136"/>
    </row>
    <row r="31" spans="1:11" ht="12.95" customHeight="1">
      <c r="A31" s="136"/>
      <c r="B31" s="136"/>
      <c r="C31" s="136"/>
      <c r="D31" s="136"/>
    </row>
    <row r="32" spans="1:11" ht="15" customHeight="1">
      <c r="A32" s="596" t="s">
        <v>248</v>
      </c>
      <c r="B32" s="596"/>
      <c r="C32" s="596"/>
      <c r="D32" s="596"/>
      <c r="E32" s="596"/>
      <c r="F32" s="596"/>
      <c r="G32" s="596"/>
      <c r="H32" s="596"/>
      <c r="I32" s="596"/>
      <c r="J32" s="596"/>
      <c r="K32" s="596"/>
    </row>
    <row r="33" spans="1:5" ht="15" customHeight="1">
      <c r="A33" s="136"/>
    </row>
    <row r="34" spans="1:5" ht="15" customHeight="1">
      <c r="A34" s="136"/>
    </row>
    <row r="35" spans="1:5" ht="15" customHeight="1">
      <c r="A35" s="136"/>
    </row>
    <row r="36" spans="1:5" ht="15" customHeight="1">
      <c r="A36" s="136"/>
      <c r="C36" s="136" t="s">
        <v>141</v>
      </c>
      <c r="D36" s="136" t="s">
        <v>245</v>
      </c>
      <c r="E36" s="149">
        <v>7764567.9778210102</v>
      </c>
    </row>
    <row r="37" spans="1:5" ht="15" customHeight="1">
      <c r="A37" s="136"/>
      <c r="B37" s="136" t="str">
        <f t="shared" ref="B37:B42" si="6">B17</f>
        <v>říjen</v>
      </c>
      <c r="C37" s="147">
        <f>G17</f>
        <v>3094333.1324769994</v>
      </c>
      <c r="D37" s="147">
        <f t="shared" ref="D37:D42" si="7">$E$36*E37</f>
        <v>3105827.1911284043</v>
      </c>
      <c r="E37" s="6">
        <v>0.4</v>
      </c>
    </row>
    <row r="38" spans="1:5" ht="15" customHeight="1">
      <c r="A38" s="136"/>
      <c r="B38" s="136" t="str">
        <f t="shared" si="6"/>
        <v>listopad</v>
      </c>
      <c r="C38" s="147">
        <f t="shared" ref="C38:C42" si="8">G18</f>
        <v>4632421.2782379976</v>
      </c>
      <c r="D38" s="147">
        <f t="shared" si="7"/>
        <v>4658740.7866926063</v>
      </c>
      <c r="E38" s="6">
        <v>0.6</v>
      </c>
    </row>
    <row r="39" spans="1:5" ht="15" customHeight="1">
      <c r="A39" s="136"/>
      <c r="B39" s="136" t="str">
        <f t="shared" si="6"/>
        <v>prosinec</v>
      </c>
      <c r="C39" s="147">
        <f t="shared" si="8"/>
        <v>6167379.3969370006</v>
      </c>
      <c r="D39" s="147">
        <f t="shared" si="7"/>
        <v>6211654.3822568087</v>
      </c>
      <c r="E39" s="6">
        <v>0.8</v>
      </c>
    </row>
    <row r="40" spans="1:5" ht="15" customHeight="1">
      <c r="A40" s="136"/>
      <c r="B40" s="136" t="str">
        <f t="shared" si="6"/>
        <v>leden</v>
      </c>
      <c r="C40" s="147">
        <f t="shared" si="8"/>
        <v>6972807.6767369993</v>
      </c>
      <c r="D40" s="147">
        <f t="shared" si="7"/>
        <v>6988111.1800389094</v>
      </c>
      <c r="E40" s="6">
        <v>0.9</v>
      </c>
    </row>
    <row r="41" spans="1:5" ht="15" customHeight="1">
      <c r="A41" s="136"/>
      <c r="B41" s="136" t="str">
        <f t="shared" si="6"/>
        <v>únor</v>
      </c>
      <c r="C41" s="147">
        <f t="shared" si="8"/>
        <v>0</v>
      </c>
      <c r="D41" s="147">
        <f t="shared" si="7"/>
        <v>6211654.3822568087</v>
      </c>
      <c r="E41" s="6">
        <v>0.8</v>
      </c>
    </row>
    <row r="42" spans="1:5" ht="15" customHeight="1">
      <c r="A42" s="136"/>
      <c r="B42" s="136" t="str">
        <f t="shared" si="6"/>
        <v>březen</v>
      </c>
      <c r="C42" s="147">
        <f t="shared" si="8"/>
        <v>0</v>
      </c>
      <c r="D42" s="147">
        <f t="shared" si="7"/>
        <v>4658740.7866926063</v>
      </c>
      <c r="E42" s="6">
        <v>0.6</v>
      </c>
    </row>
    <row r="43" spans="1:5" ht="15" customHeight="1">
      <c r="A43" s="136"/>
      <c r="B43" s="136"/>
      <c r="C43" s="136"/>
      <c r="D43" s="136"/>
    </row>
    <row r="44" spans="1:5" ht="15" customHeight="1">
      <c r="A44" s="136"/>
      <c r="B44" s="136"/>
      <c r="C44" s="136"/>
      <c r="D44" s="136"/>
    </row>
    <row r="45" spans="1:5" ht="15" customHeight="1"/>
    <row r="46" spans="1:5" ht="15" customHeight="1"/>
    <row r="47" spans="1:5" ht="15" customHeight="1"/>
    <row r="48" spans="1:5" ht="15" customHeight="1"/>
    <row r="49" ht="15" customHeight="1"/>
  </sheetData>
  <mergeCells count="7">
    <mergeCell ref="A13:K13"/>
    <mergeCell ref="A32:K32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1471E-E1F1-46AA-AC67-2CE7080F62B9}">
  <dimension ref="A1:O50"/>
  <sheetViews>
    <sheetView view="pageBreakPreview" topLeftCell="A5" zoomScaleNormal="100" zoomScaleSheetLayoutView="100" workbookViewId="0">
      <selection activeCell="M9" sqref="M9"/>
    </sheetView>
  </sheetViews>
  <sheetFormatPr defaultColWidth="9" defaultRowHeight="12.75"/>
  <cols>
    <col min="1" max="1" width="10.625" style="2" customWidth="1"/>
    <col min="2" max="11" width="7.625" style="2" customWidth="1"/>
    <col min="12" max="12" width="0" style="2" hidden="1" customWidth="1"/>
    <col min="13" max="16384" width="9" style="2"/>
  </cols>
  <sheetData>
    <row r="1" spans="1:15" ht="20.25">
      <c r="A1" s="113" t="s">
        <v>151</v>
      </c>
      <c r="B1" s="114"/>
      <c r="C1" s="114"/>
      <c r="D1" s="114"/>
    </row>
    <row r="2" spans="1:15" ht="18">
      <c r="A2" s="115" t="s">
        <v>152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00000000000001" customHeight="1">
      <c r="A5" s="173" t="s">
        <v>122</v>
      </c>
      <c r="B5" s="598" t="s">
        <v>90</v>
      </c>
      <c r="C5" s="605"/>
      <c r="D5" s="597" t="s">
        <v>110</v>
      </c>
      <c r="E5" s="597"/>
      <c r="F5" s="598" t="s">
        <v>118</v>
      </c>
      <c r="G5" s="598"/>
      <c r="H5" s="597" t="s">
        <v>121</v>
      </c>
      <c r="I5" s="597"/>
      <c r="J5" s="606" t="s">
        <v>299</v>
      </c>
      <c r="K5" s="607"/>
      <c r="L5" s="146" t="s">
        <v>74</v>
      </c>
    </row>
    <row r="6" spans="1:15" ht="20.100000000000001" customHeight="1">
      <c r="A6" s="85" t="s">
        <v>173</v>
      </c>
      <c r="B6" s="134" t="s">
        <v>5</v>
      </c>
      <c r="C6" s="145" t="s">
        <v>140</v>
      </c>
      <c r="D6" s="134" t="s">
        <v>5</v>
      </c>
      <c r="E6" s="85" t="s">
        <v>140</v>
      </c>
      <c r="F6" s="134" t="s">
        <v>5</v>
      </c>
      <c r="G6" s="85" t="s">
        <v>140</v>
      </c>
      <c r="H6" s="134" t="s">
        <v>5</v>
      </c>
      <c r="I6" s="85" t="s">
        <v>140</v>
      </c>
      <c r="J6" s="383" t="s">
        <v>5</v>
      </c>
      <c r="K6" s="386" t="s">
        <v>140</v>
      </c>
      <c r="L6" s="5" t="s">
        <v>4</v>
      </c>
    </row>
    <row r="7" spans="1:15" ht="30" customHeight="1">
      <c r="A7" s="154" t="s">
        <v>46</v>
      </c>
      <c r="B7" s="156">
        <v>3737764.7700000005</v>
      </c>
      <c r="C7" s="365">
        <v>3.3801909570065746E-3</v>
      </c>
      <c r="D7" s="155">
        <v>2782482.835</v>
      </c>
      <c r="E7" s="364">
        <v>-0.25557572340219803</v>
      </c>
      <c r="F7" s="156">
        <v>2522726.04</v>
      </c>
      <c r="G7" s="364">
        <v>-9.3354320728451123E-2</v>
      </c>
      <c r="H7" s="156">
        <v>3197695.1449999986</v>
      </c>
      <c r="I7" s="364">
        <v>0.26755545164151023</v>
      </c>
      <c r="J7" s="470">
        <f>'4.3'!S38</f>
        <v>3884516.7959999996</v>
      </c>
      <c r="K7" s="471">
        <f>(J7-H7)/H7</f>
        <v>0.21478646958386063</v>
      </c>
      <c r="L7" s="35">
        <v>3407224.3659999999</v>
      </c>
    </row>
    <row r="8" spans="1:15" ht="30" customHeight="1">
      <c r="A8" s="161" t="s">
        <v>47</v>
      </c>
      <c r="B8" s="163">
        <v>5486333.1030000011</v>
      </c>
      <c r="C8" s="249">
        <v>-1.0816059375542225E-2</v>
      </c>
      <c r="D8" s="162">
        <v>4861697.1680000005</v>
      </c>
      <c r="E8" s="247">
        <v>-0.1138530824273942</v>
      </c>
      <c r="F8" s="163">
        <v>5001441.227</v>
      </c>
      <c r="G8" s="247">
        <v>2.8743883909471715E-2</v>
      </c>
      <c r="H8" s="163">
        <v>5556770.9620000012</v>
      </c>
      <c r="I8" s="247">
        <v>0.11103394197698152</v>
      </c>
      <c r="J8" s="570">
        <f>'4.3'!T38</f>
        <v>5710054.1919999998</v>
      </c>
      <c r="K8" s="571">
        <f>(J8-H8)/H8</f>
        <v>2.7584946554073675E-2</v>
      </c>
      <c r="L8" s="35">
        <v>5205873.5860000001</v>
      </c>
    </row>
    <row r="9" spans="1:15" ht="30" customHeight="1">
      <c r="A9" s="85" t="s">
        <v>48</v>
      </c>
      <c r="B9" s="158">
        <v>7145363.3149999995</v>
      </c>
      <c r="C9" s="250">
        <v>5.2024518513843793E-2</v>
      </c>
      <c r="D9" s="157">
        <v>6835696.6789999995</v>
      </c>
      <c r="E9" s="248">
        <v>-4.3338123248390759E-2</v>
      </c>
      <c r="F9" s="157">
        <v>6487026.7759999987</v>
      </c>
      <c r="G9" s="248">
        <v>-5.1007222727004926E-2</v>
      </c>
      <c r="H9" s="158">
        <v>6693899.2850000001</v>
      </c>
      <c r="I9" s="248">
        <v>3.1890188855912549E-2</v>
      </c>
      <c r="J9" s="580">
        <f>'4.3'!U38</f>
        <v>6765893.3290000008</v>
      </c>
      <c r="K9" s="571">
        <f t="shared" ref="K9:K11" si="0">(J9-H9)/H9</f>
        <v>1.0755172872309012E-2</v>
      </c>
      <c r="L9" s="35">
        <v>6877500.7610000009</v>
      </c>
      <c r="N9" s="2" t="s">
        <v>77</v>
      </c>
    </row>
    <row r="10" spans="1:15" ht="30" customHeight="1">
      <c r="A10" s="154" t="s">
        <v>49</v>
      </c>
      <c r="B10" s="156">
        <v>7128955.9449999994</v>
      </c>
      <c r="C10" s="365">
        <v>-7.3368284837673436E-2</v>
      </c>
      <c r="D10" s="155">
        <v>6243357.3060000008</v>
      </c>
      <c r="E10" s="364">
        <v>-0.12422557325818888</v>
      </c>
      <c r="F10" s="156">
        <v>7370742.2910000002</v>
      </c>
      <c r="G10" s="364">
        <v>0.18057351673859162</v>
      </c>
      <c r="H10" s="156">
        <v>7242514.3270000005</v>
      </c>
      <c r="I10" s="364">
        <v>-1.7396886085214464E-2</v>
      </c>
      <c r="J10" s="470">
        <f>'4.3'!V38</f>
        <v>8587190.8569999989</v>
      </c>
      <c r="K10" s="471">
        <f t="shared" si="0"/>
        <v>0.18566432447182901</v>
      </c>
      <c r="L10" s="35">
        <v>7483538.5009999992</v>
      </c>
    </row>
    <row r="11" spans="1:15" ht="30" customHeight="1">
      <c r="A11" s="161" t="s">
        <v>50</v>
      </c>
      <c r="B11" s="162">
        <v>5497031.3649999993</v>
      </c>
      <c r="C11" s="249">
        <v>-0.21622706377692311</v>
      </c>
      <c r="D11" s="162">
        <v>5895678.6310000001</v>
      </c>
      <c r="E11" s="247">
        <v>7.2520464143285973E-2</v>
      </c>
      <c r="F11" s="162">
        <v>4784691.2720000008</v>
      </c>
      <c r="G11" s="247">
        <v>-0.18844096304000177</v>
      </c>
      <c r="H11" s="162">
        <v>6578002.0359999994</v>
      </c>
      <c r="I11" s="247">
        <v>0.37480177132732634</v>
      </c>
      <c r="J11" s="520">
        <f>'4.3'!W38</f>
        <v>0</v>
      </c>
      <c r="K11" s="521">
        <f t="shared" si="0"/>
        <v>-1</v>
      </c>
      <c r="L11" s="35">
        <v>5807607.4460000005</v>
      </c>
    </row>
    <row r="12" spans="1:15" ht="30" customHeight="1">
      <c r="A12" s="85" t="s">
        <v>51</v>
      </c>
      <c r="B12" s="158">
        <v>5670234.4500000002</v>
      </c>
      <c r="C12" s="250">
        <v>-6.9093670280435351E-2</v>
      </c>
      <c r="D12" s="157">
        <v>5004188.1239999989</v>
      </c>
      <c r="E12" s="248">
        <v>-0.11746363080277947</v>
      </c>
      <c r="F12" s="158">
        <v>4201644.9139999999</v>
      </c>
      <c r="G12" s="248">
        <v>-0.16037430850191578</v>
      </c>
      <c r="H12" s="158">
        <v>4806338.1440000003</v>
      </c>
      <c r="I12" s="248">
        <v>0.14391821355135115</v>
      </c>
      <c r="J12" s="522">
        <f>'4.3'!X38</f>
        <v>0</v>
      </c>
      <c r="K12" s="521">
        <f>(J12-H12)/H12</f>
        <v>-1</v>
      </c>
      <c r="L12" s="35">
        <v>5366925.0399999991</v>
      </c>
    </row>
    <row r="13" spans="1:15" ht="30" customHeight="1">
      <c r="A13" s="85" t="s">
        <v>169</v>
      </c>
      <c r="B13" s="157">
        <v>34665682.947999999</v>
      </c>
      <c r="C13" s="250">
        <v>-5.9570838457289513E-2</v>
      </c>
      <c r="D13" s="157">
        <v>31623100.743000001</v>
      </c>
      <c r="E13" s="248">
        <v>-8.7769284960114616E-2</v>
      </c>
      <c r="F13" s="157">
        <v>30368272.52</v>
      </c>
      <c r="G13" s="248">
        <v>-3.9680745831914235E-2</v>
      </c>
      <c r="H13" s="157">
        <v>34075219.898999996</v>
      </c>
      <c r="I13" s="248">
        <v>0.12206645526375159</v>
      </c>
      <c r="J13" s="522">
        <f>SUM(J7:J12)</f>
        <v>24947655.174000002</v>
      </c>
      <c r="K13" s="523">
        <f>(J13-H13)/H13</f>
        <v>-0.2678651745184441</v>
      </c>
      <c r="L13" s="147">
        <f>SUM(L7:L12)</f>
        <v>34148669.699999996</v>
      </c>
      <c r="M13" s="167"/>
    </row>
    <row r="14" spans="1:15" ht="39.950000000000003" customHeight="1">
      <c r="A14" s="596" t="s">
        <v>268</v>
      </c>
      <c r="B14" s="596"/>
      <c r="C14" s="596"/>
      <c r="D14" s="596"/>
      <c r="E14" s="596"/>
      <c r="F14" s="596"/>
      <c r="G14" s="596"/>
      <c r="H14" s="596"/>
      <c r="I14" s="596"/>
      <c r="J14" s="596"/>
      <c r="K14" s="596"/>
      <c r="O14" s="152"/>
    </row>
    <row r="15" spans="1:15" ht="15" customHeight="1"/>
    <row r="16" spans="1:15" ht="15" customHeight="1">
      <c r="A16" s="136"/>
      <c r="B16" s="136"/>
      <c r="C16" s="136"/>
      <c r="D16" s="136"/>
    </row>
    <row r="17" spans="1:11" ht="15" customHeight="1">
      <c r="A17" s="136"/>
      <c r="B17" s="136"/>
      <c r="C17" s="136" t="str">
        <f>B5</f>
        <v>2021/2022</v>
      </c>
      <c r="D17" s="136" t="str">
        <f>D5</f>
        <v>2022/2023</v>
      </c>
      <c r="E17" s="6" t="str">
        <f>F5</f>
        <v>2023/2024</v>
      </c>
      <c r="F17" s="6" t="str">
        <f>H5</f>
        <v>2024/2025</v>
      </c>
      <c r="G17" s="6" t="str">
        <f>J5</f>
        <v>2025/2026</v>
      </c>
    </row>
    <row r="18" spans="1:11" ht="15" customHeight="1">
      <c r="A18" s="136"/>
      <c r="B18" s="136" t="str">
        <f t="shared" ref="B18:C23" si="1">A7</f>
        <v>říjen</v>
      </c>
      <c r="C18" s="147">
        <f t="shared" si="1"/>
        <v>3737764.7700000005</v>
      </c>
      <c r="D18" s="147">
        <f t="shared" ref="D18:D23" si="2">D7</f>
        <v>2782482.835</v>
      </c>
      <c r="E18" s="35">
        <f t="shared" ref="E18:E23" si="3">F7</f>
        <v>2522726.04</v>
      </c>
      <c r="F18" s="35">
        <f t="shared" ref="F18:F23" si="4">H7</f>
        <v>3197695.1449999986</v>
      </c>
      <c r="G18" s="35">
        <f t="shared" ref="G18:G23" si="5">J7</f>
        <v>3884516.7959999996</v>
      </c>
    </row>
    <row r="19" spans="1:11" ht="15" customHeight="1">
      <c r="A19" s="136"/>
      <c r="B19" s="136" t="str">
        <f t="shared" si="1"/>
        <v>listopad</v>
      </c>
      <c r="C19" s="147">
        <f t="shared" si="1"/>
        <v>5486333.1030000011</v>
      </c>
      <c r="D19" s="147">
        <f t="shared" si="2"/>
        <v>4861697.1680000005</v>
      </c>
      <c r="E19" s="35">
        <f t="shared" si="3"/>
        <v>5001441.227</v>
      </c>
      <c r="F19" s="35">
        <f t="shared" si="4"/>
        <v>5556770.9620000012</v>
      </c>
      <c r="G19" s="35">
        <f t="shared" si="5"/>
        <v>5710054.1919999998</v>
      </c>
    </row>
    <row r="20" spans="1:11" ht="15" customHeight="1">
      <c r="A20" s="136"/>
      <c r="B20" s="136" t="str">
        <f t="shared" si="1"/>
        <v>prosinec</v>
      </c>
      <c r="C20" s="147">
        <f t="shared" si="1"/>
        <v>7145363.3149999995</v>
      </c>
      <c r="D20" s="147">
        <f t="shared" si="2"/>
        <v>6835696.6789999995</v>
      </c>
      <c r="E20" s="35">
        <f t="shared" si="3"/>
        <v>6487026.7759999987</v>
      </c>
      <c r="F20" s="35">
        <f t="shared" si="4"/>
        <v>6693899.2850000001</v>
      </c>
      <c r="G20" s="35">
        <f t="shared" si="5"/>
        <v>6765893.3290000008</v>
      </c>
    </row>
    <row r="21" spans="1:11" ht="15" customHeight="1">
      <c r="A21" s="136"/>
      <c r="B21" s="136" t="str">
        <f t="shared" si="1"/>
        <v>leden</v>
      </c>
      <c r="C21" s="147">
        <f t="shared" si="1"/>
        <v>7128955.9449999994</v>
      </c>
      <c r="D21" s="147">
        <f t="shared" si="2"/>
        <v>6243357.3060000008</v>
      </c>
      <c r="E21" s="35">
        <f t="shared" si="3"/>
        <v>7370742.2910000002</v>
      </c>
      <c r="F21" s="35">
        <f t="shared" si="4"/>
        <v>7242514.3270000005</v>
      </c>
      <c r="G21" s="35">
        <f t="shared" si="5"/>
        <v>8587190.8569999989</v>
      </c>
    </row>
    <row r="22" spans="1:11" ht="15" customHeight="1">
      <c r="A22" s="136"/>
      <c r="B22" s="136" t="str">
        <f t="shared" si="1"/>
        <v>únor</v>
      </c>
      <c r="C22" s="147">
        <f t="shared" si="1"/>
        <v>5497031.3649999993</v>
      </c>
      <c r="D22" s="147">
        <f t="shared" si="2"/>
        <v>5895678.6310000001</v>
      </c>
      <c r="E22" s="35">
        <f t="shared" si="3"/>
        <v>4784691.2720000008</v>
      </c>
      <c r="F22" s="35">
        <f t="shared" si="4"/>
        <v>6578002.0359999994</v>
      </c>
      <c r="G22" s="35">
        <f t="shared" si="5"/>
        <v>0</v>
      </c>
    </row>
    <row r="23" spans="1:11" ht="15" customHeight="1">
      <c r="A23" s="136"/>
      <c r="B23" s="136" t="str">
        <f t="shared" si="1"/>
        <v>březen</v>
      </c>
      <c r="C23" s="147">
        <f t="shared" si="1"/>
        <v>5670234.4500000002</v>
      </c>
      <c r="D23" s="147">
        <f t="shared" si="2"/>
        <v>5004188.1239999989</v>
      </c>
      <c r="E23" s="35">
        <f t="shared" si="3"/>
        <v>4201644.9139999999</v>
      </c>
      <c r="F23" s="35">
        <f t="shared" si="4"/>
        <v>4806338.1440000003</v>
      </c>
      <c r="G23" s="35">
        <f t="shared" si="5"/>
        <v>0</v>
      </c>
    </row>
    <row r="24" spans="1:11" ht="15" customHeight="1">
      <c r="A24" s="136"/>
      <c r="B24" s="136"/>
      <c r="C24" s="147">
        <f>SUM(C18:C23)</f>
        <v>34665682.947999999</v>
      </c>
      <c r="D24" s="147">
        <f t="shared" ref="D24:G24" si="6">SUM(D18:D23)</f>
        <v>31623100.743000001</v>
      </c>
      <c r="E24" s="147">
        <f t="shared" si="6"/>
        <v>30368272.52</v>
      </c>
      <c r="F24" s="147">
        <f t="shared" si="6"/>
        <v>34075219.898999996</v>
      </c>
      <c r="G24" s="147">
        <f t="shared" si="6"/>
        <v>24947655.174000002</v>
      </c>
    </row>
    <row r="25" spans="1:11" ht="12.95" customHeight="1">
      <c r="A25" s="136"/>
      <c r="B25" s="136"/>
      <c r="C25" s="136"/>
      <c r="D25" s="136"/>
    </row>
    <row r="26" spans="1:11" ht="12.95" customHeight="1">
      <c r="A26" s="136"/>
      <c r="B26" s="136"/>
      <c r="C26" s="136"/>
      <c r="D26" s="136"/>
    </row>
    <row r="27" spans="1:11" ht="12.95" customHeight="1">
      <c r="A27" s="136"/>
      <c r="B27" s="136"/>
      <c r="C27" s="136"/>
      <c r="D27" s="136"/>
    </row>
    <row r="28" spans="1:11" ht="12.95" customHeight="1">
      <c r="A28" s="136"/>
      <c r="B28" s="136"/>
      <c r="C28" s="136"/>
      <c r="D28" s="136"/>
    </row>
    <row r="29" spans="1:11" ht="12.95" customHeight="1">
      <c r="A29" s="136"/>
      <c r="B29" s="136"/>
      <c r="C29" s="136"/>
      <c r="D29" s="136"/>
    </row>
    <row r="30" spans="1:11" ht="12.95" customHeight="1"/>
    <row r="31" spans="1:11" ht="12.95" customHeight="1">
      <c r="A31" s="596" t="s">
        <v>269</v>
      </c>
      <c r="B31" s="596"/>
      <c r="C31" s="596"/>
      <c r="D31" s="596"/>
      <c r="E31" s="596"/>
      <c r="F31" s="596"/>
      <c r="G31" s="596"/>
      <c r="H31" s="596"/>
      <c r="I31" s="596"/>
      <c r="J31" s="596"/>
      <c r="K31" s="596"/>
    </row>
    <row r="32" spans="1:11" ht="12.95" customHeight="1">
      <c r="A32" s="136"/>
      <c r="B32" s="136"/>
      <c r="C32" s="136"/>
      <c r="D32" s="136"/>
    </row>
    <row r="33" spans="1:7" ht="15" customHeight="1"/>
    <row r="34" spans="1:7" ht="15" customHeight="1">
      <c r="A34" s="136"/>
    </row>
    <row r="35" spans="1:7" ht="15" customHeight="1">
      <c r="A35" s="136"/>
    </row>
    <row r="36" spans="1:7" ht="15" customHeight="1">
      <c r="A36" s="136"/>
    </row>
    <row r="37" spans="1:7" ht="15" customHeight="1">
      <c r="A37" s="136"/>
      <c r="C37" s="136" t="str">
        <f>C17</f>
        <v>2021/2022</v>
      </c>
      <c r="D37" s="136" t="str">
        <f t="shared" ref="D37:G37" si="7">D17</f>
        <v>2022/2023</v>
      </c>
      <c r="E37" s="136" t="str">
        <f t="shared" si="7"/>
        <v>2023/2024</v>
      </c>
      <c r="F37" s="136" t="str">
        <f t="shared" si="7"/>
        <v>2024/2025</v>
      </c>
      <c r="G37" s="136" t="str">
        <f t="shared" si="7"/>
        <v>2025/2026</v>
      </c>
    </row>
    <row r="38" spans="1:7" ht="15" customHeight="1">
      <c r="A38" s="136"/>
      <c r="B38" s="136" t="str">
        <f t="shared" ref="B38:B43" si="8">B18</f>
        <v>říjen</v>
      </c>
      <c r="C38" s="150">
        <f>C18/$C$24</f>
        <v>0.10782319724111038</v>
      </c>
      <c r="D38" s="150">
        <f>D18/$D$24</f>
        <v>8.7988931180821114E-2</v>
      </c>
      <c r="E38" s="150">
        <f>E18/$E$24</f>
        <v>8.3071107793127777E-2</v>
      </c>
      <c r="F38" s="150">
        <f>F18/$F$24</f>
        <v>9.3842245317214842E-2</v>
      </c>
      <c r="G38" s="150">
        <f>G18/$G$24</f>
        <v>0.15570668942259444</v>
      </c>
    </row>
    <row r="39" spans="1:7" ht="15" customHeight="1">
      <c r="A39" s="136"/>
      <c r="B39" s="136" t="str">
        <f t="shared" si="8"/>
        <v>listopad</v>
      </c>
      <c r="C39" s="150">
        <f t="shared" ref="C39:C43" si="9">C19/$C$24</f>
        <v>0.1582640997216104</v>
      </c>
      <c r="D39" s="150">
        <f t="shared" ref="D39:D43" si="10">D19/$D$24</f>
        <v>0.15373878758793671</v>
      </c>
      <c r="E39" s="150">
        <f t="shared" ref="E39:E43" si="11">E19/$E$24</f>
        <v>0.16469297763664825</v>
      </c>
      <c r="F39" s="150">
        <f t="shared" ref="F39:F43" si="12">F19/$F$24</f>
        <v>0.16307366404297438</v>
      </c>
      <c r="G39" s="150">
        <f t="shared" ref="G39:G43" si="13">G19/$G$24</f>
        <v>0.22888139795802998</v>
      </c>
    </row>
    <row r="40" spans="1:7" ht="15" customHeight="1">
      <c r="A40" s="136"/>
      <c r="B40" s="136" t="str">
        <f t="shared" si="8"/>
        <v>prosinec</v>
      </c>
      <c r="C40" s="150">
        <f t="shared" si="9"/>
        <v>0.20612209849488178</v>
      </c>
      <c r="D40" s="150">
        <f t="shared" si="10"/>
        <v>0.21616149328788165</v>
      </c>
      <c r="E40" s="150">
        <f t="shared" si="11"/>
        <v>0.21361197847943966</v>
      </c>
      <c r="F40" s="150">
        <f t="shared" si="12"/>
        <v>0.19644478611850266</v>
      </c>
      <c r="G40" s="150">
        <f t="shared" si="13"/>
        <v>0.27120357732262124</v>
      </c>
    </row>
    <row r="41" spans="1:7" ht="15" customHeight="1">
      <c r="A41" s="136"/>
      <c r="B41" s="136" t="str">
        <f t="shared" si="8"/>
        <v>leden</v>
      </c>
      <c r="C41" s="150">
        <f t="shared" si="9"/>
        <v>0.20564879554496984</v>
      </c>
      <c r="D41" s="150">
        <f t="shared" si="10"/>
        <v>0.19743026962281718</v>
      </c>
      <c r="E41" s="150">
        <f t="shared" si="11"/>
        <v>0.24271193845964606</v>
      </c>
      <c r="F41" s="150">
        <f t="shared" si="12"/>
        <v>0.21254490355358047</v>
      </c>
      <c r="G41" s="150">
        <f t="shared" si="13"/>
        <v>0.34420833529675426</v>
      </c>
    </row>
    <row r="42" spans="1:7" ht="15" customHeight="1">
      <c r="A42" s="136"/>
      <c r="B42" s="136" t="str">
        <f t="shared" si="8"/>
        <v>únor</v>
      </c>
      <c r="C42" s="150">
        <f t="shared" si="9"/>
        <v>0.15857271219049054</v>
      </c>
      <c r="D42" s="150">
        <f t="shared" si="10"/>
        <v>0.18643581724999092</v>
      </c>
      <c r="E42" s="150">
        <f t="shared" si="11"/>
        <v>0.15755559585580275</v>
      </c>
      <c r="F42" s="150">
        <f t="shared" si="12"/>
        <v>0.19304356818525018</v>
      </c>
      <c r="G42" s="150">
        <f t="shared" si="13"/>
        <v>0</v>
      </c>
    </row>
    <row r="43" spans="1:7" ht="15" customHeight="1">
      <c r="A43" s="136"/>
      <c r="B43" s="136" t="str">
        <f t="shared" si="8"/>
        <v>březen</v>
      </c>
      <c r="C43" s="150">
        <f t="shared" si="9"/>
        <v>0.1635690968069371</v>
      </c>
      <c r="D43" s="150">
        <f t="shared" si="10"/>
        <v>0.15824470107055241</v>
      </c>
      <c r="E43" s="150">
        <f t="shared" si="11"/>
        <v>0.13835640177533548</v>
      </c>
      <c r="F43" s="150">
        <f t="shared" si="12"/>
        <v>0.14105083278247757</v>
      </c>
      <c r="G43" s="150">
        <f t="shared" si="13"/>
        <v>0</v>
      </c>
    </row>
    <row r="44" spans="1:7" ht="15" customHeight="1">
      <c r="A44" s="136"/>
      <c r="B44" s="136"/>
      <c r="C44" s="151">
        <f>SUM(C38:C43)</f>
        <v>1</v>
      </c>
      <c r="D44" s="151">
        <f t="shared" ref="D44:G44" si="14">SUM(D38:D43)</f>
        <v>1</v>
      </c>
      <c r="E44" s="151">
        <f t="shared" si="14"/>
        <v>1</v>
      </c>
      <c r="F44" s="151">
        <f t="shared" si="14"/>
        <v>1</v>
      </c>
      <c r="G44" s="151">
        <f t="shared" si="14"/>
        <v>1</v>
      </c>
    </row>
    <row r="45" spans="1:7" ht="15" customHeight="1">
      <c r="A45" s="136"/>
      <c r="B45" s="136"/>
      <c r="C45" s="136"/>
      <c r="D45" s="136"/>
    </row>
    <row r="46" spans="1:7" ht="15" customHeight="1"/>
    <row r="47" spans="1:7" ht="15" customHeight="1"/>
    <row r="48" spans="1:7" ht="15" customHeight="1"/>
    <row r="49" ht="15" customHeight="1"/>
    <row r="50" ht="15" customHeight="1"/>
  </sheetData>
  <mergeCells count="7">
    <mergeCell ref="A14:K14"/>
    <mergeCell ref="A31:K31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C7772-A150-47AA-8148-66E84841733D}">
  <dimension ref="A1:Q57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1" width="7.625" style="2" customWidth="1"/>
    <col min="12" max="12" width="9" style="2"/>
    <col min="13" max="13" width="11.5" style="2" bestFit="1" customWidth="1"/>
    <col min="14" max="16384" width="9" style="2"/>
  </cols>
  <sheetData>
    <row r="1" spans="1:17" ht="20.25">
      <c r="A1" s="113"/>
      <c r="B1" s="114"/>
      <c r="C1" s="114"/>
      <c r="D1" s="114"/>
    </row>
    <row r="2" spans="1:17" ht="18">
      <c r="A2" s="115" t="s">
        <v>232</v>
      </c>
      <c r="B2" s="116"/>
      <c r="C2" s="116"/>
      <c r="D2" s="117"/>
    </row>
    <row r="3" spans="1:17" ht="8.25" customHeight="1">
      <c r="A3" s="7"/>
      <c r="B3" s="3"/>
      <c r="C3" s="3"/>
      <c r="D3" s="4"/>
      <c r="O3" s="2" t="s">
        <v>77</v>
      </c>
    </row>
    <row r="4" spans="1:17" ht="15" customHeight="1">
      <c r="A4" s="136"/>
      <c r="B4" s="136"/>
      <c r="C4" s="136"/>
      <c r="D4" s="136"/>
    </row>
    <row r="5" spans="1:17" ht="20.100000000000001" customHeight="1">
      <c r="A5" s="220" t="s">
        <v>122</v>
      </c>
      <c r="B5" s="598" t="s">
        <v>90</v>
      </c>
      <c r="C5" s="605"/>
      <c r="D5" s="597" t="s">
        <v>110</v>
      </c>
      <c r="E5" s="597"/>
      <c r="F5" s="598" t="s">
        <v>118</v>
      </c>
      <c r="G5" s="598"/>
      <c r="H5" s="597" t="s">
        <v>121</v>
      </c>
      <c r="I5" s="597"/>
      <c r="J5" s="606" t="s">
        <v>299</v>
      </c>
      <c r="K5" s="607"/>
      <c r="L5" s="146"/>
    </row>
    <row r="6" spans="1:17" ht="20.100000000000001" customHeight="1">
      <c r="A6" s="85" t="s">
        <v>173</v>
      </c>
      <c r="B6" s="134" t="s">
        <v>5</v>
      </c>
      <c r="C6" s="145" t="s">
        <v>6</v>
      </c>
      <c r="D6" s="134" t="s">
        <v>5</v>
      </c>
      <c r="E6" s="85" t="s">
        <v>6</v>
      </c>
      <c r="F6" s="134" t="s">
        <v>5</v>
      </c>
      <c r="G6" s="85" t="s">
        <v>6</v>
      </c>
      <c r="H6" s="134" t="s">
        <v>5</v>
      </c>
      <c r="I6" s="85" t="s">
        <v>6</v>
      </c>
      <c r="J6" s="383" t="s">
        <v>5</v>
      </c>
      <c r="K6" s="386" t="s">
        <v>6</v>
      </c>
      <c r="L6" s="5"/>
    </row>
    <row r="7" spans="1:17" ht="15" customHeight="1">
      <c r="A7" s="227" t="s">
        <v>46</v>
      </c>
      <c r="B7" s="422">
        <v>3737764.7700000005</v>
      </c>
      <c r="C7" s="426">
        <v>3803931.2415499855</v>
      </c>
      <c r="D7" s="217">
        <v>2782482.835</v>
      </c>
      <c r="E7" s="209">
        <v>2676175.0824539922</v>
      </c>
      <c r="F7" s="217">
        <v>2522726.04</v>
      </c>
      <c r="G7" s="209">
        <v>2524922.971067003</v>
      </c>
      <c r="H7" s="217">
        <v>3197695.1449999986</v>
      </c>
      <c r="I7" s="209">
        <v>2824367.7220669249</v>
      </c>
      <c r="J7" s="470">
        <f>'4.1'!J7</f>
        <v>3884516.7959999996</v>
      </c>
      <c r="K7" s="472">
        <v>2732561.6462021521</v>
      </c>
      <c r="L7" s="35"/>
      <c r="N7" s="152"/>
      <c r="O7" s="152"/>
    </row>
    <row r="8" spans="1:17" ht="15" customHeight="1">
      <c r="A8" s="180" t="s">
        <v>175</v>
      </c>
      <c r="B8" s="181">
        <v>0.49561328967326101</v>
      </c>
      <c r="C8" s="186">
        <v>0.50438671032673899</v>
      </c>
      <c r="D8" s="181">
        <v>0.50973753568675639</v>
      </c>
      <c r="E8" s="182">
        <v>0.49026246431324355</v>
      </c>
      <c r="F8" s="181">
        <v>0.49978238076159948</v>
      </c>
      <c r="G8" s="182">
        <v>0.50021761923840047</v>
      </c>
      <c r="H8" s="181">
        <v>0.53099663945511955</v>
      </c>
      <c r="I8" s="182">
        <v>0.46900336054488045</v>
      </c>
      <c r="J8" s="385">
        <f>J7/(J7+K7)</f>
        <v>0.58704409051968853</v>
      </c>
      <c r="K8" s="473">
        <f>K7/(J7+K7)</f>
        <v>0.41295590948031147</v>
      </c>
      <c r="L8" s="35"/>
      <c r="N8" s="152"/>
      <c r="O8" s="152"/>
    </row>
    <row r="9" spans="1:17" ht="15" customHeight="1">
      <c r="A9" s="161" t="s">
        <v>47</v>
      </c>
      <c r="B9" s="162">
        <v>5486333.1030000011</v>
      </c>
      <c r="C9" s="147">
        <v>4818342.0699530272</v>
      </c>
      <c r="D9" s="162">
        <v>4861697.1680000005</v>
      </c>
      <c r="E9" s="147">
        <v>3103635.6320689116</v>
      </c>
      <c r="F9" s="162">
        <v>5001441.227</v>
      </c>
      <c r="G9" s="147">
        <v>2882990.6893000416</v>
      </c>
      <c r="H9" s="162">
        <v>5556770.9620000012</v>
      </c>
      <c r="I9" s="147">
        <v>3780540.1000370234</v>
      </c>
      <c r="J9" s="570">
        <f>'4.1'!J8</f>
        <v>5710054.1919999998</v>
      </c>
      <c r="K9" s="572">
        <v>3026329.4457840696</v>
      </c>
      <c r="L9" s="35"/>
      <c r="M9" s="152"/>
      <c r="N9" s="152"/>
    </row>
    <row r="10" spans="1:17" ht="15" customHeight="1">
      <c r="A10" s="180" t="s">
        <v>175</v>
      </c>
      <c r="B10" s="181">
        <v>0.53241203734399456</v>
      </c>
      <c r="C10" s="186">
        <v>0.46758796265600544</v>
      </c>
      <c r="D10" s="181">
        <v>0.61035706731022454</v>
      </c>
      <c r="E10" s="182">
        <v>0.38964293268977546</v>
      </c>
      <c r="F10" s="181">
        <v>0.634343891873829</v>
      </c>
      <c r="G10" s="182">
        <v>0.365656108126171</v>
      </c>
      <c r="H10" s="181">
        <v>0.59511468827383562</v>
      </c>
      <c r="I10" s="182">
        <v>0.40488531172616438</v>
      </c>
      <c r="J10" s="385">
        <f>J9/(J9+K9)</f>
        <v>0.65359471707544203</v>
      </c>
      <c r="K10" s="473">
        <f>K9/(J9+K9)</f>
        <v>0.34640528292455797</v>
      </c>
      <c r="L10" s="35"/>
      <c r="M10" s="152"/>
    </row>
    <row r="11" spans="1:17" ht="15" customHeight="1">
      <c r="A11" s="161" t="s">
        <v>48</v>
      </c>
      <c r="B11" s="162">
        <v>7145363.3149999995</v>
      </c>
      <c r="C11" s="147">
        <v>5082845.2094249874</v>
      </c>
      <c r="D11" s="162">
        <v>6835696.6789999995</v>
      </c>
      <c r="E11" s="147">
        <v>3496625.8078130428</v>
      </c>
      <c r="F11" s="162">
        <v>6487026.7759999987</v>
      </c>
      <c r="G11" s="147">
        <v>2965318.4823010881</v>
      </c>
      <c r="H11" s="162">
        <v>6693899.2850000001</v>
      </c>
      <c r="I11" s="147">
        <v>3436957.6683979128</v>
      </c>
      <c r="J11" s="570">
        <f>'4.1'!J9</f>
        <v>6765893.3290000008</v>
      </c>
      <c r="K11" s="572">
        <v>3360182.3228768511</v>
      </c>
      <c r="L11" s="35"/>
      <c r="M11" s="152"/>
    </row>
    <row r="12" spans="1:17" ht="15" customHeight="1">
      <c r="A12" s="180" t="s">
        <v>175</v>
      </c>
      <c r="B12" s="181">
        <v>0.58433443465799906</v>
      </c>
      <c r="C12" s="186">
        <v>0.41566556534200094</v>
      </c>
      <c r="D12" s="181">
        <v>0.66158375212584364</v>
      </c>
      <c r="E12" s="182">
        <v>0.33841624787415642</v>
      </c>
      <c r="F12" s="181">
        <v>0.68628754015338855</v>
      </c>
      <c r="G12" s="182">
        <v>0.3137124598466115</v>
      </c>
      <c r="H12" s="181">
        <v>0.66074363854825235</v>
      </c>
      <c r="I12" s="182">
        <v>0.33925636145174759</v>
      </c>
      <c r="J12" s="385">
        <f>J11/(J11+K11)</f>
        <v>0.66816539413725917</v>
      </c>
      <c r="K12" s="473">
        <f>K11/(J11+K11)</f>
        <v>0.33183460586274077</v>
      </c>
      <c r="L12" s="35"/>
      <c r="N12" s="152"/>
      <c r="O12" s="152"/>
    </row>
    <row r="13" spans="1:17" ht="15" customHeight="1">
      <c r="A13" s="227" t="s">
        <v>49</v>
      </c>
      <c r="B13" s="422">
        <v>7128955.9449999994</v>
      </c>
      <c r="C13" s="426">
        <v>4738377.8212400032</v>
      </c>
      <c r="D13" s="217">
        <v>6243357.3060000008</v>
      </c>
      <c r="E13" s="209">
        <v>3273376.3222699994</v>
      </c>
      <c r="F13" s="217">
        <v>7370742.2910000002</v>
      </c>
      <c r="G13" s="209">
        <v>3965526.8299589446</v>
      </c>
      <c r="H13" s="217">
        <v>7242514.3270000005</v>
      </c>
      <c r="I13" s="209">
        <v>3885006.6224670494</v>
      </c>
      <c r="J13" s="470">
        <f>'4.1'!J10</f>
        <v>8587190.8569999989</v>
      </c>
      <c r="K13" s="472">
        <v>4730463.518441055</v>
      </c>
      <c r="L13" s="35"/>
      <c r="M13" s="152"/>
      <c r="O13" s="152"/>
      <c r="Q13" s="152"/>
    </row>
    <row r="14" spans="1:17" ht="15" customHeight="1">
      <c r="A14" s="180" t="s">
        <v>175</v>
      </c>
      <c r="B14" s="181">
        <v>0.60072094418380118</v>
      </c>
      <c r="C14" s="186">
        <v>0.39927905581619882</v>
      </c>
      <c r="D14" s="181">
        <v>0.65603993448484799</v>
      </c>
      <c r="E14" s="182">
        <v>0.34396006551515201</v>
      </c>
      <c r="F14" s="181">
        <v>0.65019118833132494</v>
      </c>
      <c r="G14" s="182">
        <v>0.34980881166867511</v>
      </c>
      <c r="H14" s="181">
        <v>0.65086503632661141</v>
      </c>
      <c r="I14" s="182">
        <v>0.34913496367338864</v>
      </c>
      <c r="J14" s="385">
        <f>J13/(J13+K13)</f>
        <v>0.64479754579271464</v>
      </c>
      <c r="K14" s="473">
        <f>K13/(J13+K13)</f>
        <v>0.35520245420728541</v>
      </c>
      <c r="L14" s="35"/>
      <c r="M14" s="152"/>
      <c r="N14" s="152"/>
      <c r="O14" s="152"/>
      <c r="Q14" s="152"/>
    </row>
    <row r="15" spans="1:17" ht="15" customHeight="1">
      <c r="A15" s="161" t="s">
        <v>50</v>
      </c>
      <c r="B15" s="162">
        <v>5497031.3649999993</v>
      </c>
      <c r="C15" s="147">
        <v>3793277.6864369987</v>
      </c>
      <c r="D15" s="162">
        <v>5895678.6310000001</v>
      </c>
      <c r="E15" s="147">
        <v>3252573.6956469985</v>
      </c>
      <c r="F15" s="162">
        <v>4784691.2720000008</v>
      </c>
      <c r="G15" s="147">
        <v>2758486.1995140407</v>
      </c>
      <c r="H15" s="162">
        <v>6578002.0359999994</v>
      </c>
      <c r="I15" s="147">
        <v>3662032.1998948148</v>
      </c>
      <c r="J15" s="520">
        <f>'4.1'!J11</f>
        <v>0</v>
      </c>
      <c r="K15" s="524"/>
      <c r="L15" s="35"/>
      <c r="M15" s="152"/>
      <c r="O15" s="152"/>
      <c r="Q15" s="152"/>
    </row>
    <row r="16" spans="1:17" ht="15" customHeight="1">
      <c r="A16" s="180" t="s">
        <v>175</v>
      </c>
      <c r="B16" s="181">
        <v>0.59169520998332503</v>
      </c>
      <c r="C16" s="186">
        <v>0.40830479001667502</v>
      </c>
      <c r="D16" s="181">
        <v>0.64445955582434988</v>
      </c>
      <c r="E16" s="182">
        <v>0.35554044417565012</v>
      </c>
      <c r="F16" s="181">
        <v>0.63430713251396342</v>
      </c>
      <c r="G16" s="182">
        <v>0.36569286748603658</v>
      </c>
      <c r="H16" s="181">
        <v>0.64238086362464075</v>
      </c>
      <c r="I16" s="182">
        <v>0.35761913637535919</v>
      </c>
      <c r="J16" s="525" t="e">
        <f>J15/(J15+K15)</f>
        <v>#DIV/0!</v>
      </c>
      <c r="K16" s="526" t="e">
        <f>K15/(J15+K15)</f>
        <v>#DIV/0!</v>
      </c>
      <c r="L16" s="35"/>
      <c r="M16" s="152"/>
      <c r="O16" s="152"/>
      <c r="Q16" s="152"/>
    </row>
    <row r="17" spans="1:17" ht="15" customHeight="1">
      <c r="A17" s="161" t="s">
        <v>51</v>
      </c>
      <c r="B17" s="162">
        <v>5670234.4500000002</v>
      </c>
      <c r="C17" s="147">
        <v>4032004.0888928315</v>
      </c>
      <c r="D17" s="162">
        <v>5004188.1239999989</v>
      </c>
      <c r="E17" s="147">
        <v>3149492.0771299545</v>
      </c>
      <c r="F17" s="162">
        <v>4201644.9139999999</v>
      </c>
      <c r="G17" s="147">
        <v>2789582.2561199451</v>
      </c>
      <c r="H17" s="162">
        <v>4806338.1440000003</v>
      </c>
      <c r="I17" s="147">
        <v>3214041.7118760692</v>
      </c>
      <c r="J17" s="520">
        <f>'4.1'!J12</f>
        <v>0</v>
      </c>
      <c r="K17" s="524"/>
      <c r="L17" s="35"/>
      <c r="M17" s="152"/>
      <c r="O17" s="152"/>
      <c r="Q17" s="152"/>
    </row>
    <row r="18" spans="1:17" ht="15" customHeight="1">
      <c r="A18" s="183" t="s">
        <v>175</v>
      </c>
      <c r="B18" s="184">
        <v>0.58442538052121085</v>
      </c>
      <c r="C18" s="187">
        <v>0.4155746194787891</v>
      </c>
      <c r="D18" s="184">
        <v>0.61373367615110885</v>
      </c>
      <c r="E18" s="185">
        <v>0.38626632384889115</v>
      </c>
      <c r="F18" s="184">
        <v>0.60098818301278489</v>
      </c>
      <c r="G18" s="185">
        <v>0.39901181698721511</v>
      </c>
      <c r="H18" s="184">
        <v>0.59926564955382677</v>
      </c>
      <c r="I18" s="185">
        <v>0.40073435044617323</v>
      </c>
      <c r="J18" s="528" t="e">
        <f>J17/(J17+K17)</f>
        <v>#DIV/0!</v>
      </c>
      <c r="K18" s="529" t="e">
        <f>K17/(J17+K17)</f>
        <v>#DIV/0!</v>
      </c>
      <c r="L18" s="35"/>
      <c r="O18" s="152"/>
    </row>
    <row r="19" spans="1:17" ht="15" customHeight="1">
      <c r="A19" s="161" t="s">
        <v>169</v>
      </c>
      <c r="B19" s="162">
        <v>34665682.947999999</v>
      </c>
      <c r="C19" s="426">
        <v>26268778.117497835</v>
      </c>
      <c r="D19" s="162">
        <v>31623100.743000001</v>
      </c>
      <c r="E19" s="209">
        <v>18951878.617382899</v>
      </c>
      <c r="F19" s="162">
        <v>30368272.52</v>
      </c>
      <c r="G19" s="209">
        <v>17886827.428261064</v>
      </c>
      <c r="H19" s="162">
        <v>34075219.898999996</v>
      </c>
      <c r="I19" s="209">
        <v>20802946.024739794</v>
      </c>
      <c r="J19" s="520">
        <f>J7+J9+J11+J13+J15+J17</f>
        <v>24947655.174000002</v>
      </c>
      <c r="K19" s="527">
        <f t="shared" ref="K19" si="0">K7+K9+K11+K13+K15+K17</f>
        <v>13849536.933304127</v>
      </c>
      <c r="L19" s="147"/>
      <c r="M19" s="178"/>
      <c r="N19" s="178"/>
      <c r="P19" s="179"/>
      <c r="Q19" s="179"/>
    </row>
    <row r="20" spans="1:17" ht="15" customHeight="1">
      <c r="A20" s="183" t="s">
        <v>175</v>
      </c>
      <c r="B20" s="184">
        <v>0.56890111673816579</v>
      </c>
      <c r="C20" s="187">
        <v>0.43109888326183426</v>
      </c>
      <c r="D20" s="184">
        <v>0.62527164900380461</v>
      </c>
      <c r="E20" s="185">
        <v>0.37472835099619534</v>
      </c>
      <c r="F20" s="184">
        <v>0.62932773017900168</v>
      </c>
      <c r="G20" s="185">
        <v>0.37067226982099821</v>
      </c>
      <c r="H20" s="184">
        <v>0.6209249038379282</v>
      </c>
      <c r="I20" s="185">
        <v>0.3790750961620718</v>
      </c>
      <c r="J20" s="528">
        <f>J19/(J19+K19)</f>
        <v>0.64302733829294956</v>
      </c>
      <c r="K20" s="529">
        <f>K19/(J19+K19)</f>
        <v>0.35697266170705055</v>
      </c>
      <c r="L20" s="147"/>
      <c r="M20" s="178"/>
      <c r="N20" s="178"/>
      <c r="P20" s="179"/>
      <c r="Q20" s="179"/>
    </row>
    <row r="21" spans="1:17" ht="39.950000000000003" customHeight="1">
      <c r="A21" s="596" t="s">
        <v>300</v>
      </c>
      <c r="B21" s="596"/>
      <c r="C21" s="596"/>
      <c r="D21" s="596"/>
      <c r="E21" s="596"/>
      <c r="F21" s="596"/>
      <c r="G21" s="596"/>
      <c r="H21" s="596"/>
      <c r="I21" s="596"/>
      <c r="J21" s="596"/>
      <c r="K21" s="596"/>
      <c r="M21" s="152"/>
      <c r="N21" s="152"/>
      <c r="P21" s="179"/>
      <c r="Q21" s="179"/>
    </row>
    <row r="22" spans="1:17" ht="15" customHeight="1"/>
    <row r="23" spans="1:17" ht="15" customHeight="1">
      <c r="A23" s="136"/>
      <c r="B23" s="136"/>
      <c r="C23" s="136"/>
      <c r="D23" s="136"/>
    </row>
    <row r="24" spans="1:17" ht="15" customHeight="1">
      <c r="A24" s="136"/>
      <c r="B24" s="136" t="s">
        <v>5</v>
      </c>
      <c r="C24" s="6" t="s">
        <v>6</v>
      </c>
      <c r="D24" s="136"/>
      <c r="F24" s="136"/>
      <c r="G24" s="136" t="s">
        <v>5</v>
      </c>
      <c r="H24" s="6" t="s">
        <v>6</v>
      </c>
      <c r="I24" s="136"/>
      <c r="J24" s="6"/>
    </row>
    <row r="25" spans="1:17" ht="15" customHeight="1">
      <c r="A25" s="171" t="str">
        <f>A7</f>
        <v>říjen</v>
      </c>
      <c r="B25" s="147">
        <f>J7</f>
        <v>3884516.7959999996</v>
      </c>
      <c r="C25" s="147">
        <f>K7</f>
        <v>2732561.6462021521</v>
      </c>
      <c r="D25" s="147">
        <f>SUM(B25:C25)</f>
        <v>6617078.4422021518</v>
      </c>
      <c r="E25" s="147"/>
      <c r="F25" s="176"/>
      <c r="G25" s="177">
        <f>B25/D25</f>
        <v>0.58704409051968853</v>
      </c>
      <c r="H25" s="177">
        <f>C25/D25</f>
        <v>0.41295590948031147</v>
      </c>
      <c r="I25" s="177">
        <f>SUM(G25:H25)</f>
        <v>1</v>
      </c>
      <c r="J25" s="147"/>
      <c r="K25" s="147"/>
    </row>
    <row r="26" spans="1:17" ht="15" customHeight="1">
      <c r="A26" s="171" t="str">
        <f>A9</f>
        <v>listopad</v>
      </c>
      <c r="B26" s="147">
        <f>J9</f>
        <v>5710054.1919999998</v>
      </c>
      <c r="C26" s="147">
        <f>K9</f>
        <v>3026329.4457840696</v>
      </c>
      <c r="D26" s="147">
        <f t="shared" ref="D26:D30" si="1">SUM(B26:C26)</f>
        <v>8736383.6377840694</v>
      </c>
      <c r="E26" s="147"/>
      <c r="F26" s="171"/>
      <c r="G26" s="177">
        <f t="shared" ref="G26:G30" si="2">B26/D26</f>
        <v>0.65359471707544203</v>
      </c>
      <c r="H26" s="177">
        <f t="shared" ref="H26:H30" si="3">C26/D26</f>
        <v>0.34640528292455797</v>
      </c>
      <c r="I26" s="177">
        <f t="shared" ref="I26:I30" si="4">SUM(G26:H26)</f>
        <v>1</v>
      </c>
      <c r="J26" s="147"/>
      <c r="K26" s="147"/>
    </row>
    <row r="27" spans="1:17" ht="15" customHeight="1">
      <c r="A27" s="171" t="str">
        <f>A11</f>
        <v>prosinec</v>
      </c>
      <c r="B27" s="147">
        <f>J11</f>
        <v>6765893.3290000008</v>
      </c>
      <c r="C27" s="147">
        <f>K11</f>
        <v>3360182.3228768511</v>
      </c>
      <c r="D27" s="147">
        <f t="shared" si="1"/>
        <v>10126075.651876852</v>
      </c>
      <c r="E27" s="147"/>
      <c r="F27" s="171"/>
      <c r="G27" s="177">
        <f t="shared" si="2"/>
        <v>0.66816539413725917</v>
      </c>
      <c r="H27" s="177">
        <f t="shared" si="3"/>
        <v>0.33183460586274077</v>
      </c>
      <c r="I27" s="177">
        <f t="shared" si="4"/>
        <v>1</v>
      </c>
      <c r="J27" s="147"/>
      <c r="K27" s="147"/>
    </row>
    <row r="28" spans="1:17" ht="15" customHeight="1">
      <c r="A28" s="171" t="str">
        <f>A13</f>
        <v>leden</v>
      </c>
      <c r="B28" s="147">
        <f>J13</f>
        <v>8587190.8569999989</v>
      </c>
      <c r="C28" s="147">
        <f>K13</f>
        <v>4730463.518441055</v>
      </c>
      <c r="D28" s="147">
        <f t="shared" si="1"/>
        <v>13317654.375441054</v>
      </c>
      <c r="E28" s="147"/>
      <c r="F28" s="171"/>
      <c r="G28" s="177">
        <f t="shared" si="2"/>
        <v>0.64479754579271464</v>
      </c>
      <c r="H28" s="177">
        <f t="shared" si="3"/>
        <v>0.35520245420728541</v>
      </c>
      <c r="I28" s="177">
        <f t="shared" si="4"/>
        <v>1</v>
      </c>
      <c r="J28" s="147"/>
      <c r="K28" s="147"/>
    </row>
    <row r="29" spans="1:17" ht="15" customHeight="1">
      <c r="A29" s="171" t="str">
        <f>A15</f>
        <v>únor</v>
      </c>
      <c r="B29" s="147">
        <f>J15</f>
        <v>0</v>
      </c>
      <c r="C29" s="147">
        <f>K15</f>
        <v>0</v>
      </c>
      <c r="D29" s="147">
        <f t="shared" si="1"/>
        <v>0</v>
      </c>
      <c r="E29" s="147"/>
      <c r="F29" s="171"/>
      <c r="G29" s="177" t="e">
        <f t="shared" si="2"/>
        <v>#DIV/0!</v>
      </c>
      <c r="H29" s="177" t="e">
        <f t="shared" si="3"/>
        <v>#DIV/0!</v>
      </c>
      <c r="I29" s="177" t="e">
        <f t="shared" si="4"/>
        <v>#DIV/0!</v>
      </c>
      <c r="J29" s="147"/>
      <c r="K29" s="147"/>
    </row>
    <row r="30" spans="1:17" ht="15" customHeight="1">
      <c r="A30" s="171" t="str">
        <f>A17</f>
        <v>březen</v>
      </c>
      <c r="B30" s="147">
        <f>J17</f>
        <v>0</v>
      </c>
      <c r="C30" s="147">
        <f>K17</f>
        <v>0</v>
      </c>
      <c r="D30" s="147">
        <f t="shared" si="1"/>
        <v>0</v>
      </c>
      <c r="E30" s="147"/>
      <c r="F30" s="171"/>
      <c r="G30" s="177" t="e">
        <f t="shared" si="2"/>
        <v>#DIV/0!</v>
      </c>
      <c r="H30" s="177" t="e">
        <f t="shared" si="3"/>
        <v>#DIV/0!</v>
      </c>
      <c r="I30" s="177" t="e">
        <f t="shared" si="4"/>
        <v>#DIV/0!</v>
      </c>
      <c r="J30" s="147"/>
      <c r="K30" s="147"/>
    </row>
    <row r="31" spans="1:17" ht="15" customHeight="1">
      <c r="A31" s="136"/>
      <c r="B31" s="136"/>
      <c r="C31" s="147"/>
      <c r="D31" s="147"/>
      <c r="E31" s="147"/>
      <c r="F31" s="147"/>
      <c r="G31" s="147"/>
    </row>
    <row r="32" spans="1:17" ht="12.95" customHeight="1">
      <c r="A32" s="136"/>
      <c r="B32" s="136"/>
      <c r="C32" s="136"/>
      <c r="D32" s="136"/>
    </row>
    <row r="33" spans="1:11" ht="12.95" customHeight="1">
      <c r="A33" s="136"/>
      <c r="B33" s="136"/>
      <c r="C33" s="136"/>
      <c r="D33" s="136"/>
    </row>
    <row r="34" spans="1:11" ht="12.95" customHeight="1">
      <c r="A34" s="136"/>
      <c r="B34" s="136"/>
      <c r="C34" s="136"/>
      <c r="D34" s="136"/>
    </row>
    <row r="35" spans="1:11" ht="12.95" customHeight="1">
      <c r="A35" s="136"/>
      <c r="B35" s="136"/>
      <c r="C35" s="136"/>
      <c r="D35" s="136"/>
    </row>
    <row r="36" spans="1:11" ht="12.95" customHeight="1">
      <c r="A36" s="136"/>
      <c r="B36" s="136"/>
      <c r="C36" s="136"/>
      <c r="D36" s="136"/>
    </row>
    <row r="37" spans="1:11" ht="12.95" customHeight="1"/>
    <row r="38" spans="1:11" ht="12.95" customHeight="1">
      <c r="A38" s="596" t="s">
        <v>174</v>
      </c>
      <c r="B38" s="596"/>
      <c r="C38" s="596"/>
      <c r="D38" s="596"/>
      <c r="E38" s="596"/>
      <c r="F38" s="596"/>
      <c r="G38" s="596"/>
      <c r="H38" s="596"/>
      <c r="I38" s="596"/>
      <c r="J38" s="596"/>
      <c r="K38" s="596"/>
    </row>
    <row r="39" spans="1:11" ht="12.95" customHeight="1">
      <c r="A39" s="136"/>
      <c r="B39" s="136"/>
      <c r="C39" s="136"/>
      <c r="D39" s="136"/>
    </row>
    <row r="40" spans="1:11" ht="15" customHeight="1"/>
    <row r="41" spans="1:11" ht="15" customHeight="1">
      <c r="A41" s="136"/>
    </row>
    <row r="42" spans="1:11" ht="15" customHeight="1">
      <c r="A42" s="136"/>
      <c r="B42" s="136"/>
      <c r="C42" s="136" t="str">
        <f>B5</f>
        <v>2021/2022</v>
      </c>
      <c r="D42" s="136" t="str">
        <f>D5</f>
        <v>2022/2023</v>
      </c>
      <c r="E42" s="6" t="str">
        <f>F5</f>
        <v>2023/2024</v>
      </c>
      <c r="F42" s="136" t="str">
        <f>H5</f>
        <v>2024/2025</v>
      </c>
      <c r="G42" s="6" t="str">
        <f>J5</f>
        <v>2025/2026</v>
      </c>
      <c r="H42" s="136"/>
      <c r="I42" s="6"/>
      <c r="J42" s="136"/>
      <c r="K42" s="6"/>
    </row>
    <row r="43" spans="1:11" ht="15" customHeight="1">
      <c r="A43" s="171"/>
      <c r="B43" s="150" t="str">
        <f>B6</f>
        <v>CHZ</v>
      </c>
      <c r="C43" s="150">
        <f>B19</f>
        <v>34665682.947999999</v>
      </c>
      <c r="D43" s="150">
        <f>D19</f>
        <v>31623100.743000001</v>
      </c>
      <c r="E43" s="150">
        <f>F19</f>
        <v>30368272.52</v>
      </c>
      <c r="F43" s="150">
        <f>H19</f>
        <v>34075219.898999996</v>
      </c>
      <c r="G43" s="150">
        <f>J19</f>
        <v>24947655.174000002</v>
      </c>
      <c r="H43" s="150"/>
      <c r="I43" s="150"/>
      <c r="J43" s="150"/>
      <c r="K43" s="150"/>
    </row>
    <row r="44" spans="1:11" ht="15" customHeight="1">
      <c r="A44" s="171"/>
      <c r="B44" s="150" t="str">
        <f>C6</f>
        <v>NECHZ</v>
      </c>
      <c r="C44" s="150">
        <f>C19</f>
        <v>26268778.117497835</v>
      </c>
      <c r="D44" s="150">
        <f>E19</f>
        <v>18951878.617382899</v>
      </c>
      <c r="E44" s="150">
        <f>G19</f>
        <v>17886827.428261064</v>
      </c>
      <c r="F44" s="150">
        <f>I19</f>
        <v>20802946.024739794</v>
      </c>
      <c r="G44" s="150">
        <f>K19</f>
        <v>13849536.933304127</v>
      </c>
      <c r="H44" s="150"/>
      <c r="I44" s="150"/>
      <c r="J44" s="150"/>
      <c r="K44" s="150"/>
    </row>
    <row r="45" spans="1:11" ht="15" customHeight="1">
      <c r="A45" s="171"/>
      <c r="B45" s="150"/>
      <c r="C45" s="150"/>
      <c r="D45" s="150"/>
      <c r="E45" s="150"/>
      <c r="F45" s="150"/>
      <c r="G45" s="150"/>
      <c r="H45" s="150"/>
      <c r="I45" s="150"/>
      <c r="J45" s="150"/>
      <c r="K45" s="150"/>
    </row>
    <row r="46" spans="1:11" ht="15" customHeight="1">
      <c r="A46" s="171"/>
      <c r="B46" s="150"/>
      <c r="C46" s="150" t="str">
        <f>C42</f>
        <v>2021/2022</v>
      </c>
      <c r="D46" s="150" t="str">
        <f t="shared" ref="D46:G46" si="5">D42</f>
        <v>2022/2023</v>
      </c>
      <c r="E46" s="150" t="str">
        <f t="shared" si="5"/>
        <v>2023/2024</v>
      </c>
      <c r="F46" s="150" t="str">
        <f t="shared" si="5"/>
        <v>2024/2025</v>
      </c>
      <c r="G46" s="150" t="str">
        <f t="shared" si="5"/>
        <v>2025/2026</v>
      </c>
      <c r="H46" s="150"/>
      <c r="I46" s="150"/>
      <c r="J46" s="150"/>
      <c r="K46" s="150"/>
    </row>
    <row r="47" spans="1:11" ht="15" customHeight="1">
      <c r="A47" s="171"/>
      <c r="B47" s="150" t="str">
        <f>B43</f>
        <v>CHZ</v>
      </c>
      <c r="C47" s="150">
        <f>C43/(C43+C44)</f>
        <v>0.56890111673816579</v>
      </c>
      <c r="D47" s="150">
        <f t="shared" ref="D47:G47" si="6">D43/(D43+D44)</f>
        <v>0.62527164900380461</v>
      </c>
      <c r="E47" s="150">
        <f>E43/(E43+E44)</f>
        <v>0.62932773017900168</v>
      </c>
      <c r="F47" s="150">
        <f t="shared" si="6"/>
        <v>0.6209249038379282</v>
      </c>
      <c r="G47" s="150">
        <f t="shared" si="6"/>
        <v>0.64302733829294956</v>
      </c>
      <c r="H47" s="150"/>
      <c r="I47" s="150"/>
      <c r="J47" s="150"/>
      <c r="K47" s="150"/>
    </row>
    <row r="48" spans="1:11" ht="15" customHeight="1">
      <c r="A48" s="171"/>
      <c r="B48" s="150" t="str">
        <f>B44</f>
        <v>NECHZ</v>
      </c>
      <c r="C48" s="150">
        <f>C44/(C43+C44)</f>
        <v>0.43109888326183426</v>
      </c>
      <c r="D48" s="150">
        <f t="shared" ref="D48:G48" si="7">D44/(D43+D44)</f>
        <v>0.37472835099619534</v>
      </c>
      <c r="E48" s="150">
        <f t="shared" si="7"/>
        <v>0.37067226982099821</v>
      </c>
      <c r="F48" s="150">
        <f t="shared" si="7"/>
        <v>0.3790750961620718</v>
      </c>
      <c r="G48" s="150">
        <f t="shared" si="7"/>
        <v>0.35697266170705055</v>
      </c>
      <c r="H48" s="150"/>
      <c r="I48" s="150"/>
      <c r="J48" s="150"/>
      <c r="K48" s="150"/>
    </row>
    <row r="49" spans="1:7" ht="15" customHeight="1">
      <c r="A49" s="136"/>
      <c r="B49" s="136"/>
      <c r="C49" s="150"/>
      <c r="D49" s="150"/>
      <c r="E49" s="150"/>
      <c r="F49" s="150"/>
      <c r="G49" s="150"/>
    </row>
    <row r="50" spans="1:7" ht="15" customHeight="1">
      <c r="A50" s="136"/>
      <c r="B50" s="136"/>
      <c r="C50" s="150"/>
      <c r="D50" s="150"/>
      <c r="E50" s="150"/>
      <c r="F50" s="150"/>
      <c r="G50" s="150"/>
    </row>
    <row r="51" spans="1:7" ht="15" customHeight="1">
      <c r="A51" s="136"/>
      <c r="B51" s="136"/>
      <c r="C51" s="151"/>
      <c r="D51" s="151"/>
      <c r="E51" s="151"/>
      <c r="F51" s="151"/>
      <c r="G51" s="151"/>
    </row>
    <row r="52" spans="1:7" ht="15" customHeight="1">
      <c r="A52" s="136"/>
      <c r="B52" s="136"/>
      <c r="C52" s="136"/>
      <c r="D52" s="136"/>
    </row>
    <row r="53" spans="1:7" ht="15" customHeight="1"/>
    <row r="54" spans="1:7" ht="15" customHeight="1"/>
    <row r="55" spans="1:7" ht="15" customHeight="1"/>
    <row r="56" spans="1:7" ht="15" customHeight="1"/>
    <row r="57" spans="1:7" ht="15" customHeight="1"/>
  </sheetData>
  <mergeCells count="7">
    <mergeCell ref="A38:K38"/>
    <mergeCell ref="B5:C5"/>
    <mergeCell ref="D5:E5"/>
    <mergeCell ref="F5:G5"/>
    <mergeCell ref="H5:I5"/>
    <mergeCell ref="J5:K5"/>
    <mergeCell ref="A21:K21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F6D78-F260-4324-909E-50CD594E1B32}">
  <dimension ref="A1:AZ57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6" width="7.625" style="2" customWidth="1"/>
    <col min="17" max="17" width="9" style="2"/>
    <col min="18" max="18" width="11.5" style="2" bestFit="1" customWidth="1"/>
    <col min="19" max="16384" width="9" style="2"/>
  </cols>
  <sheetData>
    <row r="1" spans="1:52" ht="20.25">
      <c r="A1" s="113"/>
      <c r="B1" s="114"/>
      <c r="C1" s="114"/>
      <c r="D1" s="114"/>
      <c r="E1" s="114"/>
    </row>
    <row r="2" spans="1:52" ht="18">
      <c r="A2" s="115" t="s">
        <v>297</v>
      </c>
      <c r="B2" s="116"/>
      <c r="C2" s="116"/>
      <c r="D2" s="116"/>
      <c r="E2" s="117"/>
    </row>
    <row r="3" spans="1:52" ht="8.25" customHeight="1">
      <c r="A3" s="7"/>
      <c r="B3" s="3"/>
      <c r="C3" s="3"/>
      <c r="D3" s="3"/>
      <c r="E3" s="4"/>
      <c r="T3" s="2" t="s">
        <v>77</v>
      </c>
    </row>
    <row r="4" spans="1:52" ht="15" customHeight="1">
      <c r="A4" s="136"/>
      <c r="B4" s="136"/>
      <c r="C4" s="136"/>
      <c r="D4" s="136"/>
      <c r="E4" s="136"/>
    </row>
    <row r="5" spans="1:52" ht="20.100000000000001" customHeight="1">
      <c r="A5" s="220" t="s">
        <v>122</v>
      </c>
      <c r="B5" s="531" t="s">
        <v>90</v>
      </c>
      <c r="C5" s="532"/>
      <c r="D5" s="216"/>
      <c r="E5" s="531" t="s">
        <v>110</v>
      </c>
      <c r="F5" s="532"/>
      <c r="G5" s="216"/>
      <c r="H5" s="531" t="s">
        <v>118</v>
      </c>
      <c r="I5" s="532"/>
      <c r="J5" s="216"/>
      <c r="K5" s="608" t="s">
        <v>121</v>
      </c>
      <c r="L5" s="609"/>
      <c r="M5" s="530"/>
      <c r="N5" s="607" t="s">
        <v>299</v>
      </c>
      <c r="O5" s="610"/>
      <c r="P5" s="474"/>
      <c r="Q5" s="146"/>
      <c r="R5" s="533" t="s">
        <v>299</v>
      </c>
      <c r="S5" s="534"/>
      <c r="T5" s="534"/>
      <c r="U5" s="534"/>
      <c r="V5" s="534"/>
      <c r="W5" s="534"/>
      <c r="X5" s="535"/>
      <c r="Y5" s="536" t="s">
        <v>121</v>
      </c>
      <c r="Z5" s="537"/>
      <c r="AA5" s="537"/>
      <c r="AB5" s="537"/>
      <c r="AC5" s="537"/>
      <c r="AD5" s="537"/>
      <c r="AE5" s="538"/>
      <c r="AF5" s="512" t="s">
        <v>118</v>
      </c>
      <c r="AG5" s="513"/>
      <c r="AH5" s="513"/>
      <c r="AI5" s="513"/>
      <c r="AJ5" s="513"/>
      <c r="AK5" s="513"/>
      <c r="AL5" s="514"/>
      <c r="AM5" s="512" t="s">
        <v>110</v>
      </c>
      <c r="AN5" s="513"/>
      <c r="AO5" s="513"/>
      <c r="AP5" s="513"/>
      <c r="AQ5" s="513"/>
      <c r="AR5" s="513"/>
      <c r="AS5" s="514"/>
      <c r="AT5" s="515" t="s">
        <v>90</v>
      </c>
      <c r="AU5" s="516"/>
      <c r="AV5" s="516"/>
      <c r="AW5" s="516"/>
      <c r="AX5" s="516"/>
      <c r="AY5" s="516"/>
      <c r="AZ5" s="517"/>
    </row>
    <row r="6" spans="1:52" ht="20.100000000000001" customHeight="1">
      <c r="A6" s="85" t="s">
        <v>173</v>
      </c>
      <c r="B6" s="134" t="s">
        <v>45</v>
      </c>
      <c r="C6" s="145" t="s">
        <v>5</v>
      </c>
      <c r="D6" s="145" t="s">
        <v>177</v>
      </c>
      <c r="E6" s="134" t="s">
        <v>45</v>
      </c>
      <c r="F6" s="145" t="s">
        <v>5</v>
      </c>
      <c r="G6" s="145" t="s">
        <v>177</v>
      </c>
      <c r="H6" s="134" t="s">
        <v>45</v>
      </c>
      <c r="I6" s="145" t="s">
        <v>5</v>
      </c>
      <c r="J6" s="145" t="s">
        <v>177</v>
      </c>
      <c r="K6" s="134" t="s">
        <v>45</v>
      </c>
      <c r="L6" s="145" t="s">
        <v>5</v>
      </c>
      <c r="M6" s="145" t="s">
        <v>177</v>
      </c>
      <c r="N6" s="383" t="s">
        <v>45</v>
      </c>
      <c r="O6" s="386" t="s">
        <v>5</v>
      </c>
      <c r="P6" s="386" t="s">
        <v>177</v>
      </c>
      <c r="Q6" s="5"/>
      <c r="R6" s="29"/>
      <c r="S6" s="32" t="s">
        <v>32</v>
      </c>
      <c r="T6" s="32" t="s">
        <v>33</v>
      </c>
      <c r="U6" s="32" t="s">
        <v>34</v>
      </c>
      <c r="V6" s="32" t="s">
        <v>23</v>
      </c>
      <c r="W6" s="32" t="s">
        <v>24</v>
      </c>
      <c r="X6" s="33" t="s">
        <v>25</v>
      </c>
      <c r="Y6" s="121"/>
      <c r="Z6" s="122" t="s">
        <v>32</v>
      </c>
      <c r="AA6" s="122" t="s">
        <v>33</v>
      </c>
      <c r="AB6" s="122" t="s">
        <v>34</v>
      </c>
      <c r="AC6" s="122" t="s">
        <v>23</v>
      </c>
      <c r="AD6" s="122" t="s">
        <v>24</v>
      </c>
      <c r="AE6" s="123" t="s">
        <v>25</v>
      </c>
      <c r="AF6" s="121"/>
      <c r="AG6" s="122" t="s">
        <v>32</v>
      </c>
      <c r="AH6" s="122" t="s">
        <v>33</v>
      </c>
      <c r="AI6" s="122" t="s">
        <v>34</v>
      </c>
      <c r="AJ6" s="122" t="s">
        <v>23</v>
      </c>
      <c r="AK6" s="122" t="s">
        <v>24</v>
      </c>
      <c r="AL6" s="123" t="s">
        <v>25</v>
      </c>
      <c r="AM6" s="121"/>
      <c r="AN6" s="122" t="s">
        <v>32</v>
      </c>
      <c r="AO6" s="122" t="s">
        <v>33</v>
      </c>
      <c r="AP6" s="122" t="s">
        <v>34</v>
      </c>
      <c r="AQ6" s="122" t="s">
        <v>23</v>
      </c>
      <c r="AR6" s="122" t="s">
        <v>24</v>
      </c>
      <c r="AS6" s="123" t="s">
        <v>25</v>
      </c>
      <c r="AT6" s="193"/>
      <c r="AU6" s="194" t="s">
        <v>32</v>
      </c>
      <c r="AV6" s="194" t="s">
        <v>33</v>
      </c>
      <c r="AW6" s="194" t="s">
        <v>34</v>
      </c>
      <c r="AX6" s="194" t="s">
        <v>23</v>
      </c>
      <c r="AY6" s="194" t="s">
        <v>24</v>
      </c>
      <c r="AZ6" s="195" t="s">
        <v>25</v>
      </c>
    </row>
    <row r="7" spans="1:52" ht="20.100000000000001" customHeight="1">
      <c r="A7" s="227" t="s">
        <v>46</v>
      </c>
      <c r="B7" s="422">
        <v>175124.17988299992</v>
      </c>
      <c r="C7" s="426">
        <v>159765.43199999997</v>
      </c>
      <c r="D7" s="427">
        <v>0.91229795969202487</v>
      </c>
      <c r="E7" s="217">
        <v>177457.25842899989</v>
      </c>
      <c r="F7" s="209">
        <v>111630.28499999997</v>
      </c>
      <c r="G7" s="218">
        <v>0.6290544888850681</v>
      </c>
      <c r="H7" s="217">
        <v>164599.96458500001</v>
      </c>
      <c r="I7" s="209">
        <v>131799.478</v>
      </c>
      <c r="J7" s="218">
        <v>0.80072604105536294</v>
      </c>
      <c r="K7" s="217">
        <v>175878.56459000002</v>
      </c>
      <c r="L7" s="209">
        <v>120949.04800000004</v>
      </c>
      <c r="M7" s="218">
        <v>0.68768498470493467</v>
      </c>
      <c r="N7" s="470">
        <f>'3.4 '!J7</f>
        <v>163238.60340099997</v>
      </c>
      <c r="O7" s="472">
        <f>S39</f>
        <v>158068.93200000003</v>
      </c>
      <c r="P7" s="475">
        <f>O7/N7</f>
        <v>0.96833058300369979</v>
      </c>
      <c r="Q7" s="35"/>
      <c r="R7" s="25">
        <v>1</v>
      </c>
      <c r="S7" s="20">
        <v>123004.06599999996</v>
      </c>
      <c r="T7" s="20">
        <v>120561.70299999996</v>
      </c>
      <c r="U7" s="20">
        <v>227645.36499999993</v>
      </c>
      <c r="V7" s="20">
        <v>242872.25000000009</v>
      </c>
      <c r="W7" s="20"/>
      <c r="X7" s="26"/>
      <c r="Y7" s="124">
        <v>1</v>
      </c>
      <c r="Z7" s="125">
        <v>87985.072000000015</v>
      </c>
      <c r="AA7" s="125">
        <v>113932.842</v>
      </c>
      <c r="AB7" s="125">
        <v>208503.01400000002</v>
      </c>
      <c r="AC7" s="125">
        <v>235762.92799999999</v>
      </c>
      <c r="AD7" s="125">
        <v>210250.68999999997</v>
      </c>
      <c r="AE7" s="126">
        <v>193874.65900000001</v>
      </c>
      <c r="AF7" s="124">
        <v>1</v>
      </c>
      <c r="AG7" s="125">
        <v>39535.109999999979</v>
      </c>
      <c r="AH7" s="125">
        <v>105861.132</v>
      </c>
      <c r="AI7" s="125">
        <v>242927.20799999996</v>
      </c>
      <c r="AJ7" s="125">
        <v>187521.47</v>
      </c>
      <c r="AK7" s="125">
        <v>218960.39</v>
      </c>
      <c r="AL7" s="126">
        <v>150098.87499999997</v>
      </c>
      <c r="AM7" s="124">
        <v>1</v>
      </c>
      <c r="AN7" s="125">
        <v>86689.626999999979</v>
      </c>
      <c r="AO7" s="125">
        <v>105488.37499999994</v>
      </c>
      <c r="AP7" s="125">
        <v>214642.07600000006</v>
      </c>
      <c r="AQ7" s="125">
        <v>144070.29199999996</v>
      </c>
      <c r="AR7" s="125">
        <v>228362.109</v>
      </c>
      <c r="AS7" s="126">
        <v>212846.17100000015</v>
      </c>
      <c r="AT7" s="196">
        <v>1</v>
      </c>
      <c r="AU7" s="197">
        <v>79390.067999999999</v>
      </c>
      <c r="AV7" s="197">
        <v>142380.56100000007</v>
      </c>
      <c r="AW7" s="197">
        <v>217641.13000000012</v>
      </c>
      <c r="AX7" s="197">
        <v>152162.69699999996</v>
      </c>
      <c r="AY7" s="197">
        <v>233209.78500000009</v>
      </c>
      <c r="AZ7" s="198">
        <v>232061.19799999992</v>
      </c>
    </row>
    <row r="8" spans="1:52" ht="20.100000000000001" customHeight="1">
      <c r="A8" s="161" t="s">
        <v>47</v>
      </c>
      <c r="B8" s="162">
        <v>306942.34442499984</v>
      </c>
      <c r="C8" s="147">
        <v>240591.47399999996</v>
      </c>
      <c r="D8" s="219">
        <v>0.7838327893491005</v>
      </c>
      <c r="E8" s="162">
        <v>310839.67551299999</v>
      </c>
      <c r="F8" s="147">
        <v>210825.78699999995</v>
      </c>
      <c r="G8" s="219">
        <v>0.67824606576383706</v>
      </c>
      <c r="H8" s="162">
        <v>287146.74056000001</v>
      </c>
      <c r="I8" s="147">
        <v>247458.19899999994</v>
      </c>
      <c r="J8" s="219">
        <v>0.86178306783981395</v>
      </c>
      <c r="K8" s="162">
        <v>264722.09629499994</v>
      </c>
      <c r="L8" s="147">
        <v>225279.73899999994</v>
      </c>
      <c r="M8" s="219">
        <v>0.85100466546983533</v>
      </c>
      <c r="N8" s="570">
        <f>'3.4 '!J8</f>
        <v>244369.5636220001</v>
      </c>
      <c r="O8" s="572">
        <f>T39</f>
        <v>255829.43399999995</v>
      </c>
      <c r="P8" s="573">
        <f>O8/N8</f>
        <v>1.0468956534854168</v>
      </c>
      <c r="Q8" s="35"/>
      <c r="R8" s="25">
        <v>2</v>
      </c>
      <c r="S8" s="20">
        <v>126264.84899999999</v>
      </c>
      <c r="T8" s="20">
        <v>122064.84899999996</v>
      </c>
      <c r="U8" s="20">
        <v>228939.04100000014</v>
      </c>
      <c r="V8" s="20">
        <v>255191.5799999999</v>
      </c>
      <c r="W8" s="20"/>
      <c r="X8" s="26"/>
      <c r="Y8" s="124">
        <v>2</v>
      </c>
      <c r="Z8" s="125">
        <v>99584.783999999971</v>
      </c>
      <c r="AA8" s="125">
        <v>120947.80599999997</v>
      </c>
      <c r="AB8" s="125">
        <v>221475.65</v>
      </c>
      <c r="AC8" s="125">
        <v>240720.19199999998</v>
      </c>
      <c r="AD8" s="125">
        <v>227006.39299999992</v>
      </c>
      <c r="AE8" s="126">
        <v>189149.33899999998</v>
      </c>
      <c r="AF8" s="124">
        <v>2</v>
      </c>
      <c r="AG8" s="125">
        <v>41996.555999999975</v>
      </c>
      <c r="AH8" s="125">
        <v>110164.2940000001</v>
      </c>
      <c r="AI8" s="125">
        <v>245413.30899999998</v>
      </c>
      <c r="AJ8" s="125">
        <v>203310.54300000001</v>
      </c>
      <c r="AK8" s="125">
        <v>205614.81200000001</v>
      </c>
      <c r="AL8" s="126">
        <v>131613.61600000001</v>
      </c>
      <c r="AM8" s="124">
        <v>2</v>
      </c>
      <c r="AN8" s="125">
        <v>84957.191999999995</v>
      </c>
      <c r="AO8" s="125">
        <v>110625.68900000003</v>
      </c>
      <c r="AP8" s="125">
        <v>222531.56500000006</v>
      </c>
      <c r="AQ8" s="125">
        <v>162622.21599999999</v>
      </c>
      <c r="AR8" s="125">
        <v>224836.04800000001</v>
      </c>
      <c r="AS8" s="126">
        <v>200827.74199999988</v>
      </c>
      <c r="AT8" s="196">
        <v>2</v>
      </c>
      <c r="AU8" s="197">
        <v>67837.100999999995</v>
      </c>
      <c r="AV8" s="197">
        <v>151389.67299999998</v>
      </c>
      <c r="AW8" s="197">
        <v>215892.8050000002</v>
      </c>
      <c r="AX8" s="197">
        <v>171059.60600000009</v>
      </c>
      <c r="AY8" s="197">
        <v>226509.30799999996</v>
      </c>
      <c r="AZ8" s="198">
        <v>231209.89899999989</v>
      </c>
    </row>
    <row r="9" spans="1:52" ht="20.100000000000001" customHeight="1">
      <c r="A9" s="85" t="s">
        <v>48</v>
      </c>
      <c r="B9" s="162">
        <v>394643.13585000014</v>
      </c>
      <c r="C9" s="147">
        <v>270113.67199999985</v>
      </c>
      <c r="D9" s="219">
        <v>0.68445045019778916</v>
      </c>
      <c r="E9" s="162">
        <v>398967.05996899994</v>
      </c>
      <c r="F9" s="147">
        <v>286361.51900000009</v>
      </c>
      <c r="G9" s="219">
        <v>0.71775729811441225</v>
      </c>
      <c r="H9" s="162">
        <v>367502.25582099997</v>
      </c>
      <c r="I9" s="147">
        <v>279386.022</v>
      </c>
      <c r="J9" s="219">
        <v>0.7602294069620108</v>
      </c>
      <c r="K9" s="162">
        <v>351747.38559300016</v>
      </c>
      <c r="L9" s="147">
        <v>250988.24099999992</v>
      </c>
      <c r="M9" s="219">
        <v>0.71354685572677823</v>
      </c>
      <c r="N9" s="570">
        <f>'3.4 '!J9</f>
        <v>325366.62070800021</v>
      </c>
      <c r="O9" s="572">
        <f>U39</f>
        <v>259817.07899999994</v>
      </c>
      <c r="P9" s="573">
        <f t="shared" ref="P9:P12" si="0">O9/N9</f>
        <v>0.79853636625243252</v>
      </c>
      <c r="Q9" s="35"/>
      <c r="R9" s="25">
        <v>3</v>
      </c>
      <c r="S9" s="20">
        <v>129760.24799999998</v>
      </c>
      <c r="T9" s="20">
        <v>142568.11600000001</v>
      </c>
      <c r="U9" s="20">
        <v>225194.09100000001</v>
      </c>
      <c r="V9" s="20">
        <v>253493.16799999998</v>
      </c>
      <c r="W9" s="20"/>
      <c r="X9" s="26"/>
      <c r="Y9" s="124">
        <v>3</v>
      </c>
      <c r="Z9" s="125">
        <v>101372.66599999998</v>
      </c>
      <c r="AA9" s="125">
        <v>146703.56</v>
      </c>
      <c r="AB9" s="125">
        <v>217205.82800000007</v>
      </c>
      <c r="AC9" s="125">
        <v>242822.19599999997</v>
      </c>
      <c r="AD9" s="125">
        <v>245981.67499999999</v>
      </c>
      <c r="AE9" s="126">
        <v>196381.05199999997</v>
      </c>
      <c r="AF9" s="124">
        <v>3</v>
      </c>
      <c r="AG9" s="125">
        <v>42050.071000000033</v>
      </c>
      <c r="AH9" s="125">
        <v>123697.27900000002</v>
      </c>
      <c r="AI9" s="125">
        <v>259526.38599999997</v>
      </c>
      <c r="AJ9" s="125">
        <v>185450.22800000003</v>
      </c>
      <c r="AK9" s="125">
        <v>172754.59000000003</v>
      </c>
      <c r="AL9" s="126">
        <v>131948.64899999998</v>
      </c>
      <c r="AM9" s="124">
        <v>3</v>
      </c>
      <c r="AN9" s="125">
        <v>95023.593000000008</v>
      </c>
      <c r="AO9" s="125">
        <v>117424.19000000003</v>
      </c>
      <c r="AP9" s="125">
        <v>204189.42900000018</v>
      </c>
      <c r="AQ9" s="125">
        <v>178182.74200000006</v>
      </c>
      <c r="AR9" s="125">
        <v>221044.83599999992</v>
      </c>
      <c r="AS9" s="126">
        <v>204701.47799999997</v>
      </c>
      <c r="AT9" s="196">
        <v>3</v>
      </c>
      <c r="AU9" s="197">
        <v>67831.973999999987</v>
      </c>
      <c r="AV9" s="197">
        <v>152070.10299999997</v>
      </c>
      <c r="AW9" s="197">
        <v>230292.98000000013</v>
      </c>
      <c r="AX9" s="197">
        <v>174962.57399999985</v>
      </c>
      <c r="AY9" s="197">
        <v>212744.61600000001</v>
      </c>
      <c r="AZ9" s="198">
        <v>237558.53200000006</v>
      </c>
    </row>
    <row r="10" spans="1:52" ht="20.100000000000001" customHeight="1">
      <c r="A10" s="227" t="s">
        <v>49</v>
      </c>
      <c r="B10" s="422">
        <v>435253.60185799981</v>
      </c>
      <c r="C10" s="426">
        <v>272640.02600000007</v>
      </c>
      <c r="D10" s="427">
        <v>0.62639349757511731</v>
      </c>
      <c r="E10" s="217">
        <v>441487.44179100008</v>
      </c>
      <c r="F10" s="209">
        <v>251230.50499999989</v>
      </c>
      <c r="G10" s="218">
        <v>0.56905470284912951</v>
      </c>
      <c r="H10" s="217">
        <v>414159.11006900005</v>
      </c>
      <c r="I10" s="209">
        <v>317546.65899999999</v>
      </c>
      <c r="J10" s="218">
        <v>0.76672624428591185</v>
      </c>
      <c r="K10" s="217">
        <v>394397.316598</v>
      </c>
      <c r="L10" s="209">
        <v>267766.08600000013</v>
      </c>
      <c r="M10" s="218">
        <v>0.67892471558808265</v>
      </c>
      <c r="N10" s="470">
        <f>'3.4 '!J10</f>
        <v>367773.9022500001</v>
      </c>
      <c r="O10" s="472">
        <f>V39</f>
        <v>334185.03200000006</v>
      </c>
      <c r="P10" s="475">
        <f t="shared" si="0"/>
        <v>0.90866978313440117</v>
      </c>
      <c r="Q10" s="35"/>
      <c r="R10" s="25">
        <v>4</v>
      </c>
      <c r="S10" s="20">
        <v>122237.92700000004</v>
      </c>
      <c r="T10" s="20">
        <v>147941.89699999994</v>
      </c>
      <c r="U10" s="20">
        <v>213281.68900000001</v>
      </c>
      <c r="V10" s="20">
        <v>272371.87000000017</v>
      </c>
      <c r="W10" s="20"/>
      <c r="X10" s="26"/>
      <c r="Y10" s="124">
        <v>4</v>
      </c>
      <c r="Z10" s="125">
        <v>109582.29599999994</v>
      </c>
      <c r="AA10" s="125">
        <v>163587.46499999991</v>
      </c>
      <c r="AB10" s="125">
        <v>217894.86900000004</v>
      </c>
      <c r="AC10" s="125">
        <v>243553.67599999998</v>
      </c>
      <c r="AD10" s="125">
        <v>249686.41999999995</v>
      </c>
      <c r="AE10" s="126">
        <v>192971.17500000002</v>
      </c>
      <c r="AF10" s="124">
        <v>4</v>
      </c>
      <c r="AG10" s="125">
        <v>48095.685000000019</v>
      </c>
      <c r="AH10" s="125">
        <v>113875.38299999994</v>
      </c>
      <c r="AI10" s="125">
        <v>279386.022</v>
      </c>
      <c r="AJ10" s="125">
        <v>192125.09000000003</v>
      </c>
      <c r="AK10" s="125">
        <v>165906.71899999995</v>
      </c>
      <c r="AL10" s="126">
        <v>133918.02599999998</v>
      </c>
      <c r="AM10" s="124">
        <v>4</v>
      </c>
      <c r="AN10" s="125">
        <v>90640.90300000002</v>
      </c>
      <c r="AO10" s="125">
        <v>121645.18499999997</v>
      </c>
      <c r="AP10" s="125">
        <v>190039.77300000004</v>
      </c>
      <c r="AQ10" s="125">
        <v>185903.67299999989</v>
      </c>
      <c r="AR10" s="125">
        <v>225469.97999999995</v>
      </c>
      <c r="AS10" s="126">
        <v>200865.56599999999</v>
      </c>
      <c r="AT10" s="196">
        <v>4</v>
      </c>
      <c r="AU10" s="197">
        <v>68619.929999999993</v>
      </c>
      <c r="AV10" s="197">
        <v>155889.10199999996</v>
      </c>
      <c r="AW10" s="197">
        <v>227673.54400000008</v>
      </c>
      <c r="AX10" s="197">
        <v>175856.37999999992</v>
      </c>
      <c r="AY10" s="197">
        <v>204595.62000000032</v>
      </c>
      <c r="AZ10" s="198">
        <v>241639.73399999997</v>
      </c>
    </row>
    <row r="11" spans="1:52" ht="20.100000000000001" customHeight="1">
      <c r="A11" s="161" t="s">
        <v>50</v>
      </c>
      <c r="B11" s="162">
        <v>392488.96040400019</v>
      </c>
      <c r="C11" s="147">
        <v>233209.78500000009</v>
      </c>
      <c r="D11" s="219">
        <v>0.59418176949474077</v>
      </c>
      <c r="E11" s="162">
        <v>396782.97252699995</v>
      </c>
      <c r="F11" s="147">
        <v>279115.59999999998</v>
      </c>
      <c r="G11" s="219">
        <v>0.70344651692684967</v>
      </c>
      <c r="H11" s="162">
        <v>371233.01256000024</v>
      </c>
      <c r="I11" s="147">
        <v>218960.39</v>
      </c>
      <c r="J11" s="219">
        <v>0.58981928490158375</v>
      </c>
      <c r="K11" s="162">
        <v>348479.45537500002</v>
      </c>
      <c r="L11" s="147">
        <v>282657.68800000008</v>
      </c>
      <c r="M11" s="219">
        <v>0.81111722266620023</v>
      </c>
      <c r="N11" s="520">
        <f>'3.4 '!J11</f>
        <v>0</v>
      </c>
      <c r="O11" s="524">
        <f>W39</f>
        <v>0</v>
      </c>
      <c r="P11" s="539" t="e">
        <f t="shared" si="0"/>
        <v>#DIV/0!</v>
      </c>
      <c r="Q11" s="35"/>
      <c r="R11" s="25">
        <v>5</v>
      </c>
      <c r="S11" s="20">
        <v>121348.00700000004</v>
      </c>
      <c r="T11" s="20">
        <v>155671.26599999989</v>
      </c>
      <c r="U11" s="20">
        <v>201291.76000000007</v>
      </c>
      <c r="V11" s="20">
        <v>306788.36400000012</v>
      </c>
      <c r="W11" s="20"/>
      <c r="X11" s="26"/>
      <c r="Y11" s="124">
        <v>5</v>
      </c>
      <c r="Z11" s="125">
        <v>104668.94000000002</v>
      </c>
      <c r="AA11" s="125">
        <v>163915.22199999995</v>
      </c>
      <c r="AB11" s="125">
        <v>222140.49799999991</v>
      </c>
      <c r="AC11" s="125">
        <v>252246.32399999991</v>
      </c>
      <c r="AD11" s="125">
        <v>238397.48300000001</v>
      </c>
      <c r="AE11" s="126">
        <v>175203.34900000007</v>
      </c>
      <c r="AF11" s="124">
        <v>5</v>
      </c>
      <c r="AG11" s="125">
        <v>52354.378999999986</v>
      </c>
      <c r="AH11" s="125">
        <v>116248.88099999996</v>
      </c>
      <c r="AI11" s="125">
        <v>267713.64099999995</v>
      </c>
      <c r="AJ11" s="125">
        <v>199290.035</v>
      </c>
      <c r="AK11" s="125">
        <v>165579.29700000002</v>
      </c>
      <c r="AL11" s="126">
        <v>153447.76700000005</v>
      </c>
      <c r="AM11" s="124">
        <v>5</v>
      </c>
      <c r="AN11" s="125">
        <v>87650.573000000019</v>
      </c>
      <c r="AO11" s="125">
        <v>120081.71699999995</v>
      </c>
      <c r="AP11" s="125">
        <v>196821.734</v>
      </c>
      <c r="AQ11" s="125">
        <v>167139.2790000001</v>
      </c>
      <c r="AR11" s="125">
        <v>245318.28300000017</v>
      </c>
      <c r="AS11" s="126">
        <v>207152.20100000006</v>
      </c>
      <c r="AT11" s="196">
        <v>5</v>
      </c>
      <c r="AU11" s="197">
        <v>64985.641999999978</v>
      </c>
      <c r="AV11" s="197">
        <v>162870.984</v>
      </c>
      <c r="AW11" s="197">
        <v>224135.24100000007</v>
      </c>
      <c r="AX11" s="197">
        <v>201044.02699999983</v>
      </c>
      <c r="AY11" s="197">
        <v>200616.96400000004</v>
      </c>
      <c r="AZ11" s="198">
        <v>228365.54699999996</v>
      </c>
    </row>
    <row r="12" spans="1:52" ht="20.100000000000001" customHeight="1">
      <c r="A12" s="85" t="s">
        <v>51</v>
      </c>
      <c r="B12" s="157">
        <v>305782.5044160001</v>
      </c>
      <c r="C12" s="215">
        <v>247660.99700000015</v>
      </c>
      <c r="D12" s="228">
        <v>0.80992533393300725</v>
      </c>
      <c r="E12" s="162">
        <v>307868.63225299993</v>
      </c>
      <c r="F12" s="215">
        <v>212846.17100000015</v>
      </c>
      <c r="G12" s="228">
        <v>0.6913538720797241</v>
      </c>
      <c r="H12" s="162">
        <v>288104.20699200005</v>
      </c>
      <c r="I12" s="215">
        <v>183948.63200000004</v>
      </c>
      <c r="J12" s="228">
        <v>0.63847950684422961</v>
      </c>
      <c r="K12" s="162">
        <v>261658.71375599998</v>
      </c>
      <c r="L12" s="215">
        <v>215708.13399999999</v>
      </c>
      <c r="M12" s="228">
        <v>0.82438735138456165</v>
      </c>
      <c r="N12" s="522">
        <f>'3.4 '!J12</f>
        <v>0</v>
      </c>
      <c r="O12" s="540">
        <f>X39</f>
        <v>0</v>
      </c>
      <c r="P12" s="541" t="e">
        <f t="shared" si="0"/>
        <v>#DIV/0!</v>
      </c>
      <c r="Q12" s="35"/>
      <c r="R12" s="25">
        <v>6</v>
      </c>
      <c r="S12" s="20">
        <v>126580.26400000002</v>
      </c>
      <c r="T12" s="20">
        <v>154522.65999999997</v>
      </c>
      <c r="U12" s="20">
        <v>190695.50800000003</v>
      </c>
      <c r="V12" s="20">
        <v>313963.3</v>
      </c>
      <c r="W12" s="20"/>
      <c r="X12" s="26"/>
      <c r="Y12" s="124">
        <v>6</v>
      </c>
      <c r="Z12" s="125">
        <v>105497.43599999996</v>
      </c>
      <c r="AA12" s="125">
        <v>168026.10900000003</v>
      </c>
      <c r="AB12" s="125">
        <v>219306.91700000002</v>
      </c>
      <c r="AC12" s="125">
        <v>239935.99499999997</v>
      </c>
      <c r="AD12" s="125">
        <v>233345.03000000003</v>
      </c>
      <c r="AE12" s="126">
        <v>154782.79699999993</v>
      </c>
      <c r="AF12" s="124">
        <v>6</v>
      </c>
      <c r="AG12" s="125">
        <v>52481.12999999999</v>
      </c>
      <c r="AH12" s="125">
        <v>125775.25</v>
      </c>
      <c r="AI12" s="125">
        <v>255748.353</v>
      </c>
      <c r="AJ12" s="125">
        <v>198051.65700000001</v>
      </c>
      <c r="AK12" s="125">
        <v>172211.30300000004</v>
      </c>
      <c r="AL12" s="126">
        <v>159019.54599999997</v>
      </c>
      <c r="AM12" s="124">
        <v>6</v>
      </c>
      <c r="AN12" s="125">
        <v>82743.12400000004</v>
      </c>
      <c r="AO12" s="125">
        <v>129926.376</v>
      </c>
      <c r="AP12" s="125">
        <v>205239.29800000007</v>
      </c>
      <c r="AQ12" s="125">
        <v>164579.60999999996</v>
      </c>
      <c r="AR12" s="125">
        <v>277115.20000000007</v>
      </c>
      <c r="AS12" s="126">
        <v>211653.73400000003</v>
      </c>
      <c r="AT12" s="196">
        <v>6</v>
      </c>
      <c r="AU12" s="197">
        <v>82302.111000000004</v>
      </c>
      <c r="AV12" s="197">
        <v>154862.28999999995</v>
      </c>
      <c r="AW12" s="197">
        <v>241149.33100000001</v>
      </c>
      <c r="AX12" s="197">
        <v>227598.92200000005</v>
      </c>
      <c r="AY12" s="197">
        <v>206213.44999999995</v>
      </c>
      <c r="AZ12" s="198">
        <v>241893.94099999993</v>
      </c>
    </row>
    <row r="13" spans="1:52" ht="15" customHeight="1">
      <c r="A13" s="210"/>
      <c r="B13" s="212"/>
      <c r="C13" s="212"/>
      <c r="D13" s="212"/>
      <c r="E13" s="209"/>
      <c r="F13" s="209"/>
      <c r="G13" s="209"/>
      <c r="H13" s="209"/>
      <c r="I13" s="209"/>
      <c r="J13" s="209"/>
      <c r="K13" s="209"/>
      <c r="L13" s="209"/>
      <c r="M13" s="209"/>
      <c r="N13" s="147"/>
      <c r="O13" s="147"/>
      <c r="P13" s="147"/>
      <c r="Q13" s="35"/>
      <c r="R13" s="25">
        <v>7</v>
      </c>
      <c r="S13" s="20">
        <v>117925.947</v>
      </c>
      <c r="T13" s="20">
        <v>150107.69500000004</v>
      </c>
      <c r="U13" s="20">
        <v>183353.41500000007</v>
      </c>
      <c r="V13" s="20">
        <v>318282.29099999997</v>
      </c>
      <c r="W13" s="20"/>
      <c r="X13" s="26"/>
      <c r="Y13" s="124">
        <v>7</v>
      </c>
      <c r="Z13" s="125">
        <v>106270.45199999999</v>
      </c>
      <c r="AA13" s="125">
        <v>165022.34599999996</v>
      </c>
      <c r="AB13" s="125">
        <v>196407.14200000002</v>
      </c>
      <c r="AC13" s="125">
        <v>235364.72799999994</v>
      </c>
      <c r="AD13" s="125">
        <v>230393.82699999999</v>
      </c>
      <c r="AE13" s="126">
        <v>143284.22400000005</v>
      </c>
      <c r="AF13" s="124">
        <v>7</v>
      </c>
      <c r="AG13" s="125">
        <v>47066.499000000003</v>
      </c>
      <c r="AH13" s="125">
        <v>126369.04699999993</v>
      </c>
      <c r="AI13" s="125">
        <v>250715.40300000002</v>
      </c>
      <c r="AJ13" s="125">
        <v>246155.15799999997</v>
      </c>
      <c r="AK13" s="125">
        <v>182207.17800000007</v>
      </c>
      <c r="AL13" s="126">
        <v>183948.63200000004</v>
      </c>
      <c r="AM13" s="124">
        <v>7</v>
      </c>
      <c r="AN13" s="125">
        <v>78867.250999999989</v>
      </c>
      <c r="AO13" s="125">
        <v>133450.89999999994</v>
      </c>
      <c r="AP13" s="125">
        <v>210402.12500000006</v>
      </c>
      <c r="AQ13" s="125">
        <v>153987.6779999999</v>
      </c>
      <c r="AR13" s="125">
        <v>279115.59999999998</v>
      </c>
      <c r="AS13" s="126">
        <v>204102.07799999992</v>
      </c>
      <c r="AT13" s="196">
        <v>7</v>
      </c>
      <c r="AU13" s="197">
        <v>90461.256000000008</v>
      </c>
      <c r="AV13" s="197">
        <v>164138.40600000005</v>
      </c>
      <c r="AW13" s="197">
        <v>245668.04699999982</v>
      </c>
      <c r="AX13" s="197">
        <v>243947.49399999977</v>
      </c>
      <c r="AY13" s="197">
        <v>221348.39400000012</v>
      </c>
      <c r="AZ13" s="198">
        <v>247660.99700000015</v>
      </c>
    </row>
    <row r="14" spans="1:52" ht="15" customHeight="1">
      <c r="P14" s="186"/>
      <c r="Q14" s="35"/>
      <c r="R14" s="25">
        <v>8</v>
      </c>
      <c r="S14" s="20">
        <v>106940.53699999998</v>
      </c>
      <c r="T14" s="20">
        <v>145406.45799999998</v>
      </c>
      <c r="U14" s="20">
        <v>176340.57400000008</v>
      </c>
      <c r="V14" s="20">
        <v>323709.8179999998</v>
      </c>
      <c r="W14" s="20"/>
      <c r="X14" s="26"/>
      <c r="Y14" s="124">
        <v>8</v>
      </c>
      <c r="Z14" s="125">
        <v>92100.282999999967</v>
      </c>
      <c r="AA14" s="125">
        <v>170686.63999999996</v>
      </c>
      <c r="AB14" s="125">
        <v>203964.37000000002</v>
      </c>
      <c r="AC14" s="125">
        <v>234541.42000000004</v>
      </c>
      <c r="AD14" s="125">
        <v>216780.60000000006</v>
      </c>
      <c r="AE14" s="126">
        <v>127720.62500000004</v>
      </c>
      <c r="AF14" s="124">
        <v>8</v>
      </c>
      <c r="AG14" s="125">
        <v>60126.161</v>
      </c>
      <c r="AH14" s="125">
        <v>142497.86900000001</v>
      </c>
      <c r="AI14" s="125">
        <v>250235.68999999997</v>
      </c>
      <c r="AJ14" s="125">
        <v>303211.47600000014</v>
      </c>
      <c r="AK14" s="125">
        <v>185911.80100000006</v>
      </c>
      <c r="AL14" s="126">
        <v>176207.77099999998</v>
      </c>
      <c r="AM14" s="124">
        <v>8</v>
      </c>
      <c r="AN14" s="125">
        <v>74862.681000000011</v>
      </c>
      <c r="AO14" s="125">
        <v>130198.70600000003</v>
      </c>
      <c r="AP14" s="125">
        <v>214315.63600000012</v>
      </c>
      <c r="AQ14" s="125">
        <v>170030.23200000008</v>
      </c>
      <c r="AR14" s="125">
        <v>272774.54300000006</v>
      </c>
      <c r="AS14" s="126">
        <v>188552.788</v>
      </c>
      <c r="AT14" s="196">
        <v>8</v>
      </c>
      <c r="AU14" s="197">
        <v>94759.583999999944</v>
      </c>
      <c r="AV14" s="197">
        <v>170199.57099999994</v>
      </c>
      <c r="AW14" s="197">
        <v>251230.18000000002</v>
      </c>
      <c r="AX14" s="197">
        <v>235839.05000000002</v>
      </c>
      <c r="AY14" s="197">
        <v>212834.83499999982</v>
      </c>
      <c r="AZ14" s="198">
        <v>227818.82100000008</v>
      </c>
    </row>
    <row r="15" spans="1:52" ht="15" customHeight="1">
      <c r="A15" s="596" t="s">
        <v>298</v>
      </c>
      <c r="B15" s="596"/>
      <c r="C15" s="596"/>
      <c r="D15" s="596"/>
      <c r="E15" s="596"/>
      <c r="F15" s="596"/>
      <c r="G15" s="596"/>
      <c r="H15" s="596"/>
      <c r="I15" s="596"/>
      <c r="J15" s="596"/>
      <c r="K15" s="596"/>
      <c r="L15" s="596"/>
      <c r="M15" s="596"/>
      <c r="N15" s="596"/>
      <c r="O15" s="596"/>
      <c r="P15" s="147"/>
      <c r="Q15" s="35"/>
      <c r="R15" s="25">
        <v>9</v>
      </c>
      <c r="S15" s="20">
        <v>103349.32300000005</v>
      </c>
      <c r="T15" s="20">
        <v>157003.85500000001</v>
      </c>
      <c r="U15" s="20">
        <v>164683.82300000003</v>
      </c>
      <c r="V15" s="20">
        <v>311693.79800000013</v>
      </c>
      <c r="W15" s="20"/>
      <c r="X15" s="26"/>
      <c r="Y15" s="124">
        <v>9</v>
      </c>
      <c r="Z15" s="125">
        <v>77360.189999999988</v>
      </c>
      <c r="AA15" s="125">
        <v>166482.704</v>
      </c>
      <c r="AB15" s="125">
        <v>221980.05400000003</v>
      </c>
      <c r="AC15" s="125">
        <v>213036.04600000003</v>
      </c>
      <c r="AD15" s="125">
        <v>218365.62499999991</v>
      </c>
      <c r="AE15" s="126">
        <v>122678.81599999996</v>
      </c>
      <c r="AF15" s="124">
        <v>9</v>
      </c>
      <c r="AG15" s="125">
        <v>78047.49500000001</v>
      </c>
      <c r="AH15" s="125">
        <v>144160.86000000004</v>
      </c>
      <c r="AI15" s="125">
        <v>230847.73000000004</v>
      </c>
      <c r="AJ15" s="125">
        <v>317546.65899999999</v>
      </c>
      <c r="AK15" s="125">
        <v>158759.85200000001</v>
      </c>
      <c r="AL15" s="126">
        <v>157147.51899999997</v>
      </c>
      <c r="AM15" s="124">
        <v>9</v>
      </c>
      <c r="AN15" s="125">
        <v>83430.79300000002</v>
      </c>
      <c r="AO15" s="125">
        <v>132303.4</v>
      </c>
      <c r="AP15" s="125">
        <v>218667.35900000005</v>
      </c>
      <c r="AQ15" s="125">
        <v>181381.56099999999</v>
      </c>
      <c r="AR15" s="125">
        <v>262666.90300000005</v>
      </c>
      <c r="AS15" s="126">
        <v>168303.39600000001</v>
      </c>
      <c r="AT15" s="196">
        <v>9</v>
      </c>
      <c r="AU15" s="197">
        <v>105322.01700000002</v>
      </c>
      <c r="AV15" s="197">
        <v>171813.4689999999</v>
      </c>
      <c r="AW15" s="197">
        <v>250276.38900000014</v>
      </c>
      <c r="AX15" s="197">
        <v>237389.8790000001</v>
      </c>
      <c r="AY15" s="197">
        <v>195140.39800000013</v>
      </c>
      <c r="AZ15" s="198">
        <v>213004.91400000005</v>
      </c>
    </row>
    <row r="16" spans="1:52" ht="15" customHeight="1">
      <c r="A16" s="211"/>
      <c r="B16" s="213"/>
      <c r="C16" s="213"/>
      <c r="D16" s="213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35"/>
      <c r="R16" s="25">
        <v>10</v>
      </c>
      <c r="S16" s="20">
        <v>105341.94500000004</v>
      </c>
      <c r="T16" s="20">
        <v>162727.761</v>
      </c>
      <c r="U16" s="20">
        <v>171593.93100000001</v>
      </c>
      <c r="V16" s="20">
        <v>305341.98299999995</v>
      </c>
      <c r="W16" s="20"/>
      <c r="X16" s="26"/>
      <c r="Y16" s="124">
        <v>10</v>
      </c>
      <c r="Z16" s="125">
        <v>81828.757000000012</v>
      </c>
      <c r="AA16" s="125">
        <v>188132.01199999999</v>
      </c>
      <c r="AB16" s="125">
        <v>231346.50099999996</v>
      </c>
      <c r="AC16" s="125">
        <v>233535.17799999996</v>
      </c>
      <c r="AD16" s="125">
        <v>230919.63799999992</v>
      </c>
      <c r="AE16" s="126">
        <v>123988.30200000005</v>
      </c>
      <c r="AF16" s="124">
        <v>10</v>
      </c>
      <c r="AG16" s="125">
        <v>70649.94200000001</v>
      </c>
      <c r="AH16" s="125">
        <v>148274.19899999994</v>
      </c>
      <c r="AI16" s="125">
        <v>221292.51400000008</v>
      </c>
      <c r="AJ16" s="125">
        <v>311499.52100000001</v>
      </c>
      <c r="AK16" s="125">
        <v>135487.11899999995</v>
      </c>
      <c r="AL16" s="126">
        <v>142386.94600000005</v>
      </c>
      <c r="AM16" s="124">
        <v>10</v>
      </c>
      <c r="AN16" s="125">
        <v>88629.684000000008</v>
      </c>
      <c r="AO16" s="125">
        <v>133355.17299999998</v>
      </c>
      <c r="AP16" s="125">
        <v>209689.17399999977</v>
      </c>
      <c r="AQ16" s="125">
        <v>189261.13899999988</v>
      </c>
      <c r="AR16" s="125">
        <v>256711.46300000013</v>
      </c>
      <c r="AS16" s="126">
        <v>151737.04100000003</v>
      </c>
      <c r="AT16" s="196">
        <v>10</v>
      </c>
      <c r="AU16" s="197">
        <v>120619.54800000013</v>
      </c>
      <c r="AV16" s="197">
        <v>177911.02200000006</v>
      </c>
      <c r="AW16" s="197">
        <v>241153.21000000022</v>
      </c>
      <c r="AX16" s="197">
        <v>245703.28900000011</v>
      </c>
      <c r="AY16" s="197">
        <v>175572.66499999995</v>
      </c>
      <c r="AZ16" s="198">
        <v>218342.68600000016</v>
      </c>
    </row>
    <row r="17" spans="1:52" ht="15" customHeight="1">
      <c r="A17" s="171"/>
      <c r="B17" s="214"/>
      <c r="C17" s="214"/>
      <c r="D17" s="214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35"/>
      <c r="R17" s="25">
        <v>11</v>
      </c>
      <c r="S17" s="20">
        <v>93466.285000000047</v>
      </c>
      <c r="T17" s="20">
        <v>167768.95299999998</v>
      </c>
      <c r="U17" s="20">
        <v>176377.41299999997</v>
      </c>
      <c r="V17" s="20">
        <v>318906.89599999995</v>
      </c>
      <c r="W17" s="20"/>
      <c r="X17" s="26"/>
      <c r="Y17" s="124">
        <v>11</v>
      </c>
      <c r="Z17" s="125">
        <v>101716.28499999999</v>
      </c>
      <c r="AA17" s="125">
        <v>210240.22300000003</v>
      </c>
      <c r="AB17" s="125">
        <v>235765.86300000007</v>
      </c>
      <c r="AC17" s="125">
        <v>235274.98699999999</v>
      </c>
      <c r="AD17" s="125">
        <v>231741.62899999993</v>
      </c>
      <c r="AE17" s="126">
        <v>132040.18400000004</v>
      </c>
      <c r="AF17" s="124">
        <v>11</v>
      </c>
      <c r="AG17" s="125">
        <v>60929.213999999971</v>
      </c>
      <c r="AH17" s="125">
        <v>148772.02799999987</v>
      </c>
      <c r="AI17" s="125">
        <v>214159.34400000007</v>
      </c>
      <c r="AJ17" s="125">
        <v>300414.51900000003</v>
      </c>
      <c r="AK17" s="125">
        <v>148102.54500000007</v>
      </c>
      <c r="AL17" s="126">
        <v>133765.117</v>
      </c>
      <c r="AM17" s="124">
        <v>11</v>
      </c>
      <c r="AN17" s="125">
        <v>91115.333999999973</v>
      </c>
      <c r="AO17" s="125">
        <v>141329.65400000004</v>
      </c>
      <c r="AP17" s="125">
        <v>234807.91999999993</v>
      </c>
      <c r="AQ17" s="125">
        <v>190130.01599999995</v>
      </c>
      <c r="AR17" s="125">
        <v>224508.17600000006</v>
      </c>
      <c r="AS17" s="126">
        <v>192591.64199999999</v>
      </c>
      <c r="AT17" s="196">
        <v>11</v>
      </c>
      <c r="AU17" s="197">
        <v>131576.09699999989</v>
      </c>
      <c r="AV17" s="197">
        <v>185381.89600000007</v>
      </c>
      <c r="AW17" s="197">
        <v>233250.33699999997</v>
      </c>
      <c r="AX17" s="197">
        <v>265073.68899999995</v>
      </c>
      <c r="AY17" s="197">
        <v>194569.4409999999</v>
      </c>
      <c r="AZ17" s="198">
        <v>225105.02200000011</v>
      </c>
    </row>
    <row r="18" spans="1:52" ht="15" customHeight="1">
      <c r="A18" s="211"/>
      <c r="B18" s="213"/>
      <c r="C18" s="213"/>
      <c r="D18" s="213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35"/>
      <c r="R18" s="25">
        <v>12</v>
      </c>
      <c r="S18" s="21">
        <v>97426.482000000033</v>
      </c>
      <c r="T18" s="21">
        <v>172179.73299999998</v>
      </c>
      <c r="U18" s="21">
        <v>196207.67899999992</v>
      </c>
      <c r="V18" s="21">
        <v>334185.03200000006</v>
      </c>
      <c r="W18" s="21"/>
      <c r="X18" s="22"/>
      <c r="Y18" s="124">
        <v>12</v>
      </c>
      <c r="Z18" s="127">
        <v>99216.742000000027</v>
      </c>
      <c r="AA18" s="127">
        <v>215761.16199999998</v>
      </c>
      <c r="AB18" s="127">
        <v>239399.67099999997</v>
      </c>
      <c r="AC18" s="127">
        <v>249201.24200000003</v>
      </c>
      <c r="AD18" s="127">
        <v>244550.56200000003</v>
      </c>
      <c r="AE18" s="128">
        <v>134426.50900000002</v>
      </c>
      <c r="AF18" s="124">
        <v>12</v>
      </c>
      <c r="AG18" s="127">
        <v>61868.922000000028</v>
      </c>
      <c r="AH18" s="127">
        <v>153068.18799999999</v>
      </c>
      <c r="AI18" s="127">
        <v>200388.47300000006</v>
      </c>
      <c r="AJ18" s="127">
        <v>272769.49500000011</v>
      </c>
      <c r="AK18" s="127">
        <v>159798.64299999998</v>
      </c>
      <c r="AL18" s="128">
        <v>146823.55499999996</v>
      </c>
      <c r="AM18" s="124">
        <v>12</v>
      </c>
      <c r="AN18" s="127">
        <v>94315.275000000009</v>
      </c>
      <c r="AO18" s="127">
        <v>139795.00799999997</v>
      </c>
      <c r="AP18" s="127">
        <v>263846.73200000002</v>
      </c>
      <c r="AQ18" s="127">
        <v>181281.55600000001</v>
      </c>
      <c r="AR18" s="127">
        <v>202694.49900000001</v>
      </c>
      <c r="AS18" s="128">
        <v>178046.44699999987</v>
      </c>
      <c r="AT18" s="196">
        <v>12</v>
      </c>
      <c r="AU18" s="199">
        <v>135270.677</v>
      </c>
      <c r="AV18" s="199">
        <v>188810.20700000017</v>
      </c>
      <c r="AW18" s="199">
        <v>234102.69999999992</v>
      </c>
      <c r="AX18" s="199">
        <v>272640.02600000007</v>
      </c>
      <c r="AY18" s="199">
        <v>192621.72000000035</v>
      </c>
      <c r="AZ18" s="200">
        <v>207584.70400000009</v>
      </c>
    </row>
    <row r="19" spans="1:52" ht="15" customHeight="1">
      <c r="A19" s="171"/>
      <c r="B19" s="214"/>
      <c r="C19" s="214"/>
      <c r="D19" s="214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25">
        <v>13</v>
      </c>
      <c r="S19" s="20">
        <v>109195.74699999996</v>
      </c>
      <c r="T19" s="20">
        <v>178990.14799999993</v>
      </c>
      <c r="U19" s="20">
        <v>198046.10899999991</v>
      </c>
      <c r="V19" s="20">
        <v>288446.38300000009</v>
      </c>
      <c r="W19" s="20"/>
      <c r="X19" s="26"/>
      <c r="Y19" s="124">
        <v>13</v>
      </c>
      <c r="Z19" s="125">
        <v>106247.728</v>
      </c>
      <c r="AA19" s="125">
        <v>214766.41599999994</v>
      </c>
      <c r="AB19" s="125">
        <v>241440.68199999997</v>
      </c>
      <c r="AC19" s="125">
        <v>267766.08600000013</v>
      </c>
      <c r="AD19" s="125">
        <v>246691.15699999998</v>
      </c>
      <c r="AE19" s="126">
        <v>166468.6829999999</v>
      </c>
      <c r="AF19" s="124">
        <v>13</v>
      </c>
      <c r="AG19" s="125">
        <v>55384.906000000003</v>
      </c>
      <c r="AH19" s="125">
        <v>168773.34300000002</v>
      </c>
      <c r="AI19" s="125">
        <v>198686.81999999983</v>
      </c>
      <c r="AJ19" s="125">
        <v>253819.06300000002</v>
      </c>
      <c r="AK19" s="125">
        <v>176743.23200000002</v>
      </c>
      <c r="AL19" s="126">
        <v>140167.891</v>
      </c>
      <c r="AM19" s="124">
        <v>13</v>
      </c>
      <c r="AN19" s="125">
        <v>95768.121000000014</v>
      </c>
      <c r="AO19" s="125">
        <v>148724.76999999993</v>
      </c>
      <c r="AP19" s="125">
        <v>282192.08500000014</v>
      </c>
      <c r="AQ19" s="125">
        <v>171443.33199999997</v>
      </c>
      <c r="AR19" s="125">
        <v>205918.93799999997</v>
      </c>
      <c r="AS19" s="126">
        <v>160741.75000000003</v>
      </c>
      <c r="AT19" s="196">
        <v>13</v>
      </c>
      <c r="AU19" s="197">
        <v>151311.21900000004</v>
      </c>
      <c r="AV19" s="197">
        <v>178512.16600000003</v>
      </c>
      <c r="AW19" s="197">
        <v>232314.32400000002</v>
      </c>
      <c r="AX19" s="197">
        <v>256697.11099999983</v>
      </c>
      <c r="AY19" s="197">
        <v>199026.65300000002</v>
      </c>
      <c r="AZ19" s="198">
        <v>195163.83499999996</v>
      </c>
    </row>
    <row r="20" spans="1:52" ht="15" customHeight="1">
      <c r="A20" s="211"/>
      <c r="B20" s="213"/>
      <c r="C20" s="213"/>
      <c r="D20" s="213"/>
      <c r="E20" s="186" t="s">
        <v>250</v>
      </c>
      <c r="F20" s="186" t="s">
        <v>249</v>
      </c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47"/>
      <c r="R20" s="25">
        <v>14</v>
      </c>
      <c r="S20" s="20">
        <v>121936.91999999995</v>
      </c>
      <c r="T20" s="20">
        <v>174645.80600000007</v>
      </c>
      <c r="U20" s="20">
        <v>204947.38200000004</v>
      </c>
      <c r="V20" s="20">
        <v>270744.98900000006</v>
      </c>
      <c r="W20" s="20"/>
      <c r="X20" s="26"/>
      <c r="Y20" s="124">
        <v>14</v>
      </c>
      <c r="Z20" s="125">
        <v>115760.58999999997</v>
      </c>
      <c r="AA20" s="125">
        <v>199200.60900000003</v>
      </c>
      <c r="AB20" s="125">
        <v>226453.62200000003</v>
      </c>
      <c r="AC20" s="125">
        <v>265680.6320000001</v>
      </c>
      <c r="AD20" s="125">
        <v>257883.72700000001</v>
      </c>
      <c r="AE20" s="126">
        <v>178854.58700000009</v>
      </c>
      <c r="AF20" s="124">
        <v>14</v>
      </c>
      <c r="AG20" s="125">
        <v>57962.861999999994</v>
      </c>
      <c r="AH20" s="125">
        <v>151827.73299999995</v>
      </c>
      <c r="AI20" s="125">
        <v>199288.09599999996</v>
      </c>
      <c r="AJ20" s="125">
        <v>249084.16200000001</v>
      </c>
      <c r="AK20" s="125">
        <v>176651.2430000001</v>
      </c>
      <c r="AL20" s="126">
        <v>133688.65100000001</v>
      </c>
      <c r="AM20" s="124">
        <v>14</v>
      </c>
      <c r="AN20" s="125">
        <v>90460.314000000013</v>
      </c>
      <c r="AO20" s="125">
        <v>154836.731</v>
      </c>
      <c r="AP20" s="125">
        <v>285780.99300000002</v>
      </c>
      <c r="AQ20" s="125">
        <v>157777.147</v>
      </c>
      <c r="AR20" s="125">
        <v>210045.30399999997</v>
      </c>
      <c r="AS20" s="126">
        <v>161985.67799999999</v>
      </c>
      <c r="AT20" s="196">
        <v>14</v>
      </c>
      <c r="AU20" s="197">
        <v>150736.80700000012</v>
      </c>
      <c r="AV20" s="197">
        <v>176861.02099999998</v>
      </c>
      <c r="AW20" s="197">
        <v>222489.55900000001</v>
      </c>
      <c r="AX20" s="197">
        <v>229277.61299999987</v>
      </c>
      <c r="AY20" s="197">
        <v>204697.71099999986</v>
      </c>
      <c r="AZ20" s="198">
        <v>189170.42599999992</v>
      </c>
    </row>
    <row r="21" spans="1:52" ht="15" customHeight="1">
      <c r="D21" s="2" t="str">
        <f>A7</f>
        <v>říjen</v>
      </c>
      <c r="E21" s="179">
        <f>(N7-O7)/N7</f>
        <v>3.1669416996300236E-2</v>
      </c>
      <c r="F21" s="179">
        <f>O7/N7</f>
        <v>0.96833058300369979</v>
      </c>
      <c r="P21" s="188"/>
      <c r="R21" s="25">
        <v>15</v>
      </c>
      <c r="S21" s="20">
        <v>122335.92799999994</v>
      </c>
      <c r="T21" s="20">
        <v>157575.52400000009</v>
      </c>
      <c r="U21" s="20">
        <v>234582.25100000002</v>
      </c>
      <c r="V21" s="20">
        <v>255905.484</v>
      </c>
      <c r="W21" s="20"/>
      <c r="X21" s="26"/>
      <c r="Y21" s="124">
        <v>15</v>
      </c>
      <c r="Z21" s="125">
        <v>120949.04800000004</v>
      </c>
      <c r="AA21" s="125">
        <v>181569.32799999998</v>
      </c>
      <c r="AB21" s="125">
        <v>215471.74599999993</v>
      </c>
      <c r="AC21" s="125">
        <v>249632.22600000002</v>
      </c>
      <c r="AD21" s="125">
        <v>247871.95099999997</v>
      </c>
      <c r="AE21" s="126">
        <v>176318.39599999998</v>
      </c>
      <c r="AF21" s="124">
        <v>15</v>
      </c>
      <c r="AG21" s="125">
        <v>84190.94299999997</v>
      </c>
      <c r="AH21" s="125">
        <v>153290.87599999984</v>
      </c>
      <c r="AI21" s="125">
        <v>206484.34099999999</v>
      </c>
      <c r="AJ21" s="125">
        <v>263956.00699999993</v>
      </c>
      <c r="AK21" s="125">
        <v>159247.78099999996</v>
      </c>
      <c r="AL21" s="126">
        <v>115534.685</v>
      </c>
      <c r="AM21" s="124">
        <v>15</v>
      </c>
      <c r="AN21" s="125">
        <v>81334.90400000001</v>
      </c>
      <c r="AO21" s="125">
        <v>162355.05099999992</v>
      </c>
      <c r="AP21" s="125">
        <v>272251.5830000001</v>
      </c>
      <c r="AQ21" s="125">
        <v>176765.53100000019</v>
      </c>
      <c r="AR21" s="125">
        <v>219126.75</v>
      </c>
      <c r="AS21" s="126">
        <v>182114.19499999992</v>
      </c>
      <c r="AT21" s="196">
        <v>15</v>
      </c>
      <c r="AU21" s="197">
        <v>133006.89500000008</v>
      </c>
      <c r="AV21" s="197">
        <v>187581.41400000011</v>
      </c>
      <c r="AW21" s="197">
        <v>212518.90700000006</v>
      </c>
      <c r="AX21" s="197">
        <v>224948.53100000013</v>
      </c>
      <c r="AY21" s="197">
        <v>198580.72799999992</v>
      </c>
      <c r="AZ21" s="198">
        <v>177044.72000000003</v>
      </c>
    </row>
    <row r="22" spans="1:52" ht="15" customHeight="1">
      <c r="D22" s="2" t="str">
        <f t="shared" ref="D22:D25" si="1">A8</f>
        <v>listopad</v>
      </c>
      <c r="E22" s="179">
        <f t="shared" ref="E22:E26" si="2">(N8-O8)/N8</f>
        <v>-4.6895653485416862E-2</v>
      </c>
      <c r="F22" s="179">
        <f t="shared" ref="F22:F26" si="3">O8/N8</f>
        <v>1.0468956534854168</v>
      </c>
      <c r="R22" s="25">
        <v>16</v>
      </c>
      <c r="S22" s="20">
        <v>123126.27900000004</v>
      </c>
      <c r="T22" s="20">
        <v>150251.20000000016</v>
      </c>
      <c r="U22" s="20">
        <v>239307.29199999999</v>
      </c>
      <c r="V22" s="20">
        <v>250038.55499999991</v>
      </c>
      <c r="W22" s="20"/>
      <c r="X22" s="26"/>
      <c r="Y22" s="124">
        <v>16</v>
      </c>
      <c r="Z22" s="125">
        <v>120881.45200000002</v>
      </c>
      <c r="AA22" s="125">
        <v>166916.40399999998</v>
      </c>
      <c r="AB22" s="125">
        <v>200428.75800000006</v>
      </c>
      <c r="AC22" s="125">
        <v>242983.21299999996</v>
      </c>
      <c r="AD22" s="125">
        <v>264011.45600000001</v>
      </c>
      <c r="AE22" s="126">
        <v>172983.32100000005</v>
      </c>
      <c r="AF22" s="124">
        <v>16</v>
      </c>
      <c r="AG22" s="125">
        <v>113092.11999999998</v>
      </c>
      <c r="AH22" s="125">
        <v>150114.14199999993</v>
      </c>
      <c r="AI22" s="125">
        <v>190908.56599999999</v>
      </c>
      <c r="AJ22" s="125">
        <v>262707.47399999999</v>
      </c>
      <c r="AK22" s="125">
        <v>146221.62399999992</v>
      </c>
      <c r="AL22" s="126">
        <v>114028.18300000003</v>
      </c>
      <c r="AM22" s="124">
        <v>16</v>
      </c>
      <c r="AN22" s="125">
        <v>69076.930000000022</v>
      </c>
      <c r="AO22" s="125">
        <v>156932.50000000006</v>
      </c>
      <c r="AP22" s="125">
        <v>267001.978</v>
      </c>
      <c r="AQ22" s="125">
        <v>189037.90099999984</v>
      </c>
      <c r="AR22" s="125">
        <v>213989.05499999999</v>
      </c>
      <c r="AS22" s="126">
        <v>179791.86499999987</v>
      </c>
      <c r="AT22" s="196">
        <v>16</v>
      </c>
      <c r="AU22" s="197">
        <v>130055.45400000009</v>
      </c>
      <c r="AV22" s="197">
        <v>183414.79200000007</v>
      </c>
      <c r="AW22" s="197">
        <v>208460.41599999997</v>
      </c>
      <c r="AX22" s="197">
        <v>238769.47899999996</v>
      </c>
      <c r="AY22" s="197">
        <v>181874.59999999998</v>
      </c>
      <c r="AZ22" s="198">
        <v>175636.6339999999</v>
      </c>
    </row>
    <row r="23" spans="1:52" ht="15" customHeight="1">
      <c r="A23" s="136"/>
      <c r="B23" s="136"/>
      <c r="C23" s="136"/>
      <c r="D23" s="2" t="str">
        <f t="shared" si="1"/>
        <v>prosinec</v>
      </c>
      <c r="E23" s="179">
        <f t="shared" si="2"/>
        <v>0.20146363374756751</v>
      </c>
      <c r="F23" s="179">
        <f t="shared" si="3"/>
        <v>0.79853636625243252</v>
      </c>
      <c r="R23" s="25">
        <v>17</v>
      </c>
      <c r="S23" s="20">
        <v>120689.22200000002</v>
      </c>
      <c r="T23" s="20">
        <v>178185.122</v>
      </c>
      <c r="U23" s="20">
        <v>236205.16199999998</v>
      </c>
      <c r="V23" s="20">
        <v>234104.03900000005</v>
      </c>
      <c r="W23" s="20"/>
      <c r="X23" s="26"/>
      <c r="Y23" s="124">
        <v>17</v>
      </c>
      <c r="Z23" s="125">
        <v>115119.99000000002</v>
      </c>
      <c r="AA23" s="125">
        <v>181950.88400000008</v>
      </c>
      <c r="AB23" s="125">
        <v>188172.353</v>
      </c>
      <c r="AC23" s="125">
        <v>240861.71200000006</v>
      </c>
      <c r="AD23" s="125">
        <v>279426.07600000006</v>
      </c>
      <c r="AE23" s="126">
        <v>215708.13399999999</v>
      </c>
      <c r="AF23" s="124">
        <v>17</v>
      </c>
      <c r="AG23" s="125">
        <v>129273.64899999999</v>
      </c>
      <c r="AH23" s="125">
        <v>165008.95299999992</v>
      </c>
      <c r="AI23" s="125">
        <v>193218.14499999996</v>
      </c>
      <c r="AJ23" s="125">
        <v>262660.34299999999</v>
      </c>
      <c r="AK23" s="125">
        <v>142847.38200000001</v>
      </c>
      <c r="AL23" s="126">
        <v>135024.5560000001</v>
      </c>
      <c r="AM23" s="124">
        <v>17</v>
      </c>
      <c r="AN23" s="125">
        <v>73666.33600000001</v>
      </c>
      <c r="AO23" s="125">
        <v>163228.33000000002</v>
      </c>
      <c r="AP23" s="125">
        <v>262168.011</v>
      </c>
      <c r="AQ23" s="125">
        <v>194847.36900000001</v>
      </c>
      <c r="AR23" s="125">
        <v>188593.38000000006</v>
      </c>
      <c r="AS23" s="126">
        <v>161783.46099999995</v>
      </c>
      <c r="AT23" s="196">
        <v>17</v>
      </c>
      <c r="AU23" s="197">
        <v>138660.71600000001</v>
      </c>
      <c r="AV23" s="197">
        <v>186576.06600000002</v>
      </c>
      <c r="AW23" s="197">
        <v>211267.82099999988</v>
      </c>
      <c r="AX23" s="197">
        <v>247928.85399999999</v>
      </c>
      <c r="AY23" s="197">
        <v>178161.05699999991</v>
      </c>
      <c r="AZ23" s="198">
        <v>175856.69800000003</v>
      </c>
    </row>
    <row r="24" spans="1:52" ht="15" customHeight="1">
      <c r="A24" s="136"/>
      <c r="B24" s="136"/>
      <c r="C24" s="6"/>
      <c r="D24" s="2" t="str">
        <f t="shared" si="1"/>
        <v>leden</v>
      </c>
      <c r="E24" s="179">
        <f t="shared" si="2"/>
        <v>9.1330216865598779E-2</v>
      </c>
      <c r="F24" s="179">
        <f t="shared" si="3"/>
        <v>0.90866978313440117</v>
      </c>
      <c r="H24" s="136"/>
      <c r="I24" s="136"/>
      <c r="J24" s="136"/>
      <c r="K24" s="6"/>
      <c r="L24" s="136"/>
      <c r="M24" s="136"/>
      <c r="N24" s="6"/>
      <c r="R24" s="25">
        <v>18</v>
      </c>
      <c r="S24" s="20">
        <v>127390.005</v>
      </c>
      <c r="T24" s="20">
        <v>206507.25599999999</v>
      </c>
      <c r="U24" s="20">
        <v>229753.22999999992</v>
      </c>
      <c r="V24" s="20">
        <v>249486.70400000009</v>
      </c>
      <c r="W24" s="20"/>
      <c r="X24" s="26"/>
      <c r="Y24" s="124">
        <v>18</v>
      </c>
      <c r="Z24" s="125">
        <v>103268.65200000003</v>
      </c>
      <c r="AA24" s="125">
        <v>195358.84099999996</v>
      </c>
      <c r="AB24" s="125">
        <v>189303.51199999996</v>
      </c>
      <c r="AC24" s="125">
        <v>231044.61299999995</v>
      </c>
      <c r="AD24" s="125">
        <v>282657.68800000008</v>
      </c>
      <c r="AE24" s="126">
        <v>208234.25900000005</v>
      </c>
      <c r="AF24" s="124">
        <v>18</v>
      </c>
      <c r="AG24" s="125">
        <v>131799.478</v>
      </c>
      <c r="AH24" s="125">
        <v>169088.72900000017</v>
      </c>
      <c r="AI24" s="125">
        <v>207173.97500000006</v>
      </c>
      <c r="AJ24" s="125">
        <v>253331.14000000004</v>
      </c>
      <c r="AK24" s="125">
        <v>145786.72199999992</v>
      </c>
      <c r="AL24" s="126">
        <v>161106.39299999998</v>
      </c>
      <c r="AM24" s="124">
        <v>18</v>
      </c>
      <c r="AN24" s="125">
        <v>76894.024999999994</v>
      </c>
      <c r="AO24" s="125">
        <v>186306.01099999988</v>
      </c>
      <c r="AP24" s="125">
        <v>286361.51900000009</v>
      </c>
      <c r="AQ24" s="125">
        <v>208553.45200000011</v>
      </c>
      <c r="AR24" s="125">
        <v>155343.57199999996</v>
      </c>
      <c r="AS24" s="126">
        <v>141644.82799999995</v>
      </c>
      <c r="AT24" s="196">
        <v>18</v>
      </c>
      <c r="AU24" s="197">
        <v>137949.584</v>
      </c>
      <c r="AV24" s="197">
        <v>179533.43499999997</v>
      </c>
      <c r="AW24" s="197">
        <v>200878.30499999993</v>
      </c>
      <c r="AX24" s="197">
        <v>246607.44300000003</v>
      </c>
      <c r="AY24" s="197">
        <v>174631.54500000016</v>
      </c>
      <c r="AZ24" s="198">
        <v>169906.01599999992</v>
      </c>
    </row>
    <row r="25" spans="1:52" ht="15" customHeight="1">
      <c r="A25" s="171"/>
      <c r="B25" s="147"/>
      <c r="C25" s="147"/>
      <c r="D25" s="2" t="str">
        <f t="shared" si="1"/>
        <v>únor</v>
      </c>
      <c r="E25" s="179" t="e">
        <f t="shared" si="2"/>
        <v>#DIV/0!</v>
      </c>
      <c r="F25" s="179" t="e">
        <f t="shared" si="3"/>
        <v>#DIV/0!</v>
      </c>
      <c r="G25" s="147"/>
      <c r="H25" s="176"/>
      <c r="I25" s="177"/>
      <c r="J25" s="177"/>
      <c r="K25" s="177"/>
      <c r="L25" s="177"/>
      <c r="M25" s="177"/>
      <c r="N25" s="147"/>
      <c r="O25" s="147"/>
      <c r="P25" s="147"/>
      <c r="R25" s="25">
        <v>19</v>
      </c>
      <c r="S25" s="20">
        <v>141288.72999999998</v>
      </c>
      <c r="T25" s="20">
        <v>217058.894</v>
      </c>
      <c r="U25" s="20">
        <v>220338.25099999993</v>
      </c>
      <c r="V25" s="20">
        <v>283745.88400000002</v>
      </c>
      <c r="W25" s="20"/>
      <c r="X25" s="26"/>
      <c r="Y25" s="124">
        <v>19</v>
      </c>
      <c r="Z25" s="125">
        <v>98162.922000000064</v>
      </c>
      <c r="AA25" s="125">
        <v>186311.51199999999</v>
      </c>
      <c r="AB25" s="125">
        <v>182810.04700000002</v>
      </c>
      <c r="AC25" s="125">
        <v>238562.64799999987</v>
      </c>
      <c r="AD25" s="125">
        <v>282471.30299999984</v>
      </c>
      <c r="AE25" s="126">
        <v>191128.65399999995</v>
      </c>
      <c r="AF25" s="124">
        <v>19</v>
      </c>
      <c r="AG25" s="125">
        <v>126686.73600000002</v>
      </c>
      <c r="AH25" s="125">
        <v>169886.21800000005</v>
      </c>
      <c r="AI25" s="125">
        <v>205132.76700000002</v>
      </c>
      <c r="AJ25" s="125">
        <v>261533.10900000003</v>
      </c>
      <c r="AK25" s="125">
        <v>164836.12700000001</v>
      </c>
      <c r="AL25" s="126">
        <v>165599.152</v>
      </c>
      <c r="AM25" s="124">
        <v>19</v>
      </c>
      <c r="AN25" s="125">
        <v>95934.968000000023</v>
      </c>
      <c r="AO25" s="125">
        <v>200791.39200000002</v>
      </c>
      <c r="AP25" s="125">
        <v>283155.26400000008</v>
      </c>
      <c r="AQ25" s="125">
        <v>229603.31300000014</v>
      </c>
      <c r="AR25" s="125">
        <v>171021.22799999986</v>
      </c>
      <c r="AS25" s="126">
        <v>136420.59099999999</v>
      </c>
      <c r="AT25" s="196">
        <v>19</v>
      </c>
      <c r="AU25" s="197">
        <v>128253.164</v>
      </c>
      <c r="AV25" s="197">
        <v>169749.23599999989</v>
      </c>
      <c r="AW25" s="197">
        <v>205886.0279999999</v>
      </c>
      <c r="AX25" s="197">
        <v>242955.82799999992</v>
      </c>
      <c r="AY25" s="197">
        <v>169306.66100000008</v>
      </c>
      <c r="AZ25" s="198">
        <v>170302.98400000005</v>
      </c>
    </row>
    <row r="26" spans="1:52" ht="15" customHeight="1">
      <c r="A26" s="171"/>
      <c r="B26" s="147"/>
      <c r="C26" s="147"/>
      <c r="D26" s="2" t="str">
        <f>A12</f>
        <v>březen</v>
      </c>
      <c r="E26" s="179" t="e">
        <f t="shared" si="2"/>
        <v>#DIV/0!</v>
      </c>
      <c r="F26" s="179" t="e">
        <f t="shared" si="3"/>
        <v>#DIV/0!</v>
      </c>
      <c r="G26" s="147"/>
      <c r="H26" s="171"/>
      <c r="I26" s="177"/>
      <c r="J26" s="177"/>
      <c r="K26" s="177"/>
      <c r="L26" s="177"/>
      <c r="M26" s="177"/>
      <c r="N26" s="147"/>
      <c r="O26" s="147"/>
      <c r="P26" s="147"/>
      <c r="R26" s="25">
        <v>20</v>
      </c>
      <c r="S26" s="20">
        <v>143491.43600000002</v>
      </c>
      <c r="T26" s="20">
        <v>223858.54099999994</v>
      </c>
      <c r="U26" s="20">
        <v>204402.1719999999</v>
      </c>
      <c r="V26" s="20">
        <v>297621.18999999989</v>
      </c>
      <c r="W26" s="20"/>
      <c r="X26" s="26"/>
      <c r="Y26" s="124">
        <v>20</v>
      </c>
      <c r="Z26" s="125">
        <v>103430.88199999998</v>
      </c>
      <c r="AA26" s="125">
        <v>207534.06299999999</v>
      </c>
      <c r="AB26" s="125">
        <v>193574.76900000003</v>
      </c>
      <c r="AC26" s="125">
        <v>260313.74400000001</v>
      </c>
      <c r="AD26" s="125">
        <v>268440.11099999998</v>
      </c>
      <c r="AE26" s="126">
        <v>171138.12699999989</v>
      </c>
      <c r="AF26" s="124">
        <v>20</v>
      </c>
      <c r="AG26" s="125">
        <v>101519.46600000003</v>
      </c>
      <c r="AH26" s="125">
        <v>164763.80999999997</v>
      </c>
      <c r="AI26" s="125">
        <v>207210.66399999999</v>
      </c>
      <c r="AJ26" s="125">
        <v>254347.28200000004</v>
      </c>
      <c r="AK26" s="125">
        <v>164628.32300000003</v>
      </c>
      <c r="AL26" s="126">
        <v>147438.89599999998</v>
      </c>
      <c r="AM26" s="124">
        <v>20</v>
      </c>
      <c r="AN26" s="125">
        <v>108302.13800000001</v>
      </c>
      <c r="AO26" s="125">
        <v>209492.81100000002</v>
      </c>
      <c r="AP26" s="125">
        <v>265684.56400000001</v>
      </c>
      <c r="AQ26" s="125">
        <v>237662.13900000008</v>
      </c>
      <c r="AR26" s="125">
        <v>168735.01699999999</v>
      </c>
      <c r="AS26" s="126">
        <v>129433.68599999996</v>
      </c>
      <c r="AT26" s="196">
        <v>20</v>
      </c>
      <c r="AU26" s="197">
        <v>101604.83199999994</v>
      </c>
      <c r="AV26" s="197">
        <v>152778.99000000008</v>
      </c>
      <c r="AW26" s="197">
        <v>235628.68899999998</v>
      </c>
      <c r="AX26" s="197">
        <v>254263.36700000003</v>
      </c>
      <c r="AY26" s="197">
        <v>174193.61699999994</v>
      </c>
      <c r="AZ26" s="198">
        <v>174949.68000000011</v>
      </c>
    </row>
    <row r="27" spans="1:52" ht="15" customHeight="1">
      <c r="A27" s="171"/>
      <c r="B27" s="147"/>
      <c r="C27" s="147"/>
      <c r="D27" s="147"/>
      <c r="E27" s="147"/>
      <c r="F27" s="147"/>
      <c r="G27" s="147"/>
      <c r="H27" s="171"/>
      <c r="I27" s="177"/>
      <c r="J27" s="177"/>
      <c r="K27" s="177"/>
      <c r="L27" s="177"/>
      <c r="M27" s="177"/>
      <c r="N27" s="147"/>
      <c r="O27" s="147"/>
      <c r="P27" s="147"/>
      <c r="R27" s="25">
        <v>21</v>
      </c>
      <c r="S27" s="20">
        <v>128472.63499999995</v>
      </c>
      <c r="T27" s="20">
        <v>238235.52200000006</v>
      </c>
      <c r="U27" s="20">
        <v>204218.30400000003</v>
      </c>
      <c r="V27" s="20">
        <v>302203.14900000009</v>
      </c>
      <c r="W27" s="20"/>
      <c r="X27" s="26"/>
      <c r="Y27" s="124">
        <v>21</v>
      </c>
      <c r="Z27" s="125">
        <v>108404.34699999999</v>
      </c>
      <c r="AA27" s="125">
        <v>219496.82300000003</v>
      </c>
      <c r="AB27" s="125">
        <v>188627.196</v>
      </c>
      <c r="AC27" s="125">
        <v>261779.29600000003</v>
      </c>
      <c r="AD27" s="125">
        <v>255578.73999999987</v>
      </c>
      <c r="AE27" s="126">
        <v>144929.11299999998</v>
      </c>
      <c r="AF27" s="124">
        <v>21</v>
      </c>
      <c r="AG27" s="125">
        <v>74912.320000000022</v>
      </c>
      <c r="AH27" s="125">
        <v>173007.51299999998</v>
      </c>
      <c r="AI27" s="125">
        <v>201917.76900000003</v>
      </c>
      <c r="AJ27" s="125">
        <v>258891.43100000001</v>
      </c>
      <c r="AK27" s="125">
        <v>158901.19100000002</v>
      </c>
      <c r="AL27" s="126">
        <v>131373.91599999994</v>
      </c>
      <c r="AM27" s="124">
        <v>21</v>
      </c>
      <c r="AN27" s="125">
        <v>111630.28499999997</v>
      </c>
      <c r="AO27" s="125">
        <v>210576.41899999988</v>
      </c>
      <c r="AP27" s="125">
        <v>248557.201</v>
      </c>
      <c r="AQ27" s="125">
        <v>227930.87600000002</v>
      </c>
      <c r="AR27" s="125">
        <v>156396.24599999998</v>
      </c>
      <c r="AS27" s="126">
        <v>117136.37699999996</v>
      </c>
      <c r="AT27" s="196">
        <v>21</v>
      </c>
      <c r="AU27" s="197">
        <v>112998.16100000004</v>
      </c>
      <c r="AV27" s="197">
        <v>167782.27499999991</v>
      </c>
      <c r="AW27" s="197">
        <v>247425.12399999998</v>
      </c>
      <c r="AX27" s="197">
        <v>260779.38000000024</v>
      </c>
      <c r="AY27" s="197">
        <v>184212.91499999998</v>
      </c>
      <c r="AZ27" s="198">
        <v>176870.87100000001</v>
      </c>
    </row>
    <row r="28" spans="1:52" ht="15" customHeight="1">
      <c r="A28" s="171"/>
      <c r="B28" s="147"/>
      <c r="C28" s="147"/>
      <c r="D28" s="147"/>
      <c r="E28" s="147"/>
      <c r="F28" s="147"/>
      <c r="G28" s="147"/>
      <c r="H28" s="171"/>
      <c r="I28" s="177"/>
      <c r="J28" s="177"/>
      <c r="K28" s="177"/>
      <c r="L28" s="177"/>
      <c r="M28" s="177"/>
      <c r="N28" s="147"/>
      <c r="O28" s="147"/>
      <c r="P28" s="147"/>
      <c r="R28" s="25">
        <v>22</v>
      </c>
      <c r="S28" s="20">
        <v>126006.43400000001</v>
      </c>
      <c r="T28" s="20">
        <v>236424.33600000001</v>
      </c>
      <c r="U28" s="20">
        <v>214923.86599999995</v>
      </c>
      <c r="V28" s="20">
        <v>304164.94</v>
      </c>
      <c r="W28" s="20"/>
      <c r="X28" s="26"/>
      <c r="Y28" s="124">
        <v>22</v>
      </c>
      <c r="Z28" s="125">
        <v>109608.30300000003</v>
      </c>
      <c r="AA28" s="125">
        <v>225279.73899999994</v>
      </c>
      <c r="AB28" s="125">
        <v>190997.92899999997</v>
      </c>
      <c r="AC28" s="125">
        <v>262846.45100000006</v>
      </c>
      <c r="AD28" s="125">
        <v>220985.296</v>
      </c>
      <c r="AE28" s="126">
        <v>122560.04599999997</v>
      </c>
      <c r="AF28" s="124">
        <v>22</v>
      </c>
      <c r="AG28" s="125">
        <v>86546.23400000004</v>
      </c>
      <c r="AH28" s="125">
        <v>209708.81299999988</v>
      </c>
      <c r="AI28" s="125">
        <v>208078.31700000001</v>
      </c>
      <c r="AJ28" s="125">
        <v>252681.05299999996</v>
      </c>
      <c r="AK28" s="125">
        <v>158618.834</v>
      </c>
      <c r="AL28" s="126">
        <v>117414.19899999998</v>
      </c>
      <c r="AM28" s="124">
        <v>22</v>
      </c>
      <c r="AN28" s="125">
        <v>103601.39899999998</v>
      </c>
      <c r="AO28" s="125">
        <v>209391.07300000015</v>
      </c>
      <c r="AP28" s="125">
        <v>221240.54499999998</v>
      </c>
      <c r="AQ28" s="125">
        <v>228344.77699999986</v>
      </c>
      <c r="AR28" s="125">
        <v>156113.761</v>
      </c>
      <c r="AS28" s="126">
        <v>100059.79899999997</v>
      </c>
      <c r="AT28" s="196">
        <v>22</v>
      </c>
      <c r="AU28" s="197">
        <v>127540.37100000001</v>
      </c>
      <c r="AV28" s="197">
        <v>188375.06099999981</v>
      </c>
      <c r="AW28" s="197">
        <v>261333.33300000007</v>
      </c>
      <c r="AX28" s="197">
        <v>237327.47999999995</v>
      </c>
      <c r="AY28" s="197">
        <v>191536.15500000014</v>
      </c>
      <c r="AZ28" s="198">
        <v>158086.61400000003</v>
      </c>
    </row>
    <row r="29" spans="1:52" ht="15" customHeight="1">
      <c r="A29" s="171"/>
      <c r="B29" s="147"/>
      <c r="C29" s="147"/>
      <c r="D29" s="147"/>
      <c r="E29" s="147"/>
      <c r="F29" s="147"/>
      <c r="G29" s="147"/>
      <c r="H29" s="171"/>
      <c r="I29" s="177"/>
      <c r="J29" s="177"/>
      <c r="K29" s="177"/>
      <c r="L29" s="177"/>
      <c r="M29" s="177"/>
      <c r="N29" s="147"/>
      <c r="O29" s="147"/>
      <c r="P29" s="147"/>
      <c r="R29" s="25">
        <v>23</v>
      </c>
      <c r="S29" s="20">
        <v>117742.27099999991</v>
      </c>
      <c r="T29" s="20">
        <v>253147.83800000013</v>
      </c>
      <c r="U29" s="20">
        <v>218036.28799999988</v>
      </c>
      <c r="V29" s="20">
        <v>292736.06199999992</v>
      </c>
      <c r="W29" s="20"/>
      <c r="X29" s="26"/>
      <c r="Y29" s="124">
        <v>23</v>
      </c>
      <c r="Z29" s="125">
        <v>113718.34799999997</v>
      </c>
      <c r="AA29" s="125">
        <v>206541.94099999996</v>
      </c>
      <c r="AB29" s="125">
        <v>205599.75600000008</v>
      </c>
      <c r="AC29" s="125">
        <v>252054.429</v>
      </c>
      <c r="AD29" s="125">
        <v>224410.21000000002</v>
      </c>
      <c r="AE29" s="126">
        <v>133613.55199999997</v>
      </c>
      <c r="AF29" s="124">
        <v>23</v>
      </c>
      <c r="AG29" s="125">
        <v>95880.464000000022</v>
      </c>
      <c r="AH29" s="125">
        <v>198589.87300000008</v>
      </c>
      <c r="AI29" s="125">
        <v>205518.15899999993</v>
      </c>
      <c r="AJ29" s="125">
        <v>230056.48100000006</v>
      </c>
      <c r="AK29" s="125">
        <v>160318.01999999993</v>
      </c>
      <c r="AL29" s="126">
        <v>119732.71900000004</v>
      </c>
      <c r="AM29" s="124">
        <v>23</v>
      </c>
      <c r="AN29" s="125">
        <v>94600.734000000026</v>
      </c>
      <c r="AO29" s="125">
        <v>199234.31500000015</v>
      </c>
      <c r="AP29" s="125">
        <v>192806.70199999982</v>
      </c>
      <c r="AQ29" s="125">
        <v>236358.31399999998</v>
      </c>
      <c r="AR29" s="125">
        <v>150925.26199999996</v>
      </c>
      <c r="AS29" s="126">
        <v>94928.44</v>
      </c>
      <c r="AT29" s="196">
        <v>23</v>
      </c>
      <c r="AU29" s="197">
        <v>137451.70699999997</v>
      </c>
      <c r="AV29" s="197">
        <v>196776.86800000016</v>
      </c>
      <c r="AW29" s="197">
        <v>262332.75099999999</v>
      </c>
      <c r="AX29" s="197">
        <v>234850.535</v>
      </c>
      <c r="AY29" s="197">
        <v>185323.095</v>
      </c>
      <c r="AZ29" s="198">
        <v>139377.785</v>
      </c>
    </row>
    <row r="30" spans="1:52" ht="15" customHeight="1">
      <c r="A30" s="171"/>
      <c r="B30" s="147"/>
      <c r="C30" s="147"/>
      <c r="D30" s="147"/>
      <c r="E30" s="147"/>
      <c r="F30" s="147"/>
      <c r="G30" s="147"/>
      <c r="H30" s="171"/>
      <c r="I30" s="177"/>
      <c r="J30" s="177"/>
      <c r="K30" s="177"/>
      <c r="L30" s="177"/>
      <c r="M30" s="177"/>
      <c r="N30" s="147"/>
      <c r="O30" s="147"/>
      <c r="P30" s="147"/>
      <c r="R30" s="25">
        <v>24</v>
      </c>
      <c r="S30" s="20">
        <v>137506.52099999995</v>
      </c>
      <c r="T30" s="20">
        <v>255829.43399999995</v>
      </c>
      <c r="U30" s="20">
        <v>238460.26299999995</v>
      </c>
      <c r="V30" s="20">
        <v>263255.58699999994</v>
      </c>
      <c r="W30" s="20"/>
      <c r="X30" s="26"/>
      <c r="Y30" s="124">
        <v>24</v>
      </c>
      <c r="Z30" s="125">
        <v>112070.70399999995</v>
      </c>
      <c r="AA30" s="125">
        <v>199906.48600000006</v>
      </c>
      <c r="AB30" s="125">
        <v>199724.25</v>
      </c>
      <c r="AC30" s="125">
        <v>226597.91099999996</v>
      </c>
      <c r="AD30" s="125">
        <v>204503.37399999995</v>
      </c>
      <c r="AE30" s="126">
        <v>139042.16900000002</v>
      </c>
      <c r="AF30" s="124">
        <v>24</v>
      </c>
      <c r="AG30" s="125">
        <v>100826.43499999998</v>
      </c>
      <c r="AH30" s="125">
        <v>197338.31800000009</v>
      </c>
      <c r="AI30" s="125">
        <v>175824.01500000007</v>
      </c>
      <c r="AJ30" s="125">
        <v>197848.79500000001</v>
      </c>
      <c r="AK30" s="125">
        <v>145980.20699999999</v>
      </c>
      <c r="AL30" s="126">
        <v>144137.86599999998</v>
      </c>
      <c r="AM30" s="124">
        <v>24</v>
      </c>
      <c r="AN30" s="125">
        <v>94120.097999999998</v>
      </c>
      <c r="AO30" s="125">
        <v>194067.22600000008</v>
      </c>
      <c r="AP30" s="125">
        <v>167536.18599999999</v>
      </c>
      <c r="AQ30" s="125">
        <v>232306.86</v>
      </c>
      <c r="AR30" s="125">
        <v>152667.06700000001</v>
      </c>
      <c r="AS30" s="126">
        <v>93643.57799999998</v>
      </c>
      <c r="AT30" s="196">
        <v>24</v>
      </c>
      <c r="AU30" s="197">
        <v>147645.71400000004</v>
      </c>
      <c r="AV30" s="197">
        <v>203253.81800000026</v>
      </c>
      <c r="AW30" s="197">
        <v>213269.82700000002</v>
      </c>
      <c r="AX30" s="197">
        <v>238268.288</v>
      </c>
      <c r="AY30" s="197">
        <v>179643.41800000006</v>
      </c>
      <c r="AZ30" s="198">
        <v>133809.43100000004</v>
      </c>
    </row>
    <row r="31" spans="1:52" ht="15" customHeight="1">
      <c r="A31" s="136"/>
      <c r="B31" s="136"/>
      <c r="C31" s="147"/>
      <c r="D31" s="147"/>
      <c r="E31" s="147"/>
      <c r="F31" s="147"/>
      <c r="G31" s="147"/>
      <c r="H31" s="147"/>
      <c r="I31" s="147"/>
      <c r="J31" s="147"/>
      <c r="R31" s="25">
        <v>25</v>
      </c>
      <c r="S31" s="20">
        <v>135027.89999999997</v>
      </c>
      <c r="T31" s="20">
        <v>248193.03099999996</v>
      </c>
      <c r="U31" s="20">
        <v>250132.655</v>
      </c>
      <c r="V31" s="20">
        <v>244489.34199999992</v>
      </c>
      <c r="W31" s="20"/>
      <c r="X31" s="26"/>
      <c r="Y31" s="124">
        <v>25</v>
      </c>
      <c r="Z31" s="125">
        <v>107987.75800000002</v>
      </c>
      <c r="AA31" s="125">
        <v>195144.93399999995</v>
      </c>
      <c r="AB31" s="125">
        <v>207498.549</v>
      </c>
      <c r="AC31" s="125">
        <v>198263.47899999996</v>
      </c>
      <c r="AD31" s="125">
        <v>198055.07699999999</v>
      </c>
      <c r="AE31" s="126">
        <v>127260.55300000003</v>
      </c>
      <c r="AF31" s="124">
        <v>25</v>
      </c>
      <c r="AG31" s="125">
        <v>94589.465000000026</v>
      </c>
      <c r="AH31" s="125">
        <v>200035.52899999981</v>
      </c>
      <c r="AI31" s="125">
        <v>155223.68500000003</v>
      </c>
      <c r="AJ31" s="125">
        <v>192593.19500000007</v>
      </c>
      <c r="AK31" s="125">
        <v>157135.15299999993</v>
      </c>
      <c r="AL31" s="126">
        <v>165001.70299999992</v>
      </c>
      <c r="AM31" s="124">
        <v>25</v>
      </c>
      <c r="AN31" s="125">
        <v>93100.023999999947</v>
      </c>
      <c r="AO31" s="125">
        <v>185007.83600000004</v>
      </c>
      <c r="AP31" s="125">
        <v>164503.25599999999</v>
      </c>
      <c r="AQ31" s="125">
        <v>232330.64500000008</v>
      </c>
      <c r="AR31" s="125">
        <v>175293.77400000015</v>
      </c>
      <c r="AS31" s="126">
        <v>98771.229999999952</v>
      </c>
      <c r="AT31" s="196">
        <v>25</v>
      </c>
      <c r="AU31" s="197">
        <v>159765.43199999997</v>
      </c>
      <c r="AV31" s="197">
        <v>215153.3660000001</v>
      </c>
      <c r="AW31" s="197">
        <v>241024.37799999991</v>
      </c>
      <c r="AX31" s="197">
        <v>237387.36300000004</v>
      </c>
      <c r="AY31" s="197">
        <v>189554.18699999995</v>
      </c>
      <c r="AZ31" s="198">
        <v>130239.86899999992</v>
      </c>
    </row>
    <row r="32" spans="1:52" ht="15" customHeight="1">
      <c r="A32" s="136"/>
      <c r="B32" s="136"/>
      <c r="C32" s="136"/>
      <c r="D32" s="136"/>
      <c r="E32" s="136"/>
      <c r="R32" s="25">
        <v>26</v>
      </c>
      <c r="S32" s="20">
        <v>138350.41099999999</v>
      </c>
      <c r="T32" s="20">
        <v>250213.65300000002</v>
      </c>
      <c r="U32" s="20">
        <v>251796.495</v>
      </c>
      <c r="V32" s="20">
        <v>244212.77100000007</v>
      </c>
      <c r="W32" s="20"/>
      <c r="X32" s="26"/>
      <c r="Y32" s="124">
        <v>26</v>
      </c>
      <c r="Z32" s="125">
        <v>96327.147999999986</v>
      </c>
      <c r="AA32" s="125">
        <v>198690.91900000002</v>
      </c>
      <c r="AB32" s="125">
        <v>227296.86099999995</v>
      </c>
      <c r="AC32" s="125">
        <v>195083.43599999996</v>
      </c>
      <c r="AD32" s="125">
        <v>190835.75799999994</v>
      </c>
      <c r="AE32" s="126">
        <v>134862.79799999995</v>
      </c>
      <c r="AF32" s="124">
        <v>26</v>
      </c>
      <c r="AG32" s="125">
        <v>98813.205999999962</v>
      </c>
      <c r="AH32" s="125">
        <v>215863.36399999997</v>
      </c>
      <c r="AI32" s="125">
        <v>159418.88</v>
      </c>
      <c r="AJ32" s="125">
        <v>194356.63799999998</v>
      </c>
      <c r="AK32" s="125">
        <v>169062.25499999995</v>
      </c>
      <c r="AL32" s="126">
        <v>140532.728</v>
      </c>
      <c r="AM32" s="124">
        <v>26</v>
      </c>
      <c r="AN32" s="125">
        <v>100899.82299999995</v>
      </c>
      <c r="AO32" s="125">
        <v>169074.11400000003</v>
      </c>
      <c r="AP32" s="125">
        <v>165217.77000000002</v>
      </c>
      <c r="AQ32" s="125">
        <v>236920.50100000011</v>
      </c>
      <c r="AR32" s="125">
        <v>204361.79799999984</v>
      </c>
      <c r="AS32" s="126">
        <v>116919.47899999998</v>
      </c>
      <c r="AT32" s="196">
        <v>26</v>
      </c>
      <c r="AU32" s="197">
        <v>158173.92200000011</v>
      </c>
      <c r="AV32" s="197">
        <v>218147.69599999997</v>
      </c>
      <c r="AW32" s="197">
        <v>270113.67199999985</v>
      </c>
      <c r="AX32" s="197">
        <v>238916.14400000017</v>
      </c>
      <c r="AY32" s="197">
        <v>192337.13999999987</v>
      </c>
      <c r="AZ32" s="198">
        <v>105944.61300000006</v>
      </c>
    </row>
    <row r="33" spans="1:52" ht="15" customHeight="1">
      <c r="A33" s="136"/>
      <c r="B33" s="136"/>
      <c r="C33" s="136"/>
      <c r="D33" s="136"/>
      <c r="E33" s="136"/>
      <c r="R33" s="25">
        <v>27</v>
      </c>
      <c r="S33" s="27">
        <v>158068.93200000003</v>
      </c>
      <c r="T33" s="27">
        <v>246801.22899999993</v>
      </c>
      <c r="U33" s="27">
        <v>241852.15299999999</v>
      </c>
      <c r="V33" s="27">
        <v>246217.60000000003</v>
      </c>
      <c r="W33" s="27"/>
      <c r="X33" s="28"/>
      <c r="Y33" s="124">
        <v>27</v>
      </c>
      <c r="Z33" s="129">
        <v>90469.757999999987</v>
      </c>
      <c r="AA33" s="129">
        <v>196977.78600000002</v>
      </c>
      <c r="AB33" s="129">
        <v>236209.62600000005</v>
      </c>
      <c r="AC33" s="129">
        <v>195857.3</v>
      </c>
      <c r="AD33" s="129">
        <v>186423.43300000008</v>
      </c>
      <c r="AE33" s="130">
        <v>138163.49300000005</v>
      </c>
      <c r="AF33" s="124">
        <v>27</v>
      </c>
      <c r="AG33" s="129">
        <v>108246.7490000001</v>
      </c>
      <c r="AH33" s="129">
        <v>225672.7289999999</v>
      </c>
      <c r="AI33" s="129">
        <v>173530.44999999995</v>
      </c>
      <c r="AJ33" s="129">
        <v>193828.53000000012</v>
      </c>
      <c r="AK33" s="129">
        <v>159497.68800000005</v>
      </c>
      <c r="AL33" s="130">
        <v>116372.24999999997</v>
      </c>
      <c r="AM33" s="124">
        <v>27</v>
      </c>
      <c r="AN33" s="129">
        <v>90966.665999999997</v>
      </c>
      <c r="AO33" s="129">
        <v>181955.42100000009</v>
      </c>
      <c r="AP33" s="129">
        <v>186705.47800000006</v>
      </c>
      <c r="AQ33" s="129">
        <v>241739.42600000009</v>
      </c>
      <c r="AR33" s="129">
        <v>227675.56200000009</v>
      </c>
      <c r="AS33" s="130">
        <v>165034.35299999994</v>
      </c>
      <c r="AT33" s="196">
        <v>27</v>
      </c>
      <c r="AU33" s="201">
        <v>151100.91000000006</v>
      </c>
      <c r="AV33" s="201">
        <v>208185.17399999988</v>
      </c>
      <c r="AW33" s="201">
        <v>263887.87600000005</v>
      </c>
      <c r="AX33" s="201">
        <v>236552.95900000003</v>
      </c>
      <c r="AY33" s="201">
        <v>196032.95600000018</v>
      </c>
      <c r="AZ33" s="202">
        <v>111211.53900000008</v>
      </c>
    </row>
    <row r="34" spans="1:52" ht="15" customHeight="1">
      <c r="A34" s="136"/>
      <c r="B34" s="136"/>
      <c r="C34" s="136"/>
      <c r="D34" s="136"/>
      <c r="E34" s="136"/>
      <c r="R34" s="25">
        <v>28</v>
      </c>
      <c r="S34" s="27">
        <v>145179.72700000004</v>
      </c>
      <c r="T34" s="27">
        <v>247112.36900000004</v>
      </c>
      <c r="U34" s="27">
        <v>248317.45200000002</v>
      </c>
      <c r="V34" s="27">
        <v>249289.27100000007</v>
      </c>
      <c r="W34" s="27"/>
      <c r="X34" s="28"/>
      <c r="Y34" s="124">
        <v>28</v>
      </c>
      <c r="Z34" s="129">
        <v>93407.085999999981</v>
      </c>
      <c r="AA34" s="129">
        <v>193855.93500000006</v>
      </c>
      <c r="AB34" s="129">
        <v>230299.02499999999</v>
      </c>
      <c r="AC34" s="129">
        <v>192151.50900000005</v>
      </c>
      <c r="AD34" s="129">
        <v>190337.10700000002</v>
      </c>
      <c r="AE34" s="130">
        <v>122940.35900000003</v>
      </c>
      <c r="AF34" s="124">
        <v>28</v>
      </c>
      <c r="AG34" s="129">
        <v>102421.376</v>
      </c>
      <c r="AH34" s="129">
        <v>237281.07799999995</v>
      </c>
      <c r="AI34" s="129">
        <v>176023.12800000003</v>
      </c>
      <c r="AJ34" s="129">
        <v>204655.01500000007</v>
      </c>
      <c r="AK34" s="129">
        <v>164955.69399999999</v>
      </c>
      <c r="AL34" s="130">
        <v>120484.11499999999</v>
      </c>
      <c r="AM34" s="124">
        <v>28</v>
      </c>
      <c r="AN34" s="129">
        <v>88903.229999999981</v>
      </c>
      <c r="AO34" s="129">
        <v>200178.90800000002</v>
      </c>
      <c r="AP34" s="129">
        <v>194389.19199999998</v>
      </c>
      <c r="AQ34" s="129">
        <v>236401.63599999997</v>
      </c>
      <c r="AR34" s="129">
        <v>218854.27699999989</v>
      </c>
      <c r="AS34" s="130">
        <v>181993.77000000016</v>
      </c>
      <c r="AT34" s="196">
        <v>28</v>
      </c>
      <c r="AU34" s="201">
        <v>148848.83900000004</v>
      </c>
      <c r="AV34" s="201">
        <v>219332.57799999975</v>
      </c>
      <c r="AW34" s="201">
        <v>249718.08399999989</v>
      </c>
      <c r="AX34" s="201">
        <v>233876.826</v>
      </c>
      <c r="AY34" s="201">
        <v>221941.73100000012</v>
      </c>
      <c r="AZ34" s="202">
        <v>107975.31499999992</v>
      </c>
    </row>
    <row r="35" spans="1:52" ht="12.95" customHeight="1">
      <c r="A35" s="136"/>
      <c r="B35" s="136"/>
      <c r="C35" s="136"/>
      <c r="D35" s="136"/>
      <c r="E35" s="136"/>
      <c r="R35" s="25">
        <v>29</v>
      </c>
      <c r="S35" s="27">
        <v>129457.30700000003</v>
      </c>
      <c r="T35" s="27">
        <v>223313.62599999999</v>
      </c>
      <c r="U35" s="27">
        <v>255788.39200000011</v>
      </c>
      <c r="V35" s="27">
        <v>253250.68499999997</v>
      </c>
      <c r="W35" s="27"/>
      <c r="X35" s="28"/>
      <c r="Y35" s="124">
        <v>29</v>
      </c>
      <c r="Z35" s="129">
        <v>99963.687000000005</v>
      </c>
      <c r="AA35" s="129">
        <v>199833.59600000002</v>
      </c>
      <c r="AB35" s="129">
        <v>237518.34900000007</v>
      </c>
      <c r="AC35" s="129">
        <v>194940.55500000005</v>
      </c>
      <c r="AD35" s="129"/>
      <c r="AE35" s="130">
        <v>110183.44599999998</v>
      </c>
      <c r="AF35" s="124">
        <v>29</v>
      </c>
      <c r="AG35" s="129">
        <v>98219.93700000002</v>
      </c>
      <c r="AH35" s="129">
        <v>247458.19899999994</v>
      </c>
      <c r="AI35" s="129">
        <v>164146.67400000006</v>
      </c>
      <c r="AJ35" s="129">
        <v>220976.16699999996</v>
      </c>
      <c r="AK35" s="129">
        <v>161965.54700000002</v>
      </c>
      <c r="AL35" s="130">
        <v>94833.79800000001</v>
      </c>
      <c r="AM35" s="124">
        <v>29</v>
      </c>
      <c r="AN35" s="129">
        <v>85616.514999999999</v>
      </c>
      <c r="AO35" s="129">
        <v>203094.10000000009</v>
      </c>
      <c r="AP35" s="129">
        <v>181860.43999999983</v>
      </c>
      <c r="AQ35" s="129">
        <v>249393.80599999998</v>
      </c>
      <c r="AR35" s="129"/>
      <c r="AS35" s="130">
        <v>171899.54999999993</v>
      </c>
      <c r="AT35" s="196">
        <v>29</v>
      </c>
      <c r="AU35" s="201">
        <v>145289.16599999997</v>
      </c>
      <c r="AV35" s="201">
        <v>236010.3890000002</v>
      </c>
      <c r="AW35" s="201">
        <v>228244.48199999999</v>
      </c>
      <c r="AX35" s="201">
        <v>216957.89500000005</v>
      </c>
      <c r="AY35" s="201"/>
      <c r="AZ35" s="202">
        <v>117314.48000000007</v>
      </c>
    </row>
    <row r="36" spans="1:52" ht="12.95" customHeight="1">
      <c r="A36" s="136"/>
      <c r="B36" s="136"/>
      <c r="C36" s="136"/>
      <c r="D36" s="136"/>
      <c r="E36" s="136"/>
      <c r="R36" s="25">
        <v>30</v>
      </c>
      <c r="S36" s="27">
        <v>140778.22</v>
      </c>
      <c r="T36" s="27">
        <v>225185.717</v>
      </c>
      <c r="U36" s="27">
        <v>259817.07899999994</v>
      </c>
      <c r="V36" s="27">
        <v>249429.742</v>
      </c>
      <c r="W36" s="27"/>
      <c r="X36" s="28"/>
      <c r="Y36" s="124">
        <v>30</v>
      </c>
      <c r="Z36" s="129">
        <v>102761.98199999999</v>
      </c>
      <c r="AA36" s="129">
        <v>193996.655</v>
      </c>
      <c r="AB36" s="129">
        <v>246093.63700000002</v>
      </c>
      <c r="AC36" s="129">
        <v>196749.698</v>
      </c>
      <c r="AD36" s="129"/>
      <c r="AE36" s="130">
        <v>120099.87900000006</v>
      </c>
      <c r="AF36" s="124">
        <v>30</v>
      </c>
      <c r="AG36" s="129">
        <v>99060.377999999968</v>
      </c>
      <c r="AH36" s="129">
        <v>244967.59700000004</v>
      </c>
      <c r="AI36" s="129">
        <v>162614.31100000005</v>
      </c>
      <c r="AJ36" s="129">
        <v>223379.80700000003</v>
      </c>
      <c r="AK36" s="129"/>
      <c r="AL36" s="130">
        <v>72386.347999999998</v>
      </c>
      <c r="AM36" s="124">
        <v>30</v>
      </c>
      <c r="AN36" s="129">
        <v>88403.464999999982</v>
      </c>
      <c r="AO36" s="129">
        <v>210825.78699999995</v>
      </c>
      <c r="AP36" s="129">
        <v>175520.53499999997</v>
      </c>
      <c r="AQ36" s="129">
        <v>251230.50499999989</v>
      </c>
      <c r="AR36" s="129"/>
      <c r="AS36" s="130">
        <v>152443.69499999995</v>
      </c>
      <c r="AT36" s="196">
        <v>30</v>
      </c>
      <c r="AU36" s="201">
        <v>137874.68600000005</v>
      </c>
      <c r="AV36" s="201">
        <v>240591.47399999996</v>
      </c>
      <c r="AW36" s="201">
        <v>199936.19200000004</v>
      </c>
      <c r="AX36" s="201">
        <v>217840.00800000006</v>
      </c>
      <c r="AY36" s="201"/>
      <c r="AZ36" s="202">
        <v>138321.27799999999</v>
      </c>
    </row>
    <row r="37" spans="1:52" ht="12.95" customHeight="1">
      <c r="R37" s="29">
        <v>31</v>
      </c>
      <c r="S37" s="24">
        <v>144826.29100000003</v>
      </c>
      <c r="T37" s="24"/>
      <c r="U37" s="24">
        <v>259364.24400000009</v>
      </c>
      <c r="V37" s="24">
        <v>251048.13</v>
      </c>
      <c r="W37" s="24"/>
      <c r="X37" s="30"/>
      <c r="Y37" s="121">
        <v>31</v>
      </c>
      <c r="Z37" s="131">
        <v>111970.85699999997</v>
      </c>
      <c r="AA37" s="131"/>
      <c r="AB37" s="131">
        <v>250988.24099999992</v>
      </c>
      <c r="AC37" s="131">
        <v>213350.4770000001</v>
      </c>
      <c r="AD37" s="131"/>
      <c r="AE37" s="132">
        <v>145347.54399999999</v>
      </c>
      <c r="AF37" s="121">
        <v>31</v>
      </c>
      <c r="AG37" s="131">
        <v>108098.152</v>
      </c>
      <c r="AH37" s="131"/>
      <c r="AI37" s="131">
        <v>178273.94099999996</v>
      </c>
      <c r="AJ37" s="131">
        <v>222690.74800000002</v>
      </c>
      <c r="AK37" s="131"/>
      <c r="AL37" s="132">
        <v>66460.846000000034</v>
      </c>
      <c r="AM37" s="121">
        <v>31</v>
      </c>
      <c r="AN37" s="131">
        <v>100276.82999999996</v>
      </c>
      <c r="AO37" s="131"/>
      <c r="AP37" s="131">
        <v>147570.55599999992</v>
      </c>
      <c r="AQ37" s="131">
        <v>236139.78200000001</v>
      </c>
      <c r="AR37" s="131"/>
      <c r="AS37" s="132">
        <v>136061.51499999996</v>
      </c>
      <c r="AT37" s="193">
        <v>31</v>
      </c>
      <c r="AU37" s="203">
        <v>130521.18600000005</v>
      </c>
      <c r="AV37" s="203"/>
      <c r="AW37" s="203">
        <v>166167.65300000005</v>
      </c>
      <c r="AX37" s="203">
        <v>231473.2079999999</v>
      </c>
      <c r="AY37" s="203"/>
      <c r="AZ37" s="204">
        <v>170805.66699999993</v>
      </c>
    </row>
    <row r="38" spans="1:52" ht="12.95" customHeight="1">
      <c r="A38" s="596"/>
      <c r="B38" s="596"/>
      <c r="C38" s="596"/>
      <c r="D38" s="596"/>
      <c r="E38" s="596"/>
      <c r="F38" s="596"/>
      <c r="G38" s="596"/>
      <c r="H38" s="596"/>
      <c r="I38" s="596"/>
      <c r="J38" s="596"/>
      <c r="K38" s="596"/>
      <c r="L38" s="596"/>
      <c r="M38" s="596"/>
      <c r="N38" s="596"/>
      <c r="O38" s="596"/>
      <c r="P38" s="188"/>
      <c r="R38" s="31" t="s">
        <v>2</v>
      </c>
      <c r="S38" s="24">
        <f>SUM(S7:S37)</f>
        <v>3884516.7959999996</v>
      </c>
      <c r="T38" s="24">
        <f t="shared" ref="T38:X38" si="4">SUM(T7:T37)</f>
        <v>5710054.1919999998</v>
      </c>
      <c r="U38" s="24">
        <f t="shared" si="4"/>
        <v>6765893.3290000008</v>
      </c>
      <c r="V38" s="24">
        <f t="shared" si="4"/>
        <v>8587190.8569999989</v>
      </c>
      <c r="W38" s="24">
        <f>SUM(W7:W37)</f>
        <v>0</v>
      </c>
      <c r="X38" s="30">
        <f t="shared" si="4"/>
        <v>0</v>
      </c>
      <c r="Y38" s="133" t="s">
        <v>2</v>
      </c>
      <c r="Z38" s="131">
        <f>SUM(Z7:Z37)</f>
        <v>3197695.1449999986</v>
      </c>
      <c r="AA38" s="131">
        <f t="shared" ref="AA38:AC38" si="5">SUM(AA7:AA37)</f>
        <v>5556770.9620000012</v>
      </c>
      <c r="AB38" s="131">
        <f t="shared" si="5"/>
        <v>6693899.2850000001</v>
      </c>
      <c r="AC38" s="131">
        <f t="shared" si="5"/>
        <v>7242514.3270000005</v>
      </c>
      <c r="AD38" s="131">
        <f>SUM(AD7:AD37)</f>
        <v>6578002.0359999994</v>
      </c>
      <c r="AE38" s="132">
        <f t="shared" ref="AE38" si="6">SUM(AE7:AE37)</f>
        <v>4806338.1440000003</v>
      </c>
      <c r="AF38" s="133" t="s">
        <v>2</v>
      </c>
      <c r="AG38" s="131">
        <f>SUM(AG7:AG37)</f>
        <v>2522726.04</v>
      </c>
      <c r="AH38" s="131">
        <f t="shared" ref="AH38:AJ38" si="7">SUM(AH7:AH37)</f>
        <v>5001441.227</v>
      </c>
      <c r="AI38" s="131">
        <f t="shared" si="7"/>
        <v>6487026.7759999987</v>
      </c>
      <c r="AJ38" s="131">
        <f t="shared" si="7"/>
        <v>7370742.2910000002</v>
      </c>
      <c r="AK38" s="131">
        <f>SUM(AK7:AK37)</f>
        <v>4784691.2720000008</v>
      </c>
      <c r="AL38" s="132">
        <f t="shared" ref="AL38" si="8">SUM(AL7:AL37)</f>
        <v>4201644.9139999999</v>
      </c>
      <c r="AM38" s="133" t="s">
        <v>2</v>
      </c>
      <c r="AN38" s="131">
        <f>SUM(AN7:AN37)</f>
        <v>2782482.835</v>
      </c>
      <c r="AO38" s="131">
        <f t="shared" ref="AO38:AS38" si="9">SUM(AO7:AO37)</f>
        <v>4861697.1680000005</v>
      </c>
      <c r="AP38" s="131">
        <f t="shared" si="9"/>
        <v>6835696.6789999995</v>
      </c>
      <c r="AQ38" s="131">
        <f t="shared" si="9"/>
        <v>6243357.3060000008</v>
      </c>
      <c r="AR38" s="131">
        <f t="shared" si="9"/>
        <v>5895678.6310000001</v>
      </c>
      <c r="AS38" s="132">
        <f t="shared" si="9"/>
        <v>5004188.1239999989</v>
      </c>
      <c r="AT38" s="205" t="s">
        <v>2</v>
      </c>
      <c r="AU38" s="203">
        <f>SUM(AU7:AU37)</f>
        <v>3737764.7700000005</v>
      </c>
      <c r="AV38" s="203">
        <f t="shared" ref="AV38:AX38" si="10">SUM(AV7:AV37)</f>
        <v>5486333.1030000011</v>
      </c>
      <c r="AW38" s="203">
        <f t="shared" si="10"/>
        <v>7145363.3149999995</v>
      </c>
      <c r="AX38" s="203">
        <f t="shared" si="10"/>
        <v>7128955.9449999994</v>
      </c>
      <c r="AY38" s="203">
        <f>SUM(AY7:AY37)</f>
        <v>5497031.3649999993</v>
      </c>
      <c r="AZ38" s="204">
        <f t="shared" ref="AZ38" si="11">SUM(AZ7:AZ37)</f>
        <v>5670234.4500000002</v>
      </c>
    </row>
    <row r="39" spans="1:52" ht="12.95" customHeight="1">
      <c r="A39" s="136"/>
      <c r="B39" s="136"/>
      <c r="C39" s="136"/>
      <c r="D39" s="136"/>
      <c r="E39" s="136"/>
      <c r="R39" s="190" t="s">
        <v>176</v>
      </c>
      <c r="S39" s="191">
        <f>MAX(S7:S37)</f>
        <v>158068.93200000003</v>
      </c>
      <c r="T39" s="191">
        <f t="shared" ref="T39:X39" si="12">MAX(T7:T37)</f>
        <v>255829.43399999995</v>
      </c>
      <c r="U39" s="191">
        <f t="shared" si="12"/>
        <v>259817.07899999994</v>
      </c>
      <c r="V39" s="191">
        <f t="shared" si="12"/>
        <v>334185.03200000006</v>
      </c>
      <c r="W39" s="191">
        <f t="shared" si="12"/>
        <v>0</v>
      </c>
      <c r="X39" s="192">
        <f t="shared" si="12"/>
        <v>0</v>
      </c>
      <c r="Y39" s="206" t="s">
        <v>176</v>
      </c>
      <c r="Z39" s="207">
        <f>MAX(Z7:Z37)</f>
        <v>120949.04800000004</v>
      </c>
      <c r="AA39" s="207">
        <f t="shared" ref="AA39:AE39" si="13">MAX(AA7:AA37)</f>
        <v>225279.73899999994</v>
      </c>
      <c r="AB39" s="207">
        <f t="shared" si="13"/>
        <v>250988.24099999992</v>
      </c>
      <c r="AC39" s="207">
        <f t="shared" si="13"/>
        <v>267766.08600000013</v>
      </c>
      <c r="AD39" s="207">
        <f t="shared" si="13"/>
        <v>282657.68800000008</v>
      </c>
      <c r="AE39" s="208">
        <f t="shared" si="13"/>
        <v>215708.13399999999</v>
      </c>
      <c r="AF39" s="206" t="s">
        <v>176</v>
      </c>
      <c r="AG39" s="207">
        <f>MAX(AG7:AG37)</f>
        <v>131799.478</v>
      </c>
      <c r="AH39" s="207">
        <f t="shared" ref="AH39:AL39" si="14">MAX(AH7:AH37)</f>
        <v>247458.19899999994</v>
      </c>
      <c r="AI39" s="207">
        <f t="shared" si="14"/>
        <v>279386.022</v>
      </c>
      <c r="AJ39" s="207">
        <f t="shared" si="14"/>
        <v>317546.65899999999</v>
      </c>
      <c r="AK39" s="207">
        <f t="shared" si="14"/>
        <v>218960.39</v>
      </c>
      <c r="AL39" s="208">
        <f t="shared" si="14"/>
        <v>183948.63200000004</v>
      </c>
      <c r="AM39" s="206" t="s">
        <v>176</v>
      </c>
      <c r="AN39" s="207">
        <f>MAX(AN7:AN37)</f>
        <v>111630.28499999997</v>
      </c>
      <c r="AO39" s="207">
        <f t="shared" ref="AO39:AS39" si="15">MAX(AO7:AO37)</f>
        <v>210825.78699999995</v>
      </c>
      <c r="AP39" s="207">
        <f t="shared" si="15"/>
        <v>286361.51900000009</v>
      </c>
      <c r="AQ39" s="207">
        <f t="shared" si="15"/>
        <v>251230.50499999989</v>
      </c>
      <c r="AR39" s="207">
        <f t="shared" si="15"/>
        <v>279115.59999999998</v>
      </c>
      <c r="AS39" s="208">
        <f t="shared" si="15"/>
        <v>212846.17100000015</v>
      </c>
      <c r="AT39" s="206" t="s">
        <v>176</v>
      </c>
      <c r="AU39" s="207">
        <f>MAX(AU7:AU37)</f>
        <v>159765.43199999997</v>
      </c>
      <c r="AV39" s="207">
        <f t="shared" ref="AV39:AZ39" si="16">MAX(AV7:AV37)</f>
        <v>240591.47399999996</v>
      </c>
      <c r="AW39" s="207">
        <f t="shared" si="16"/>
        <v>270113.67199999985</v>
      </c>
      <c r="AX39" s="207">
        <f t="shared" si="16"/>
        <v>272640.02600000007</v>
      </c>
      <c r="AY39" s="207">
        <f t="shared" si="16"/>
        <v>233209.78500000009</v>
      </c>
      <c r="AZ39" s="208">
        <f t="shared" si="16"/>
        <v>247660.99700000015</v>
      </c>
    </row>
    <row r="40" spans="1:52" ht="15" customHeight="1"/>
    <row r="41" spans="1:52" ht="15" customHeight="1">
      <c r="A41" s="136"/>
    </row>
    <row r="42" spans="1:52" ht="15" customHeight="1">
      <c r="A42" s="136"/>
      <c r="B42" s="136"/>
      <c r="C42" s="136"/>
      <c r="D42" s="136"/>
      <c r="E42" s="136"/>
      <c r="F42" s="6"/>
      <c r="G42" s="6"/>
      <c r="H42" s="136"/>
      <c r="I42" s="6"/>
      <c r="J42" s="6"/>
      <c r="K42" s="136"/>
      <c r="L42" s="6"/>
      <c r="M42" s="6"/>
      <c r="N42" s="136"/>
      <c r="O42" s="6"/>
      <c r="P42" s="6"/>
    </row>
    <row r="43" spans="1:52" ht="15" customHeight="1">
      <c r="A43" s="171"/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</row>
    <row r="44" spans="1:52" ht="15" customHeight="1">
      <c r="A44" s="171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</row>
    <row r="45" spans="1:52" ht="15" customHeight="1">
      <c r="A45" s="171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</row>
    <row r="46" spans="1:52" ht="15" customHeight="1">
      <c r="A46" s="171"/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V46" s="37"/>
    </row>
    <row r="47" spans="1:52" ht="15" customHeight="1">
      <c r="A47" s="171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</row>
    <row r="48" spans="1:52" ht="15" customHeight="1">
      <c r="A48" s="171"/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</row>
    <row r="49" spans="1:10" ht="15" customHeight="1">
      <c r="A49" s="136"/>
      <c r="B49" s="136"/>
      <c r="C49" s="150"/>
      <c r="D49" s="150"/>
      <c r="E49" s="150"/>
      <c r="F49" s="150"/>
      <c r="G49" s="150"/>
      <c r="H49" s="150"/>
      <c r="I49" s="150"/>
      <c r="J49" s="150"/>
    </row>
    <row r="50" spans="1:10" ht="15" customHeight="1">
      <c r="A50" s="136"/>
      <c r="B50" s="136"/>
      <c r="C50" s="150"/>
      <c r="D50" s="150"/>
      <c r="E50" s="150"/>
      <c r="F50" s="150"/>
      <c r="G50" s="150"/>
      <c r="H50" s="150"/>
      <c r="I50" s="150"/>
      <c r="J50" s="150"/>
    </row>
    <row r="51" spans="1:10" ht="15" customHeight="1">
      <c r="A51" s="136"/>
      <c r="B51" s="136"/>
      <c r="C51" s="151"/>
      <c r="D51" s="151"/>
      <c r="E51" s="151"/>
      <c r="F51" s="151"/>
      <c r="G51" s="151"/>
      <c r="H51" s="151"/>
      <c r="I51" s="151"/>
      <c r="J51" s="151"/>
    </row>
    <row r="52" spans="1:10" ht="15" customHeight="1">
      <c r="A52" s="136"/>
      <c r="B52" s="136"/>
      <c r="C52" s="136"/>
      <c r="D52" s="136"/>
      <c r="E52" s="136"/>
    </row>
    <row r="53" spans="1:10" ht="15" customHeight="1"/>
    <row r="54" spans="1:10" ht="15" customHeight="1"/>
    <row r="55" spans="1:10" ht="15" customHeight="1"/>
    <row r="56" spans="1:10" ht="15" customHeight="1"/>
    <row r="57" spans="1:10" ht="15" customHeight="1"/>
  </sheetData>
  <mergeCells count="4">
    <mergeCell ref="A38:O38"/>
    <mergeCell ref="K5:L5"/>
    <mergeCell ref="N5:O5"/>
    <mergeCell ref="A15:O1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7BD4A-9C93-465D-AD63-C5FC6B4CC921}">
  <dimension ref="A1:Q57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6" width="7.625" style="2" customWidth="1"/>
    <col min="17" max="16384" width="9" style="2"/>
  </cols>
  <sheetData>
    <row r="1" spans="1:17" ht="20.25">
      <c r="A1" s="113"/>
      <c r="B1" s="114"/>
      <c r="C1" s="114"/>
      <c r="D1" s="114"/>
      <c r="E1" s="114"/>
    </row>
    <row r="2" spans="1:17" ht="18">
      <c r="A2" s="115" t="s">
        <v>179</v>
      </c>
      <c r="B2" s="116"/>
      <c r="C2" s="116"/>
      <c r="D2" s="116"/>
      <c r="E2" s="117"/>
    </row>
    <row r="3" spans="1:17" ht="8.25" customHeight="1">
      <c r="A3" s="7"/>
      <c r="B3" s="3"/>
      <c r="C3" s="3"/>
      <c r="D3" s="3"/>
      <c r="E3" s="4"/>
    </row>
    <row r="4" spans="1:17" ht="15" customHeight="1">
      <c r="A4" s="136"/>
      <c r="B4" s="136"/>
      <c r="C4" s="136"/>
      <c r="D4" s="136"/>
      <c r="E4" s="136"/>
    </row>
    <row r="5" spans="1:17" ht="20.100000000000001" customHeight="1">
      <c r="A5" s="220" t="s">
        <v>122</v>
      </c>
      <c r="B5" s="531" t="s">
        <v>90</v>
      </c>
      <c r="C5" s="532"/>
      <c r="D5" s="216"/>
      <c r="E5" s="531" t="s">
        <v>110</v>
      </c>
      <c r="F5" s="532"/>
      <c r="G5" s="216"/>
      <c r="H5" s="531" t="s">
        <v>118</v>
      </c>
      <c r="I5" s="532"/>
      <c r="J5" s="216"/>
      <c r="K5" s="608" t="s">
        <v>121</v>
      </c>
      <c r="L5" s="609"/>
      <c r="M5" s="530"/>
      <c r="N5" s="607" t="s">
        <v>299</v>
      </c>
      <c r="O5" s="610"/>
      <c r="P5" s="474"/>
      <c r="Q5" s="146"/>
    </row>
    <row r="6" spans="1:17" ht="20.100000000000001" customHeight="1">
      <c r="A6" s="85" t="s">
        <v>173</v>
      </c>
      <c r="B6" s="134" t="s">
        <v>43</v>
      </c>
      <c r="C6" s="145" t="s">
        <v>5</v>
      </c>
      <c r="D6" s="145" t="s">
        <v>177</v>
      </c>
      <c r="E6" s="134" t="s">
        <v>43</v>
      </c>
      <c r="F6" s="145" t="s">
        <v>5</v>
      </c>
      <c r="G6" s="145" t="s">
        <v>177</v>
      </c>
      <c r="H6" s="134" t="s">
        <v>43</v>
      </c>
      <c r="I6" s="145" t="s">
        <v>5</v>
      </c>
      <c r="J6" s="145" t="s">
        <v>177</v>
      </c>
      <c r="K6" s="134" t="s">
        <v>43</v>
      </c>
      <c r="L6" s="145" t="s">
        <v>5</v>
      </c>
      <c r="M6" s="145" t="s">
        <v>177</v>
      </c>
      <c r="N6" s="383" t="s">
        <v>43</v>
      </c>
      <c r="O6" s="386" t="s">
        <v>5</v>
      </c>
      <c r="P6" s="386" t="s">
        <v>177</v>
      </c>
      <c r="Q6" s="5"/>
    </row>
    <row r="7" spans="1:17" ht="20.100000000000001" customHeight="1">
      <c r="A7" s="227" t="s">
        <v>46</v>
      </c>
      <c r="B7" s="217">
        <v>4198946.9601919986</v>
      </c>
      <c r="C7" s="209">
        <v>3737764.7700000005</v>
      </c>
      <c r="D7" s="218">
        <v>0.89016717892266251</v>
      </c>
      <c r="E7" s="217">
        <v>4338098.6277590003</v>
      </c>
      <c r="F7" s="209">
        <v>2782482.835</v>
      </c>
      <c r="G7" s="218">
        <v>0.64140607988836595</v>
      </c>
      <c r="H7" s="217">
        <v>4059731.3604060006</v>
      </c>
      <c r="I7" s="209">
        <v>2522726.04</v>
      </c>
      <c r="J7" s="218">
        <v>0.62140221015700658</v>
      </c>
      <c r="K7" s="217">
        <v>4039470.5108569996</v>
      </c>
      <c r="L7" s="209">
        <v>3197695.1449999986</v>
      </c>
      <c r="M7" s="218">
        <v>0.79161244930627972</v>
      </c>
      <c r="N7" s="470">
        <f>'3.5 '!J7</f>
        <v>3872774.4700970012</v>
      </c>
      <c r="O7" s="472">
        <f>'4.1'!J7</f>
        <v>3884516.7959999996</v>
      </c>
      <c r="P7" s="475">
        <f>O7/N7</f>
        <v>1.0030320190327799</v>
      </c>
      <c r="Q7" s="35"/>
    </row>
    <row r="8" spans="1:17" ht="20.100000000000001" customHeight="1">
      <c r="A8" s="161" t="s">
        <v>47</v>
      </c>
      <c r="B8" s="162">
        <v>7340438.223730999</v>
      </c>
      <c r="C8" s="147">
        <v>5486333.1030000011</v>
      </c>
      <c r="D8" s="428">
        <v>0.74741220289316823</v>
      </c>
      <c r="E8" s="162">
        <v>7626461.2005709987</v>
      </c>
      <c r="F8" s="147">
        <v>4861697.1680000005</v>
      </c>
      <c r="G8" s="219">
        <v>0.63747746695885654</v>
      </c>
      <c r="H8" s="162">
        <v>7100124.0899090003</v>
      </c>
      <c r="I8" s="147">
        <v>5001441.227</v>
      </c>
      <c r="J8" s="219">
        <v>0.70441603043364576</v>
      </c>
      <c r="K8" s="162">
        <v>6097922.6734959967</v>
      </c>
      <c r="L8" s="147">
        <v>5556770.9620000012</v>
      </c>
      <c r="M8" s="219">
        <v>0.91125638344873461</v>
      </c>
      <c r="N8" s="570">
        <f>'3.5 '!J8</f>
        <v>5798072.8048070008</v>
      </c>
      <c r="O8" s="572">
        <f>'4.1'!J8</f>
        <v>5710054.1919999998</v>
      </c>
      <c r="P8" s="573">
        <f t="shared" ref="P8:P12" si="0">O8/N8</f>
        <v>0.98481933294559054</v>
      </c>
      <c r="Q8" s="35"/>
    </row>
    <row r="9" spans="1:17" ht="20.100000000000001" customHeight="1">
      <c r="A9" s="85" t="s">
        <v>48</v>
      </c>
      <c r="B9" s="162">
        <v>9444754.4081129972</v>
      </c>
      <c r="C9" s="147">
        <v>7145363.3149999995</v>
      </c>
      <c r="D9" s="219">
        <v>0.75654305090899643</v>
      </c>
      <c r="E9" s="162">
        <v>9786870.6712840032</v>
      </c>
      <c r="F9" s="147">
        <v>6835696.6789999995</v>
      </c>
      <c r="G9" s="219">
        <v>0.69845580968560816</v>
      </c>
      <c r="H9" s="162">
        <v>9090425.7385649998</v>
      </c>
      <c r="I9" s="147">
        <v>6487026.7759999987</v>
      </c>
      <c r="J9" s="219">
        <v>0.71361088716445864</v>
      </c>
      <c r="K9" s="162">
        <v>8107069.5040599983</v>
      </c>
      <c r="L9" s="147">
        <v>6693899.2850000001</v>
      </c>
      <c r="M9" s="219">
        <v>0.82568667773820292</v>
      </c>
      <c r="N9" s="570">
        <f>'3.5 '!J9</f>
        <v>7719930.0901649976</v>
      </c>
      <c r="O9" s="572">
        <f>'4.1'!J9</f>
        <v>6765893.3290000008</v>
      </c>
      <c r="P9" s="573">
        <f t="shared" si="0"/>
        <v>0.87641898954753283</v>
      </c>
      <c r="Q9" s="35"/>
    </row>
    <row r="10" spans="1:17" ht="20.100000000000001" customHeight="1">
      <c r="A10" s="227" t="s">
        <v>49</v>
      </c>
      <c r="B10" s="217">
        <v>10386475.457000002</v>
      </c>
      <c r="C10" s="209">
        <v>7128955.9449999994</v>
      </c>
      <c r="D10" s="218">
        <v>0.68636911284428193</v>
      </c>
      <c r="E10" s="217">
        <v>10786190.602897998</v>
      </c>
      <c r="F10" s="209">
        <v>6243357.3060000008</v>
      </c>
      <c r="G10" s="218">
        <v>0.57882875760813612</v>
      </c>
      <c r="H10" s="217">
        <v>10082223.855333</v>
      </c>
      <c r="I10" s="209">
        <v>7370742.2910000002</v>
      </c>
      <c r="J10" s="218">
        <v>0.73106314606387557</v>
      </c>
      <c r="K10" s="217">
        <v>9103724.0458110012</v>
      </c>
      <c r="L10" s="209">
        <v>7242514.3270000005</v>
      </c>
      <c r="M10" s="218">
        <v>0.79555512563373232</v>
      </c>
      <c r="N10" s="470">
        <f>'3.5 '!J10</f>
        <v>8722749.0473849997</v>
      </c>
      <c r="O10" s="472">
        <f>'4.1'!J10</f>
        <v>8587190.8569999989</v>
      </c>
      <c r="P10" s="475">
        <f t="shared" si="0"/>
        <v>0.9844592353111844</v>
      </c>
      <c r="Q10" s="35"/>
    </row>
    <row r="11" spans="1:17" ht="20.100000000000001" customHeight="1">
      <c r="A11" s="161" t="s">
        <v>50</v>
      </c>
      <c r="B11" s="162">
        <v>9369046.9889649991</v>
      </c>
      <c r="C11" s="147">
        <v>5497031.3649999993</v>
      </c>
      <c r="D11" s="428">
        <v>0.5867225739687808</v>
      </c>
      <c r="E11" s="162">
        <v>9692279.4900979996</v>
      </c>
      <c r="F11" s="147">
        <v>5895678.6310000001</v>
      </c>
      <c r="G11" s="219">
        <v>0.60828607315990513</v>
      </c>
      <c r="H11" s="162">
        <v>9062250.6566000022</v>
      </c>
      <c r="I11" s="147">
        <v>4784691.2720000008</v>
      </c>
      <c r="J11" s="219">
        <v>0.52798046018682221</v>
      </c>
      <c r="K11" s="162">
        <v>8041794.0799490018</v>
      </c>
      <c r="L11" s="147">
        <v>6578002.0359999994</v>
      </c>
      <c r="M11" s="219">
        <v>0.8179769303470793</v>
      </c>
      <c r="N11" s="520">
        <f>'3.5 '!J11</f>
        <v>0</v>
      </c>
      <c r="O11" s="524">
        <f>'4.1'!J11</f>
        <v>0</v>
      </c>
      <c r="P11" s="539" t="e">
        <f t="shared" si="0"/>
        <v>#DIV/0!</v>
      </c>
      <c r="Q11" s="35"/>
    </row>
    <row r="12" spans="1:17" ht="20.100000000000001" customHeight="1">
      <c r="A12" s="85" t="s">
        <v>51</v>
      </c>
      <c r="B12" s="157">
        <v>7294983.480690999</v>
      </c>
      <c r="C12" s="215">
        <v>5670234.4500000002</v>
      </c>
      <c r="D12" s="228">
        <v>0.77727858671763594</v>
      </c>
      <c r="E12" s="157">
        <v>7517561.4302240014</v>
      </c>
      <c r="F12" s="215">
        <v>5004188.1239999989</v>
      </c>
      <c r="G12" s="228">
        <v>0.66566640930673293</v>
      </c>
      <c r="H12" s="157">
        <v>7031277.9340660004</v>
      </c>
      <c r="I12" s="215">
        <v>4201644.9139999999</v>
      </c>
      <c r="J12" s="228">
        <v>0.59756490262507667</v>
      </c>
      <c r="K12" s="157">
        <v>6029765.5342009971</v>
      </c>
      <c r="L12" s="215">
        <v>4806338.1440000003</v>
      </c>
      <c r="M12" s="228">
        <v>0.79710199621167976</v>
      </c>
      <c r="N12" s="522">
        <f>'3.5 '!J12</f>
        <v>0</v>
      </c>
      <c r="O12" s="540">
        <f>'4.1'!J12</f>
        <v>0</v>
      </c>
      <c r="P12" s="541" t="e">
        <f t="shared" si="0"/>
        <v>#DIV/0!</v>
      </c>
      <c r="Q12" s="35"/>
    </row>
    <row r="13" spans="1:17" ht="15" customHeight="1">
      <c r="A13" s="210"/>
      <c r="B13" s="212"/>
      <c r="C13" s="212"/>
      <c r="D13" s="212"/>
      <c r="E13" s="209"/>
      <c r="F13" s="209"/>
      <c r="G13" s="209"/>
      <c r="H13" s="209"/>
      <c r="I13" s="209"/>
      <c r="J13" s="209"/>
      <c r="K13" s="209"/>
      <c r="L13" s="209"/>
      <c r="M13" s="209"/>
      <c r="N13" s="147"/>
      <c r="O13" s="147"/>
      <c r="P13" s="147"/>
      <c r="Q13" s="35"/>
    </row>
    <row r="14" spans="1:17" ht="15" customHeight="1">
      <c r="P14" s="186"/>
      <c r="Q14" s="35"/>
    </row>
    <row r="15" spans="1:17" ht="15" customHeight="1">
      <c r="A15" s="596" t="s">
        <v>178</v>
      </c>
      <c r="B15" s="596"/>
      <c r="C15" s="596"/>
      <c r="D15" s="596"/>
      <c r="E15" s="596"/>
      <c r="F15" s="596"/>
      <c r="G15" s="596"/>
      <c r="H15" s="596"/>
      <c r="I15" s="596"/>
      <c r="J15" s="596"/>
      <c r="K15" s="596"/>
      <c r="L15" s="596"/>
      <c r="M15" s="596"/>
      <c r="N15" s="596"/>
      <c r="O15" s="596"/>
      <c r="P15" s="147"/>
      <c r="Q15" s="35"/>
    </row>
    <row r="16" spans="1:17" ht="15" customHeight="1">
      <c r="A16" s="211"/>
      <c r="B16" s="213"/>
      <c r="C16" s="213"/>
      <c r="D16" s="213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35"/>
    </row>
    <row r="17" spans="1:17" ht="15" customHeight="1">
      <c r="A17" s="171"/>
      <c r="B17" s="214"/>
      <c r="C17" s="214"/>
      <c r="D17" s="214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35"/>
    </row>
    <row r="18" spans="1:17" ht="15" customHeight="1">
      <c r="A18" s="211"/>
      <c r="B18" s="213"/>
      <c r="C18" s="213"/>
      <c r="D18" s="213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35"/>
    </row>
    <row r="19" spans="1:17" ht="15" customHeight="1">
      <c r="A19" s="171"/>
      <c r="B19" s="214"/>
      <c r="C19" s="214"/>
      <c r="D19" s="214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</row>
    <row r="20" spans="1:17" ht="15" customHeight="1">
      <c r="A20" s="211"/>
      <c r="B20" s="213"/>
      <c r="C20" s="213"/>
      <c r="D20" s="213"/>
      <c r="E20" s="186" t="s">
        <v>251</v>
      </c>
      <c r="F20" s="186" t="s">
        <v>249</v>
      </c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47"/>
    </row>
    <row r="21" spans="1:17" ht="15" customHeight="1">
      <c r="D21" s="2" t="str">
        <f>A7</f>
        <v>říjen</v>
      </c>
      <c r="E21" s="179">
        <f>(N7-O7)/N7</f>
        <v>-3.032019032779964E-3</v>
      </c>
      <c r="F21" s="179">
        <f>O7/N7</f>
        <v>1.0030320190327799</v>
      </c>
      <c r="P21" s="188"/>
    </row>
    <row r="22" spans="1:17" ht="15" customHeight="1">
      <c r="D22" s="2" t="str">
        <f t="shared" ref="D22:D25" si="1">A8</f>
        <v>listopad</v>
      </c>
      <c r="E22" s="179">
        <f t="shared" ref="E22:E26" si="2">(N8-O8)/N8</f>
        <v>1.5180667054409442E-2</v>
      </c>
      <c r="F22" s="179">
        <f t="shared" ref="F22:F26" si="3">O8/N8</f>
        <v>0.98481933294559054</v>
      </c>
    </row>
    <row r="23" spans="1:17" ht="15" customHeight="1">
      <c r="A23" s="136"/>
      <c r="B23" s="136"/>
      <c r="C23" s="136"/>
      <c r="D23" s="2" t="str">
        <f t="shared" si="1"/>
        <v>prosinec</v>
      </c>
      <c r="E23" s="179">
        <f t="shared" si="2"/>
        <v>0.12358101045246722</v>
      </c>
      <c r="F23" s="179">
        <f t="shared" si="3"/>
        <v>0.87641898954753283</v>
      </c>
    </row>
    <row r="24" spans="1:17" ht="15" customHeight="1">
      <c r="A24" s="136"/>
      <c r="B24" s="136"/>
      <c r="C24" s="6"/>
      <c r="D24" s="2" t="str">
        <f t="shared" si="1"/>
        <v>leden</v>
      </c>
      <c r="E24" s="179">
        <f t="shared" si="2"/>
        <v>1.5540764688815607E-2</v>
      </c>
      <c r="F24" s="179">
        <f t="shared" si="3"/>
        <v>0.9844592353111844</v>
      </c>
      <c r="H24" s="136"/>
      <c r="I24" s="136"/>
      <c r="J24" s="136"/>
      <c r="K24" s="6"/>
      <c r="L24" s="136"/>
      <c r="M24" s="136"/>
      <c r="N24" s="6"/>
    </row>
    <row r="25" spans="1:17" ht="15" customHeight="1">
      <c r="A25" s="171"/>
      <c r="B25" s="147"/>
      <c r="C25" s="147"/>
      <c r="D25" s="2" t="str">
        <f t="shared" si="1"/>
        <v>únor</v>
      </c>
      <c r="E25" s="179" t="e">
        <f t="shared" si="2"/>
        <v>#DIV/0!</v>
      </c>
      <c r="F25" s="179" t="e">
        <f t="shared" si="3"/>
        <v>#DIV/0!</v>
      </c>
      <c r="G25" s="147"/>
      <c r="H25" s="176"/>
      <c r="I25" s="177"/>
      <c r="J25" s="177"/>
      <c r="K25" s="177"/>
      <c r="L25" s="177"/>
      <c r="M25" s="177"/>
      <c r="N25" s="147"/>
      <c r="O25" s="147"/>
      <c r="P25" s="147"/>
    </row>
    <row r="26" spans="1:17" ht="15" customHeight="1">
      <c r="A26" s="171"/>
      <c r="B26" s="147"/>
      <c r="C26" s="147"/>
      <c r="D26" s="2" t="str">
        <f>A12</f>
        <v>březen</v>
      </c>
      <c r="E26" s="179" t="e">
        <f t="shared" si="2"/>
        <v>#DIV/0!</v>
      </c>
      <c r="F26" s="179" t="e">
        <f t="shared" si="3"/>
        <v>#DIV/0!</v>
      </c>
      <c r="G26" s="147"/>
      <c r="H26" s="171"/>
      <c r="I26" s="177"/>
      <c r="J26" s="177"/>
      <c r="K26" s="177"/>
      <c r="L26" s="177"/>
      <c r="M26" s="177"/>
      <c r="N26" s="147"/>
      <c r="O26" s="147"/>
      <c r="P26" s="147"/>
    </row>
    <row r="27" spans="1:17" ht="15" customHeight="1">
      <c r="A27" s="171"/>
      <c r="B27" s="147"/>
      <c r="C27" s="147"/>
      <c r="D27" s="147"/>
      <c r="E27" s="147"/>
      <c r="F27" s="147"/>
      <c r="G27" s="147"/>
      <c r="H27" s="171"/>
      <c r="I27" s="177"/>
      <c r="J27" s="177"/>
      <c r="K27" s="177"/>
      <c r="L27" s="177"/>
      <c r="M27" s="177"/>
      <c r="N27" s="147"/>
      <c r="O27" s="147"/>
      <c r="P27" s="147"/>
    </row>
    <row r="28" spans="1:17" ht="15" customHeight="1">
      <c r="A28" s="171"/>
      <c r="B28" s="147"/>
      <c r="C28" s="147"/>
      <c r="D28" s="147"/>
      <c r="E28" s="147"/>
      <c r="F28" s="147"/>
      <c r="G28" s="147"/>
      <c r="H28" s="171"/>
      <c r="I28" s="177"/>
      <c r="J28" s="177"/>
      <c r="K28" s="177"/>
      <c r="L28" s="177"/>
      <c r="M28" s="177"/>
      <c r="N28" s="147"/>
      <c r="O28" s="147"/>
      <c r="P28" s="147"/>
    </row>
    <row r="29" spans="1:17" ht="15" customHeight="1">
      <c r="A29" s="171"/>
      <c r="B29" s="147"/>
      <c r="C29" s="147"/>
      <c r="D29" s="147"/>
      <c r="E29" s="147"/>
      <c r="F29" s="147"/>
      <c r="G29" s="147"/>
      <c r="H29" s="171"/>
      <c r="I29" s="177"/>
      <c r="J29" s="177"/>
      <c r="K29" s="177"/>
      <c r="L29" s="177"/>
      <c r="M29" s="177"/>
      <c r="N29" s="147"/>
      <c r="O29" s="147"/>
      <c r="P29" s="147"/>
    </row>
    <row r="30" spans="1:17" ht="15" customHeight="1">
      <c r="A30" s="171"/>
      <c r="B30" s="147"/>
      <c r="C30" s="147"/>
      <c r="D30" s="147"/>
      <c r="E30" s="147"/>
      <c r="F30" s="147"/>
      <c r="G30" s="147"/>
      <c r="H30" s="171"/>
      <c r="I30" s="177"/>
      <c r="J30" s="177"/>
      <c r="K30" s="177"/>
      <c r="L30" s="177"/>
      <c r="M30" s="177"/>
      <c r="N30" s="147"/>
      <c r="O30" s="147"/>
      <c r="P30" s="147"/>
    </row>
    <row r="31" spans="1:17" ht="15" customHeight="1">
      <c r="A31" s="136"/>
      <c r="B31" s="136"/>
      <c r="C31" s="147"/>
      <c r="D31" s="147"/>
      <c r="E31" s="147"/>
      <c r="F31" s="147"/>
      <c r="G31" s="147"/>
      <c r="H31" s="147"/>
      <c r="I31" s="147"/>
      <c r="J31" s="147"/>
    </row>
    <row r="32" spans="1:17" ht="15" customHeight="1">
      <c r="A32" s="136"/>
      <c r="B32" s="136"/>
      <c r="C32" s="136"/>
      <c r="D32" s="136"/>
      <c r="E32" s="136"/>
    </row>
    <row r="33" spans="1:16" ht="15" customHeight="1">
      <c r="A33" s="136"/>
      <c r="B33" s="136"/>
      <c r="C33" s="136"/>
      <c r="D33" s="136"/>
      <c r="E33" s="136"/>
    </row>
    <row r="34" spans="1:16" ht="15" customHeight="1">
      <c r="A34" s="136"/>
      <c r="B34" s="136"/>
      <c r="C34" s="136"/>
      <c r="D34" s="136"/>
      <c r="E34" s="136"/>
    </row>
    <row r="35" spans="1:16" ht="12.95" customHeight="1">
      <c r="A35" s="136"/>
      <c r="B35" s="136"/>
      <c r="C35" s="136"/>
      <c r="D35" s="136"/>
      <c r="E35" s="136"/>
    </row>
    <row r="36" spans="1:16" ht="12.95" customHeight="1">
      <c r="A36" s="136"/>
      <c r="B36" s="136"/>
      <c r="C36" s="136"/>
      <c r="D36" s="136"/>
      <c r="E36" s="136"/>
    </row>
    <row r="37" spans="1:16" ht="12.95" customHeight="1"/>
    <row r="38" spans="1:16" ht="12.95" customHeight="1">
      <c r="A38" s="596"/>
      <c r="B38" s="596"/>
      <c r="C38" s="596"/>
      <c r="D38" s="596"/>
      <c r="E38" s="596"/>
      <c r="F38" s="596"/>
      <c r="G38" s="596"/>
      <c r="H38" s="596"/>
      <c r="I38" s="596"/>
      <c r="J38" s="596"/>
      <c r="K38" s="596"/>
      <c r="L38" s="596"/>
      <c r="M38" s="596"/>
      <c r="N38" s="596"/>
      <c r="O38" s="596"/>
      <c r="P38" s="188"/>
    </row>
    <row r="39" spans="1:16" ht="12.95" customHeight="1">
      <c r="A39" s="136"/>
      <c r="B39" s="136"/>
      <c r="C39" s="136"/>
      <c r="D39" s="136"/>
      <c r="E39" s="136"/>
    </row>
    <row r="40" spans="1:16" ht="15" customHeight="1"/>
    <row r="41" spans="1:16" ht="15" customHeight="1">
      <c r="A41" s="136"/>
    </row>
    <row r="42" spans="1:16" ht="15" customHeight="1">
      <c r="A42" s="136"/>
      <c r="B42" s="136"/>
      <c r="C42" s="136"/>
      <c r="D42" s="136"/>
      <c r="E42" s="136"/>
      <c r="F42" s="6"/>
      <c r="G42" s="6"/>
      <c r="H42" s="136"/>
      <c r="I42" s="6"/>
      <c r="J42" s="6"/>
      <c r="K42" s="136"/>
      <c r="L42" s="6"/>
      <c r="M42" s="6"/>
      <c r="N42" s="136"/>
      <c r="O42" s="6"/>
      <c r="P42" s="6"/>
    </row>
    <row r="43" spans="1:16" ht="15" customHeight="1">
      <c r="A43" s="171"/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</row>
    <row r="44" spans="1:16" ht="15" customHeight="1">
      <c r="A44" s="171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</row>
    <row r="45" spans="1:16" ht="15" customHeight="1">
      <c r="A45" s="171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</row>
    <row r="46" spans="1:16" ht="15" customHeight="1">
      <c r="A46" s="171"/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</row>
    <row r="47" spans="1:16" ht="15" customHeight="1">
      <c r="A47" s="171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</row>
    <row r="48" spans="1:16" ht="15" customHeight="1">
      <c r="A48" s="171"/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</row>
    <row r="49" spans="1:10" ht="15" customHeight="1">
      <c r="A49" s="136"/>
      <c r="B49" s="136"/>
      <c r="C49" s="150"/>
      <c r="D49" s="150"/>
      <c r="E49" s="150"/>
      <c r="F49" s="150"/>
      <c r="G49" s="150"/>
      <c r="H49" s="150"/>
      <c r="I49" s="150"/>
      <c r="J49" s="150"/>
    </row>
    <row r="50" spans="1:10" ht="15" customHeight="1">
      <c r="A50" s="136"/>
      <c r="B50" s="136"/>
      <c r="C50" s="150"/>
      <c r="D50" s="150"/>
      <c r="E50" s="150"/>
      <c r="F50" s="150"/>
      <c r="G50" s="150"/>
      <c r="H50" s="150"/>
      <c r="I50" s="150"/>
      <c r="J50" s="150"/>
    </row>
    <row r="51" spans="1:10" ht="15" customHeight="1">
      <c r="A51" s="136"/>
      <c r="B51" s="136"/>
      <c r="C51" s="151"/>
      <c r="D51" s="151"/>
      <c r="E51" s="151"/>
      <c r="F51" s="151"/>
      <c r="G51" s="151"/>
      <c r="H51" s="151"/>
      <c r="I51" s="151"/>
      <c r="J51" s="151"/>
    </row>
    <row r="52" spans="1:10" ht="15" customHeight="1">
      <c r="A52" s="136"/>
      <c r="B52" s="136"/>
      <c r="C52" s="136"/>
      <c r="D52" s="136"/>
      <c r="E52" s="136"/>
    </row>
    <row r="53" spans="1:10" ht="15" customHeight="1"/>
    <row r="54" spans="1:10" ht="15" customHeight="1"/>
    <row r="55" spans="1:10" ht="15" customHeight="1"/>
    <row r="56" spans="1:10" ht="15" customHeight="1"/>
    <row r="57" spans="1:10" ht="15" customHeight="1"/>
  </sheetData>
  <mergeCells count="4">
    <mergeCell ref="A38:O38"/>
    <mergeCell ref="K5:L5"/>
    <mergeCell ref="N5:O5"/>
    <mergeCell ref="A15:O1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E92F9-EBAF-4A3B-85E3-51D456398D7D}">
  <dimension ref="A1:Q57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6" width="7.625" style="2" customWidth="1"/>
    <col min="17" max="16384" width="9" style="2"/>
  </cols>
  <sheetData>
    <row r="1" spans="1:17" ht="20.25">
      <c r="A1" s="113"/>
      <c r="B1" s="114"/>
      <c r="C1" s="114"/>
      <c r="D1" s="114"/>
      <c r="E1" s="114"/>
    </row>
    <row r="2" spans="1:17" ht="18">
      <c r="A2" s="115" t="s">
        <v>180</v>
      </c>
      <c r="B2" s="116"/>
      <c r="C2" s="116"/>
      <c r="D2" s="116"/>
      <c r="E2" s="117"/>
    </row>
    <row r="3" spans="1:17" ht="8.25" customHeight="1">
      <c r="A3" s="7"/>
      <c r="B3" s="3"/>
      <c r="C3" s="3"/>
      <c r="D3" s="3"/>
      <c r="E3" s="4"/>
    </row>
    <row r="4" spans="1:17" ht="15" customHeight="1">
      <c r="A4" s="136"/>
      <c r="B4" s="136"/>
      <c r="C4" s="136"/>
      <c r="D4" s="136"/>
      <c r="E4" s="136"/>
    </row>
    <row r="5" spans="1:17" ht="20.100000000000001" customHeight="1">
      <c r="A5" s="220" t="s">
        <v>122</v>
      </c>
      <c r="B5" s="531" t="s">
        <v>90</v>
      </c>
      <c r="C5" s="532"/>
      <c r="D5" s="216"/>
      <c r="E5" s="531" t="s">
        <v>110</v>
      </c>
      <c r="F5" s="532"/>
      <c r="G5" s="216"/>
      <c r="H5" s="531" t="s">
        <v>118</v>
      </c>
      <c r="I5" s="532"/>
      <c r="J5" s="216"/>
      <c r="K5" s="608" t="s">
        <v>121</v>
      </c>
      <c r="L5" s="609"/>
      <c r="M5" s="530"/>
      <c r="N5" s="607" t="s">
        <v>299</v>
      </c>
      <c r="O5" s="610"/>
      <c r="P5" s="474"/>
      <c r="Q5" s="146"/>
    </row>
    <row r="6" spans="1:17" ht="20.100000000000001" customHeight="1">
      <c r="A6" s="85" t="s">
        <v>173</v>
      </c>
      <c r="B6" s="134" t="s">
        <v>44</v>
      </c>
      <c r="C6" s="145" t="s">
        <v>5</v>
      </c>
      <c r="D6" s="145" t="s">
        <v>177</v>
      </c>
      <c r="E6" s="134" t="s">
        <v>44</v>
      </c>
      <c r="F6" s="145" t="s">
        <v>5</v>
      </c>
      <c r="G6" s="145" t="s">
        <v>177</v>
      </c>
      <c r="H6" s="134" t="s">
        <v>44</v>
      </c>
      <c r="I6" s="145" t="s">
        <v>5</v>
      </c>
      <c r="J6" s="145" t="s">
        <v>177</v>
      </c>
      <c r="K6" s="134" t="s">
        <v>44</v>
      </c>
      <c r="L6" s="145" t="s">
        <v>5</v>
      </c>
      <c r="M6" s="145" t="s">
        <v>177</v>
      </c>
      <c r="N6" s="383" t="s">
        <v>44</v>
      </c>
      <c r="O6" s="386" t="s">
        <v>5</v>
      </c>
      <c r="P6" s="386" t="s">
        <v>177</v>
      </c>
      <c r="Q6" s="5"/>
    </row>
    <row r="7" spans="1:17" ht="20.100000000000001" customHeight="1">
      <c r="A7" s="227" t="s">
        <v>46</v>
      </c>
      <c r="B7" s="217">
        <v>3233203.4430629993</v>
      </c>
      <c r="C7" s="209">
        <v>3737764.7700000005</v>
      </c>
      <c r="D7" s="218">
        <v>1.1560561640559808</v>
      </c>
      <c r="E7" s="217">
        <v>3372082.5573679977</v>
      </c>
      <c r="F7" s="209">
        <v>2782482.835</v>
      </c>
      <c r="G7" s="218">
        <v>0.82515264311079128</v>
      </c>
      <c r="H7" s="217">
        <v>3235965.2308530011</v>
      </c>
      <c r="I7" s="209">
        <v>2522726.04</v>
      </c>
      <c r="J7" s="218">
        <v>0.77958997085237802</v>
      </c>
      <c r="K7" s="217">
        <v>3092332.9952590014</v>
      </c>
      <c r="L7" s="209">
        <v>3197695.1449999986</v>
      </c>
      <c r="M7" s="218">
        <v>1.0340720581847209</v>
      </c>
      <c r="N7" s="470">
        <f>'3.6 '!J7</f>
        <v>3094333.1324769994</v>
      </c>
      <c r="O7" s="472">
        <f>'4.1'!J7</f>
        <v>3884516.7959999996</v>
      </c>
      <c r="P7" s="475">
        <f>O7/N7</f>
        <v>1.2553647683339324</v>
      </c>
      <c r="Q7" s="35"/>
    </row>
    <row r="8" spans="1:17" ht="20.100000000000001" customHeight="1">
      <c r="A8" s="161" t="s">
        <v>47</v>
      </c>
      <c r="B8" s="162">
        <v>5677938.1316959979</v>
      </c>
      <c r="C8" s="147">
        <v>5486333.1030000011</v>
      </c>
      <c r="D8" s="428">
        <v>0.96625447050463642</v>
      </c>
      <c r="E8" s="162">
        <v>5958339.3169620009</v>
      </c>
      <c r="F8" s="147">
        <v>4861697.1680000005</v>
      </c>
      <c r="G8" s="219">
        <v>0.81594835563659218</v>
      </c>
      <c r="H8" s="162">
        <v>5648780.7416080013</v>
      </c>
      <c r="I8" s="147">
        <v>5001441.227</v>
      </c>
      <c r="J8" s="219">
        <v>0.88540190454909962</v>
      </c>
      <c r="K8" s="162">
        <v>4667633.2049329989</v>
      </c>
      <c r="L8" s="147">
        <v>5556770.9620000012</v>
      </c>
      <c r="M8" s="219">
        <v>1.1904900659561928</v>
      </c>
      <c r="N8" s="570">
        <f>'3.6 '!J8</f>
        <v>4632421.2782379976</v>
      </c>
      <c r="O8" s="572">
        <f>'4.1'!J8</f>
        <v>5710054.1919999998</v>
      </c>
      <c r="P8" s="573">
        <f t="shared" ref="P8:P12" si="0">O8/N8</f>
        <v>1.2326284353334751</v>
      </c>
      <c r="Q8" s="35"/>
    </row>
    <row r="9" spans="1:17" ht="20.100000000000001" customHeight="1">
      <c r="A9" s="85" t="s">
        <v>48</v>
      </c>
      <c r="B9" s="162">
        <v>7300667.3470399985</v>
      </c>
      <c r="C9" s="147">
        <v>7145363.3149999995</v>
      </c>
      <c r="D9" s="219">
        <v>0.97872741974705013</v>
      </c>
      <c r="E9" s="162">
        <v>7644555.4051979957</v>
      </c>
      <c r="F9" s="147">
        <v>6835696.6789999995</v>
      </c>
      <c r="G9" s="219">
        <v>0.89419152804517521</v>
      </c>
      <c r="H9" s="162">
        <v>7234123.1706469972</v>
      </c>
      <c r="I9" s="147">
        <v>6487026.7759999987</v>
      </c>
      <c r="J9" s="219">
        <v>0.89672606105486308</v>
      </c>
      <c r="K9" s="162">
        <v>6205882.4037499996</v>
      </c>
      <c r="L9" s="147">
        <v>6693899.2850000001</v>
      </c>
      <c r="M9" s="219">
        <v>1.0786377906476456</v>
      </c>
      <c r="N9" s="570">
        <f>'3.6 '!J9</f>
        <v>6167379.3969370006</v>
      </c>
      <c r="O9" s="572">
        <f>'4.1'!J9</f>
        <v>6765893.3290000008</v>
      </c>
      <c r="P9" s="573">
        <f t="shared" si="0"/>
        <v>1.0970450970407706</v>
      </c>
      <c r="Q9" s="35"/>
    </row>
    <row r="10" spans="1:17" ht="20.100000000000001" customHeight="1">
      <c r="A10" s="227" t="s">
        <v>49</v>
      </c>
      <c r="B10" s="217">
        <v>8019696.7203099998</v>
      </c>
      <c r="C10" s="209">
        <v>7128955.9449999994</v>
      </c>
      <c r="D10" s="218">
        <v>0.88893086529641618</v>
      </c>
      <c r="E10" s="217">
        <v>8427557.7580970004</v>
      </c>
      <c r="F10" s="209">
        <v>6243357.3060000008</v>
      </c>
      <c r="G10" s="218">
        <v>0.7408264037112684</v>
      </c>
      <c r="H10" s="217">
        <v>8024082.6225760011</v>
      </c>
      <c r="I10" s="209">
        <v>7370742.2910000002</v>
      </c>
      <c r="J10" s="218">
        <v>0.91857756676908986</v>
      </c>
      <c r="K10" s="217">
        <v>6972007.3806329975</v>
      </c>
      <c r="L10" s="209">
        <v>7242514.3270000005</v>
      </c>
      <c r="M10" s="218">
        <v>1.0387990045906181</v>
      </c>
      <c r="N10" s="470">
        <f>'3.6 '!J10</f>
        <v>6972807.6767369993</v>
      </c>
      <c r="O10" s="472">
        <f>'4.1'!J10</f>
        <v>8587190.8569999989</v>
      </c>
      <c r="P10" s="475">
        <f t="shared" si="0"/>
        <v>1.2315255568641279</v>
      </c>
      <c r="Q10" s="35"/>
    </row>
    <row r="11" spans="1:17" ht="20.100000000000001" customHeight="1">
      <c r="A11" s="161" t="s">
        <v>50</v>
      </c>
      <c r="B11" s="162">
        <v>7235868.8270219984</v>
      </c>
      <c r="C11" s="147">
        <v>5497031.3649999993</v>
      </c>
      <c r="D11" s="428">
        <v>0.75969195910124909</v>
      </c>
      <c r="E11" s="162">
        <v>7574655.6436569951</v>
      </c>
      <c r="F11" s="147">
        <v>5895678.6310000001</v>
      </c>
      <c r="G11" s="219">
        <v>0.77834279317199484</v>
      </c>
      <c r="H11" s="162">
        <v>7212415.6131499996</v>
      </c>
      <c r="I11" s="147">
        <v>4784691.2720000008</v>
      </c>
      <c r="J11" s="219">
        <v>0.66339649967984893</v>
      </c>
      <c r="K11" s="162">
        <v>6159252.831393999</v>
      </c>
      <c r="L11" s="147">
        <v>6578002.0359999994</v>
      </c>
      <c r="M11" s="219">
        <v>1.0679870133714298</v>
      </c>
      <c r="N11" s="520">
        <f>'3.6 '!J11</f>
        <v>0</v>
      </c>
      <c r="O11" s="524">
        <f>'4.1'!J11</f>
        <v>0</v>
      </c>
      <c r="P11" s="539" t="e">
        <f t="shared" si="0"/>
        <v>#DIV/0!</v>
      </c>
      <c r="Q11" s="35"/>
    </row>
    <row r="12" spans="1:17" ht="20.100000000000001" customHeight="1">
      <c r="A12" s="85" t="s">
        <v>51</v>
      </c>
      <c r="B12" s="162">
        <v>5634467.563476</v>
      </c>
      <c r="C12" s="215">
        <v>5670234.4500000002</v>
      </c>
      <c r="D12" s="228">
        <v>1.0063478733564553</v>
      </c>
      <c r="E12" s="162">
        <v>5875345.7923329985</v>
      </c>
      <c r="F12" s="215">
        <v>5004188.1239999989</v>
      </c>
      <c r="G12" s="228">
        <v>0.85172657080544734</v>
      </c>
      <c r="H12" s="162">
        <v>5595559.9286375986</v>
      </c>
      <c r="I12" s="215">
        <v>4201644.9139999999</v>
      </c>
      <c r="J12" s="228">
        <v>0.75088909199173071</v>
      </c>
      <c r="K12" s="162">
        <v>4619536.6275629979</v>
      </c>
      <c r="L12" s="215">
        <v>4806338.1440000003</v>
      </c>
      <c r="M12" s="228">
        <v>1.0404372844069316</v>
      </c>
      <c r="N12" s="522">
        <f>'3.6 '!J12</f>
        <v>0</v>
      </c>
      <c r="O12" s="540">
        <f>'4.1'!J12</f>
        <v>0</v>
      </c>
      <c r="P12" s="541" t="e">
        <f t="shared" si="0"/>
        <v>#DIV/0!</v>
      </c>
      <c r="Q12" s="35"/>
    </row>
    <row r="13" spans="1:17" ht="15" customHeight="1">
      <c r="A13" s="210"/>
      <c r="B13" s="212"/>
      <c r="C13" s="212"/>
      <c r="D13" s="212"/>
      <c r="E13" s="209"/>
      <c r="F13" s="209"/>
      <c r="G13" s="209"/>
      <c r="H13" s="209"/>
      <c r="I13" s="209"/>
      <c r="J13" s="209"/>
      <c r="K13" s="209"/>
      <c r="L13" s="209"/>
      <c r="M13" s="209"/>
      <c r="N13" s="147"/>
      <c r="O13" s="147"/>
      <c r="P13" s="147"/>
      <c r="Q13" s="35"/>
    </row>
    <row r="14" spans="1:17" ht="15" customHeight="1">
      <c r="P14" s="186"/>
      <c r="Q14" s="35"/>
    </row>
    <row r="15" spans="1:17" ht="15" customHeight="1">
      <c r="A15" s="596" t="s">
        <v>181</v>
      </c>
      <c r="B15" s="596"/>
      <c r="C15" s="596"/>
      <c r="D15" s="596"/>
      <c r="E15" s="596"/>
      <c r="F15" s="596"/>
      <c r="G15" s="596"/>
      <c r="H15" s="596"/>
      <c r="I15" s="596"/>
      <c r="J15" s="596"/>
      <c r="K15" s="596"/>
      <c r="L15" s="596"/>
      <c r="M15" s="596"/>
      <c r="N15" s="596"/>
      <c r="O15" s="596"/>
      <c r="P15" s="147"/>
      <c r="Q15" s="35"/>
    </row>
    <row r="16" spans="1:17" ht="15" customHeight="1">
      <c r="A16" s="211"/>
      <c r="B16" s="213"/>
      <c r="C16" s="213"/>
      <c r="D16" s="213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35"/>
    </row>
    <row r="17" spans="1:17" ht="15" customHeight="1">
      <c r="A17" s="171"/>
      <c r="B17" s="214"/>
      <c r="C17" s="214"/>
      <c r="D17" s="214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35"/>
    </row>
    <row r="18" spans="1:17" ht="15" customHeight="1">
      <c r="A18" s="211"/>
      <c r="B18" s="213"/>
      <c r="C18" s="213"/>
      <c r="D18" s="213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35"/>
    </row>
    <row r="19" spans="1:17" ht="15" customHeight="1">
      <c r="A19" s="171"/>
      <c r="B19" s="214"/>
      <c r="C19" s="214"/>
      <c r="D19" s="214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</row>
    <row r="20" spans="1:17" ht="15" customHeight="1">
      <c r="A20" s="211"/>
      <c r="B20" s="213"/>
      <c r="C20" s="213"/>
      <c r="D20" s="213"/>
      <c r="E20" s="186" t="s">
        <v>252</v>
      </c>
      <c r="F20" s="186" t="s">
        <v>249</v>
      </c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47"/>
    </row>
    <row r="21" spans="1:17" ht="15" customHeight="1">
      <c r="D21" s="2" t="str">
        <f>A7</f>
        <v>říjen</v>
      </c>
      <c r="E21" s="179">
        <f>(N7-O7)/N7</f>
        <v>-0.25536476833393235</v>
      </c>
      <c r="F21" s="179">
        <f>O7/N7</f>
        <v>1.2553647683339324</v>
      </c>
      <c r="P21" s="188"/>
    </row>
    <row r="22" spans="1:17" ht="15" customHeight="1">
      <c r="D22" s="2" t="str">
        <f t="shared" ref="D22:D25" si="1">A8</f>
        <v>listopad</v>
      </c>
      <c r="E22" s="179">
        <f t="shared" ref="E22:E26" si="2">(N8-O8)/N8</f>
        <v>-0.23262843533347513</v>
      </c>
      <c r="F22" s="179">
        <f t="shared" ref="F22:F26" si="3">O8/N8</f>
        <v>1.2326284353334751</v>
      </c>
    </row>
    <row r="23" spans="1:17" ht="15" customHeight="1">
      <c r="A23" s="136"/>
      <c r="B23" s="136"/>
      <c r="C23" s="136"/>
      <c r="D23" s="2" t="str">
        <f t="shared" si="1"/>
        <v>prosinec</v>
      </c>
      <c r="E23" s="179">
        <f t="shared" si="2"/>
        <v>-9.7045097040770564E-2</v>
      </c>
      <c r="F23" s="179">
        <f t="shared" si="3"/>
        <v>1.0970450970407706</v>
      </c>
    </row>
    <row r="24" spans="1:17" ht="15" customHeight="1">
      <c r="A24" s="136"/>
      <c r="B24" s="136"/>
      <c r="C24" s="6"/>
      <c r="D24" s="2" t="str">
        <f t="shared" si="1"/>
        <v>leden</v>
      </c>
      <c r="E24" s="179">
        <f t="shared" si="2"/>
        <v>-0.2315255568641279</v>
      </c>
      <c r="F24" s="179">
        <f t="shared" si="3"/>
        <v>1.2315255568641279</v>
      </c>
      <c r="H24" s="136"/>
      <c r="I24" s="136"/>
      <c r="J24" s="136"/>
      <c r="K24" s="6"/>
      <c r="L24" s="136"/>
      <c r="M24" s="136"/>
      <c r="N24" s="6"/>
    </row>
    <row r="25" spans="1:17" ht="15" customHeight="1">
      <c r="A25" s="171"/>
      <c r="B25" s="147"/>
      <c r="C25" s="147"/>
      <c r="D25" s="2" t="str">
        <f t="shared" si="1"/>
        <v>únor</v>
      </c>
      <c r="E25" s="179" t="e">
        <f t="shared" si="2"/>
        <v>#DIV/0!</v>
      </c>
      <c r="F25" s="179" t="e">
        <f t="shared" si="3"/>
        <v>#DIV/0!</v>
      </c>
      <c r="G25" s="147"/>
      <c r="H25" s="176"/>
      <c r="I25" s="177"/>
      <c r="J25" s="177"/>
      <c r="K25" s="177"/>
      <c r="L25" s="177"/>
      <c r="M25" s="177"/>
      <c r="N25" s="147"/>
      <c r="O25" s="147"/>
      <c r="P25" s="147"/>
    </row>
    <row r="26" spans="1:17" ht="15" customHeight="1">
      <c r="A26" s="171"/>
      <c r="B26" s="147"/>
      <c r="C26" s="147"/>
      <c r="D26" s="2" t="str">
        <f>A12</f>
        <v>březen</v>
      </c>
      <c r="E26" s="179" t="e">
        <f t="shared" si="2"/>
        <v>#DIV/0!</v>
      </c>
      <c r="F26" s="179" t="e">
        <f t="shared" si="3"/>
        <v>#DIV/0!</v>
      </c>
      <c r="G26" s="147"/>
      <c r="H26" s="171"/>
      <c r="I26" s="177"/>
      <c r="J26" s="177"/>
      <c r="K26" s="177"/>
      <c r="L26" s="177"/>
      <c r="M26" s="177"/>
      <c r="N26" s="147"/>
      <c r="O26" s="147"/>
      <c r="P26" s="147"/>
    </row>
    <row r="27" spans="1:17" ht="15" customHeight="1">
      <c r="A27" s="171"/>
      <c r="B27" s="147"/>
      <c r="C27" s="147"/>
      <c r="D27" s="147"/>
      <c r="E27" s="147"/>
      <c r="F27" s="147"/>
      <c r="G27" s="147"/>
      <c r="H27" s="171"/>
      <c r="I27" s="177"/>
      <c r="J27" s="177"/>
      <c r="K27" s="177"/>
      <c r="L27" s="177"/>
      <c r="M27" s="177"/>
      <c r="N27" s="147"/>
      <c r="O27" s="147"/>
      <c r="P27" s="147"/>
    </row>
    <row r="28" spans="1:17" ht="15" customHeight="1">
      <c r="A28" s="171"/>
      <c r="B28" s="147"/>
      <c r="C28" s="147"/>
      <c r="D28" s="147"/>
      <c r="E28" s="147"/>
      <c r="F28" s="147"/>
      <c r="G28" s="147"/>
      <c r="H28" s="171"/>
      <c r="I28" s="177"/>
      <c r="J28" s="177"/>
      <c r="K28" s="177"/>
      <c r="L28" s="177"/>
      <c r="M28" s="177"/>
      <c r="N28" s="147"/>
      <c r="O28" s="147"/>
      <c r="P28" s="147"/>
    </row>
    <row r="29" spans="1:17" ht="15" customHeight="1">
      <c r="A29" s="171"/>
      <c r="B29" s="147"/>
      <c r="C29" s="147"/>
      <c r="D29" s="147"/>
      <c r="E29" s="147"/>
      <c r="F29" s="147"/>
      <c r="G29" s="147"/>
      <c r="H29" s="171"/>
      <c r="I29" s="177"/>
      <c r="J29" s="177"/>
      <c r="K29" s="177"/>
      <c r="L29" s="177"/>
      <c r="M29" s="177"/>
      <c r="N29" s="147"/>
      <c r="O29" s="147"/>
      <c r="P29" s="147"/>
    </row>
    <row r="30" spans="1:17" ht="15" customHeight="1">
      <c r="A30" s="171"/>
      <c r="B30" s="147"/>
      <c r="C30" s="147"/>
      <c r="D30" s="147"/>
      <c r="E30" s="147"/>
      <c r="F30" s="147"/>
      <c r="G30" s="147"/>
      <c r="H30" s="171"/>
      <c r="I30" s="177"/>
      <c r="J30" s="177"/>
      <c r="K30" s="177"/>
      <c r="L30" s="177"/>
      <c r="M30" s="177"/>
      <c r="N30" s="147"/>
      <c r="O30" s="147"/>
      <c r="P30" s="147"/>
    </row>
    <row r="31" spans="1:17" ht="15" customHeight="1">
      <c r="A31" s="136"/>
      <c r="B31" s="136"/>
      <c r="C31" s="147"/>
      <c r="D31" s="147"/>
      <c r="E31" s="147"/>
      <c r="F31" s="147"/>
      <c r="G31" s="147"/>
      <c r="H31" s="147"/>
      <c r="I31" s="147"/>
      <c r="J31" s="147"/>
    </row>
    <row r="32" spans="1:17" ht="15" customHeight="1">
      <c r="A32" s="136"/>
      <c r="B32" s="136"/>
      <c r="C32" s="136"/>
      <c r="D32" s="136"/>
      <c r="E32" s="136"/>
    </row>
    <row r="33" spans="1:16" ht="15" customHeight="1">
      <c r="A33" s="136"/>
      <c r="B33" s="136"/>
      <c r="C33" s="136"/>
      <c r="D33" s="136"/>
      <c r="E33" s="136"/>
    </row>
    <row r="34" spans="1:16" ht="15" customHeight="1">
      <c r="A34" s="136"/>
      <c r="B34" s="136"/>
      <c r="C34" s="136"/>
      <c r="D34" s="136"/>
      <c r="E34" s="136"/>
    </row>
    <row r="35" spans="1:16" ht="12.95" customHeight="1">
      <c r="A35" s="136"/>
      <c r="B35" s="136"/>
      <c r="C35" s="136"/>
      <c r="D35" s="136"/>
      <c r="E35" s="136"/>
    </row>
    <row r="36" spans="1:16" ht="12.95" customHeight="1">
      <c r="A36" s="136"/>
      <c r="B36" s="136"/>
      <c r="C36" s="136"/>
      <c r="D36" s="136"/>
      <c r="E36" s="136"/>
    </row>
    <row r="37" spans="1:16" ht="12.95" customHeight="1"/>
    <row r="38" spans="1:16" ht="12.95" customHeight="1">
      <c r="A38" s="596"/>
      <c r="B38" s="596"/>
      <c r="C38" s="596"/>
      <c r="D38" s="596"/>
      <c r="E38" s="596"/>
      <c r="F38" s="596"/>
      <c r="G38" s="596"/>
      <c r="H38" s="596"/>
      <c r="I38" s="596"/>
      <c r="J38" s="596"/>
      <c r="K38" s="596"/>
      <c r="L38" s="596"/>
      <c r="M38" s="596"/>
      <c r="N38" s="596"/>
      <c r="O38" s="596"/>
      <c r="P38" s="188"/>
    </row>
    <row r="39" spans="1:16" ht="12.95" customHeight="1">
      <c r="A39" s="136"/>
      <c r="B39" s="136"/>
      <c r="C39" s="136"/>
      <c r="D39" s="136"/>
      <c r="E39" s="136"/>
    </row>
    <row r="40" spans="1:16" ht="15" customHeight="1"/>
    <row r="41" spans="1:16" ht="15" customHeight="1">
      <c r="A41" s="136"/>
    </row>
    <row r="42" spans="1:16" ht="15" customHeight="1">
      <c r="A42" s="136"/>
      <c r="B42" s="136"/>
      <c r="C42" s="136"/>
      <c r="D42" s="136"/>
      <c r="E42" s="136"/>
      <c r="F42" s="6"/>
      <c r="G42" s="6"/>
      <c r="H42" s="136"/>
      <c r="I42" s="6"/>
      <c r="J42" s="6"/>
      <c r="K42" s="136"/>
      <c r="L42" s="6"/>
      <c r="M42" s="6"/>
      <c r="N42" s="136"/>
      <c r="O42" s="6"/>
      <c r="P42" s="6"/>
    </row>
    <row r="43" spans="1:16" ht="15" customHeight="1">
      <c r="A43" s="171"/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</row>
    <row r="44" spans="1:16" ht="15" customHeight="1">
      <c r="A44" s="171"/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</row>
    <row r="45" spans="1:16" ht="15" customHeight="1">
      <c r="A45" s="171"/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</row>
    <row r="46" spans="1:16" ht="15" customHeight="1">
      <c r="A46" s="171"/>
      <c r="B46" s="150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</row>
    <row r="47" spans="1:16" ht="15" customHeight="1">
      <c r="A47" s="171"/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</row>
    <row r="48" spans="1:16" ht="15" customHeight="1">
      <c r="A48" s="171"/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</row>
    <row r="49" spans="1:10" ht="15" customHeight="1">
      <c r="A49" s="136"/>
      <c r="B49" s="136"/>
      <c r="C49" s="150"/>
      <c r="D49" s="150"/>
      <c r="E49" s="150"/>
      <c r="F49" s="150"/>
      <c r="G49" s="150"/>
      <c r="H49" s="150"/>
      <c r="I49" s="150"/>
      <c r="J49" s="150"/>
    </row>
    <row r="50" spans="1:10" ht="15" customHeight="1">
      <c r="A50" s="136"/>
      <c r="B50" s="136"/>
      <c r="C50" s="150"/>
      <c r="D50" s="150"/>
      <c r="E50" s="150"/>
      <c r="F50" s="150"/>
      <c r="G50" s="150"/>
      <c r="H50" s="150"/>
      <c r="I50" s="150"/>
      <c r="J50" s="150"/>
    </row>
    <row r="51" spans="1:10" ht="15" customHeight="1">
      <c r="A51" s="136"/>
      <c r="B51" s="136"/>
      <c r="C51" s="151"/>
      <c r="D51" s="151"/>
      <c r="E51" s="151"/>
      <c r="F51" s="151"/>
      <c r="G51" s="151"/>
      <c r="H51" s="151"/>
      <c r="I51" s="151"/>
      <c r="J51" s="151"/>
    </row>
    <row r="52" spans="1:10" ht="15" customHeight="1">
      <c r="A52" s="136"/>
      <c r="B52" s="136"/>
      <c r="C52" s="136"/>
      <c r="D52" s="136"/>
      <c r="E52" s="136"/>
    </row>
    <row r="53" spans="1:10" ht="15" customHeight="1"/>
    <row r="54" spans="1:10" ht="15" customHeight="1"/>
    <row r="55" spans="1:10" ht="15" customHeight="1"/>
    <row r="56" spans="1:10" ht="15" customHeight="1"/>
    <row r="57" spans="1:10" ht="15" customHeight="1"/>
  </sheetData>
  <mergeCells count="4">
    <mergeCell ref="A15:O15"/>
    <mergeCell ref="A38:O38"/>
    <mergeCell ref="K5:L5"/>
    <mergeCell ref="N5:O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01DF0-C7F2-4442-BA29-EDC6A44800A7}">
  <dimension ref="A1:O50"/>
  <sheetViews>
    <sheetView view="pageBreakPreview" zoomScaleNormal="100" zoomScaleSheetLayoutView="100" workbookViewId="0">
      <selection activeCell="N10" sqref="N10"/>
    </sheetView>
  </sheetViews>
  <sheetFormatPr defaultColWidth="9" defaultRowHeight="12.75"/>
  <cols>
    <col min="1" max="1" width="10.625" style="2" customWidth="1"/>
    <col min="2" max="11" width="7.625" style="2" customWidth="1"/>
    <col min="12" max="12" width="0" style="2" hidden="1" customWidth="1"/>
    <col min="13" max="16384" width="9" style="2"/>
  </cols>
  <sheetData>
    <row r="1" spans="1:15" ht="20.25">
      <c r="A1" s="611" t="s">
        <v>182</v>
      </c>
      <c r="B1" s="611"/>
      <c r="C1" s="611"/>
      <c r="D1" s="611"/>
      <c r="E1" s="611"/>
      <c r="F1" s="611"/>
      <c r="G1" s="611"/>
      <c r="H1" s="611"/>
      <c r="I1" s="611"/>
      <c r="J1" s="611"/>
      <c r="K1" s="611"/>
    </row>
    <row r="2" spans="1:15" ht="18">
      <c r="A2" s="115" t="s">
        <v>183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15" customHeight="1">
      <c r="A5" s="173" t="s">
        <v>148</v>
      </c>
      <c r="B5" s="531" t="s">
        <v>90</v>
      </c>
      <c r="C5" s="545"/>
      <c r="D5" s="531" t="s">
        <v>110</v>
      </c>
      <c r="E5" s="545"/>
      <c r="F5" s="531" t="s">
        <v>118</v>
      </c>
      <c r="G5" s="545"/>
      <c r="H5" s="612" t="s">
        <v>121</v>
      </c>
      <c r="I5" s="608"/>
      <c r="J5" s="613" t="s">
        <v>299</v>
      </c>
      <c r="K5" s="614"/>
      <c r="L5" s="146" t="s">
        <v>74</v>
      </c>
    </row>
    <row r="6" spans="1:15" ht="24.95" customHeight="1">
      <c r="A6" s="85" t="s">
        <v>165</v>
      </c>
      <c r="B6" s="134" t="s">
        <v>149</v>
      </c>
      <c r="C6" s="85" t="s">
        <v>150</v>
      </c>
      <c r="D6" s="134" t="s">
        <v>149</v>
      </c>
      <c r="E6" s="85" t="s">
        <v>150</v>
      </c>
      <c r="F6" s="134" t="s">
        <v>149</v>
      </c>
      <c r="G6" s="85" t="s">
        <v>150</v>
      </c>
      <c r="H6" s="134" t="s">
        <v>149</v>
      </c>
      <c r="I6" s="145" t="s">
        <v>150</v>
      </c>
      <c r="J6" s="387" t="s">
        <v>149</v>
      </c>
      <c r="K6" s="390" t="s">
        <v>150</v>
      </c>
      <c r="L6" s="153" t="s">
        <v>149</v>
      </c>
      <c r="M6" s="153"/>
    </row>
    <row r="7" spans="1:15" ht="20.100000000000001" customHeight="1">
      <c r="A7" s="154" t="s">
        <v>46</v>
      </c>
      <c r="B7" s="429">
        <v>8.17741935483871</v>
      </c>
      <c r="C7" s="430">
        <v>-0.99354838709677473</v>
      </c>
      <c r="D7" s="429">
        <v>10.777419354838711</v>
      </c>
      <c r="E7" s="543">
        <f>D7-B7</f>
        <v>2.6000000000000014</v>
      </c>
      <c r="F7" s="431">
        <v>11.261290322580644</v>
      </c>
      <c r="G7" s="543">
        <f>F7-D7</f>
        <v>0.48387096774193239</v>
      </c>
      <c r="H7" s="542">
        <v>9.9064516129032238</v>
      </c>
      <c r="I7" s="543">
        <f>H7-F7</f>
        <v>-1.3548387096774199</v>
      </c>
      <c r="J7" s="476">
        <v>8.1129032258064484</v>
      </c>
      <c r="K7" s="477">
        <f>J7-H7</f>
        <v>-1.7935483870967754</v>
      </c>
      <c r="L7" s="36">
        <v>9.6258064516129043</v>
      </c>
    </row>
    <row r="8" spans="1:15" ht="20.100000000000001" customHeight="1">
      <c r="A8" s="161" t="s">
        <v>47</v>
      </c>
      <c r="B8" s="164">
        <v>3.8100000000000005</v>
      </c>
      <c r="C8" s="165">
        <v>-0.16999999999999904</v>
      </c>
      <c r="D8" s="164">
        <v>4.2466666666666661</v>
      </c>
      <c r="E8" s="165">
        <f t="shared" ref="E8:K12" si="0">D8-B8</f>
        <v>0.43666666666666565</v>
      </c>
      <c r="F8" s="166">
        <v>4.2833333333333323</v>
      </c>
      <c r="G8" s="165">
        <f t="shared" si="0"/>
        <v>3.6666666666666181E-2</v>
      </c>
      <c r="H8" s="166">
        <v>2.9600000000000004</v>
      </c>
      <c r="I8" s="165">
        <f t="shared" si="0"/>
        <v>-1.3233333333333319</v>
      </c>
      <c r="J8" s="504">
        <v>2.8</v>
      </c>
      <c r="K8" s="503">
        <f t="shared" si="0"/>
        <v>-0.16000000000000059</v>
      </c>
      <c r="L8" s="36">
        <v>5.8366666666666669</v>
      </c>
    </row>
    <row r="9" spans="1:15" ht="20.100000000000001" customHeight="1">
      <c r="A9" s="85" t="s">
        <v>48</v>
      </c>
      <c r="B9" s="159">
        <v>0.58387096774193536</v>
      </c>
      <c r="C9" s="160">
        <v>-1.3225806451612903</v>
      </c>
      <c r="D9" s="169">
        <v>0.43548387096774194</v>
      </c>
      <c r="E9" s="165">
        <f t="shared" si="0"/>
        <v>-0.14838709677419343</v>
      </c>
      <c r="F9" s="169">
        <v>2.2387096774193549</v>
      </c>
      <c r="G9" s="165">
        <f t="shared" si="0"/>
        <v>1.8032258064516129</v>
      </c>
      <c r="H9" s="169">
        <v>1.0193548387096774</v>
      </c>
      <c r="I9" s="165">
        <f t="shared" si="0"/>
        <v>-1.2193548387096775</v>
      </c>
      <c r="J9" s="389">
        <v>1.2032258064516128</v>
      </c>
      <c r="K9" s="503">
        <f t="shared" si="0"/>
        <v>0.18387096774193545</v>
      </c>
      <c r="L9" s="36">
        <v>2.0612903225806449</v>
      </c>
    </row>
    <row r="10" spans="1:15" ht="20.100000000000001" customHeight="1">
      <c r="A10" s="154" t="s">
        <v>49</v>
      </c>
      <c r="B10" s="429">
        <v>0.78709677419354818</v>
      </c>
      <c r="C10" s="430">
        <v>1.6999999999999997</v>
      </c>
      <c r="D10" s="429">
        <v>2.1903225806451618</v>
      </c>
      <c r="E10" s="543">
        <f t="shared" si="0"/>
        <v>1.4032258064516137</v>
      </c>
      <c r="F10" s="431">
        <v>-0.33870967741935487</v>
      </c>
      <c r="G10" s="543">
        <f t="shared" si="0"/>
        <v>-2.5290322580645168</v>
      </c>
      <c r="H10" s="542">
        <v>0.45806774193548383</v>
      </c>
      <c r="I10" s="543">
        <f t="shared" si="0"/>
        <v>0.7967774193548387</v>
      </c>
      <c r="J10" s="476">
        <v>-2.7806451612903227</v>
      </c>
      <c r="K10" s="477">
        <f>J10-H10</f>
        <v>-3.2387129032258066</v>
      </c>
      <c r="L10" s="36">
        <v>0.39032258064516134</v>
      </c>
    </row>
    <row r="11" spans="1:15" ht="20.100000000000001" customHeight="1">
      <c r="A11" s="161" t="s">
        <v>50</v>
      </c>
      <c r="B11" s="166">
        <v>3.0892857142857144</v>
      </c>
      <c r="C11" s="165">
        <v>3.8142857142857145</v>
      </c>
      <c r="D11" s="166">
        <v>1.375</v>
      </c>
      <c r="E11" s="165">
        <f>D11-B11</f>
        <v>-1.7142857142857144</v>
      </c>
      <c r="F11" s="166">
        <v>5.8928571428571415</v>
      </c>
      <c r="G11" s="165">
        <f>F11-D11</f>
        <v>4.5178571428571415</v>
      </c>
      <c r="H11" s="166">
        <v>-0.79642857142857137</v>
      </c>
      <c r="I11" s="165">
        <f>H11-F11</f>
        <v>-6.6892857142857132</v>
      </c>
      <c r="J11" s="504"/>
      <c r="K11" s="546">
        <f>J11-H11</f>
        <v>0.79642857142857137</v>
      </c>
      <c r="L11" s="36">
        <v>3.9928571428571429</v>
      </c>
    </row>
    <row r="12" spans="1:15" ht="20.100000000000001" customHeight="1">
      <c r="A12" s="85" t="s">
        <v>51</v>
      </c>
      <c r="B12" s="159">
        <v>3.3161290322580643</v>
      </c>
      <c r="C12" s="160">
        <v>0.48709677419354858</v>
      </c>
      <c r="D12" s="159">
        <v>4.8774193548387101</v>
      </c>
      <c r="E12" s="165">
        <f t="shared" si="0"/>
        <v>1.5612903225806458</v>
      </c>
      <c r="F12" s="169">
        <v>7.2451612903225797</v>
      </c>
      <c r="G12" s="165">
        <f t="shared" si="0"/>
        <v>2.3677419354838696</v>
      </c>
      <c r="H12" s="169">
        <v>5.258064516129032</v>
      </c>
      <c r="I12" s="165">
        <f t="shared" si="0"/>
        <v>-1.9870967741935477</v>
      </c>
      <c r="J12" s="389"/>
      <c r="K12" s="546">
        <f t="shared" si="0"/>
        <v>-5.258064516129032</v>
      </c>
      <c r="L12" s="36">
        <v>4.1483870967741927</v>
      </c>
    </row>
    <row r="13" spans="1:15" ht="20.100000000000001" customHeight="1">
      <c r="A13" s="85" t="s">
        <v>169</v>
      </c>
      <c r="B13" s="159">
        <v>4.3161290322580603</v>
      </c>
      <c r="C13" s="160">
        <v>0.48709677419354014</v>
      </c>
      <c r="D13" s="159">
        <v>5.8774193548387101</v>
      </c>
      <c r="E13" s="544">
        <f>D13-B13</f>
        <v>1.5612903225806498</v>
      </c>
      <c r="F13" s="169">
        <v>8.2451612903225797</v>
      </c>
      <c r="G13" s="544">
        <f>F13-D13</f>
        <v>2.3677419354838696</v>
      </c>
      <c r="H13" s="169">
        <v>3.1342516897081416</v>
      </c>
      <c r="I13" s="544">
        <f>H13-F13</f>
        <v>-5.1109096006144377</v>
      </c>
      <c r="J13" s="548">
        <f>AVERAGE(J7:J12)</f>
        <v>2.3338709677419347</v>
      </c>
      <c r="K13" s="547">
        <f>J13-H13</f>
        <v>-0.80038072196620691</v>
      </c>
      <c r="L13" s="36"/>
    </row>
    <row r="14" spans="1:15" ht="39.950000000000003" customHeight="1">
      <c r="A14" s="596" t="s">
        <v>168</v>
      </c>
      <c r="B14" s="596"/>
      <c r="C14" s="596"/>
      <c r="D14" s="596"/>
      <c r="E14" s="596"/>
      <c r="F14" s="596"/>
      <c r="G14" s="596"/>
      <c r="H14" s="596"/>
      <c r="I14" s="596"/>
      <c r="J14" s="596"/>
      <c r="K14" s="596"/>
      <c r="O14" s="152"/>
    </row>
    <row r="15" spans="1:15" ht="15" customHeight="1"/>
    <row r="16" spans="1:15" ht="15" customHeight="1">
      <c r="A16" s="136"/>
      <c r="B16" s="136"/>
      <c r="C16" s="136"/>
      <c r="D16" s="136"/>
    </row>
    <row r="17" spans="1:7" ht="15" customHeight="1">
      <c r="A17" s="136"/>
      <c r="B17" s="136"/>
      <c r="C17" s="136" t="str">
        <f>B5</f>
        <v>2021/2022</v>
      </c>
      <c r="D17" s="136" t="str">
        <f>D5</f>
        <v>2022/2023</v>
      </c>
      <c r="E17" s="6" t="str">
        <f>F5</f>
        <v>2023/2024</v>
      </c>
      <c r="F17" s="6" t="str">
        <f>H5</f>
        <v>2024/2025</v>
      </c>
      <c r="G17" s="6" t="str">
        <f>J5</f>
        <v>2025/2026</v>
      </c>
    </row>
    <row r="18" spans="1:7" ht="15" customHeight="1">
      <c r="A18" s="136"/>
      <c r="B18" s="136" t="str">
        <f>A7</f>
        <v>říjen</v>
      </c>
      <c r="C18" s="168">
        <f>B7</f>
        <v>8.17741935483871</v>
      </c>
      <c r="D18" s="168">
        <f t="shared" ref="D18:D23" si="1">D7</f>
        <v>10.777419354838711</v>
      </c>
      <c r="E18" s="36">
        <f>F7</f>
        <v>11.261290322580644</v>
      </c>
      <c r="F18" s="36">
        <f t="shared" ref="F18:F23" si="2">H7</f>
        <v>9.9064516129032238</v>
      </c>
      <c r="G18" s="36">
        <f t="shared" ref="G18:G23" si="3">J7</f>
        <v>8.1129032258064484</v>
      </c>
    </row>
    <row r="19" spans="1:7" ht="15" customHeight="1">
      <c r="A19" s="136"/>
      <c r="B19" s="136" t="str">
        <f>A8</f>
        <v>listopad</v>
      </c>
      <c r="C19" s="168">
        <f t="shared" ref="C19:C23" si="4">B8</f>
        <v>3.8100000000000005</v>
      </c>
      <c r="D19" s="168">
        <f t="shared" si="1"/>
        <v>4.2466666666666661</v>
      </c>
      <c r="E19" s="36">
        <f t="shared" ref="E19:E23" si="5">F8</f>
        <v>4.2833333333333323</v>
      </c>
      <c r="F19" s="36">
        <f t="shared" si="2"/>
        <v>2.9600000000000004</v>
      </c>
      <c r="G19" s="36">
        <f t="shared" si="3"/>
        <v>2.8</v>
      </c>
    </row>
    <row r="20" spans="1:7" ht="15" customHeight="1">
      <c r="A20" s="136"/>
      <c r="B20" s="136" t="str">
        <f>A9</f>
        <v>prosinec</v>
      </c>
      <c r="C20" s="168">
        <f t="shared" si="4"/>
        <v>0.58387096774193536</v>
      </c>
      <c r="D20" s="168">
        <f t="shared" si="1"/>
        <v>0.43548387096774194</v>
      </c>
      <c r="E20" s="36">
        <f t="shared" si="5"/>
        <v>2.2387096774193549</v>
      </c>
      <c r="F20" s="36">
        <f t="shared" si="2"/>
        <v>1.0193548387096774</v>
      </c>
      <c r="G20" s="36">
        <f t="shared" si="3"/>
        <v>1.2032258064516128</v>
      </c>
    </row>
    <row r="21" spans="1:7" ht="15" customHeight="1">
      <c r="A21" s="136"/>
      <c r="B21" s="136" t="str">
        <f>A10</f>
        <v>leden</v>
      </c>
      <c r="C21" s="168">
        <f t="shared" si="4"/>
        <v>0.78709677419354818</v>
      </c>
      <c r="D21" s="168">
        <f t="shared" si="1"/>
        <v>2.1903225806451618</v>
      </c>
      <c r="E21" s="36">
        <f t="shared" si="5"/>
        <v>-0.33870967741935487</v>
      </c>
      <c r="F21" s="36">
        <f t="shared" si="2"/>
        <v>0.45806774193548383</v>
      </c>
      <c r="G21" s="36">
        <f t="shared" si="3"/>
        <v>-2.7806451612903227</v>
      </c>
    </row>
    <row r="22" spans="1:7" ht="15" customHeight="1">
      <c r="A22" s="136"/>
      <c r="B22" s="136" t="str">
        <f>A11</f>
        <v>únor</v>
      </c>
      <c r="C22" s="168">
        <f t="shared" si="4"/>
        <v>3.0892857142857144</v>
      </c>
      <c r="D22" s="168">
        <f t="shared" si="1"/>
        <v>1.375</v>
      </c>
      <c r="E22" s="36">
        <f t="shared" si="5"/>
        <v>5.8928571428571415</v>
      </c>
      <c r="F22" s="36">
        <f t="shared" si="2"/>
        <v>-0.79642857142857137</v>
      </c>
      <c r="G22" s="36">
        <f t="shared" si="3"/>
        <v>0</v>
      </c>
    </row>
    <row r="23" spans="1:7" ht="15" customHeight="1">
      <c r="A23" s="136"/>
      <c r="B23" s="136" t="str">
        <f>A12</f>
        <v>březen</v>
      </c>
      <c r="C23" s="168">
        <f t="shared" si="4"/>
        <v>3.3161290322580643</v>
      </c>
      <c r="D23" s="168">
        <f t="shared" si="1"/>
        <v>4.8774193548387101</v>
      </c>
      <c r="E23" s="36">
        <f t="shared" si="5"/>
        <v>7.2451612903225797</v>
      </c>
      <c r="F23" s="36">
        <f t="shared" si="2"/>
        <v>5.258064516129032</v>
      </c>
      <c r="G23" s="36">
        <f t="shared" si="3"/>
        <v>0</v>
      </c>
    </row>
    <row r="24" spans="1:7" ht="15" customHeight="1">
      <c r="A24" s="136"/>
      <c r="B24" s="136"/>
      <c r="C24" s="168">
        <f>AVERAGE(C18:C23)</f>
        <v>3.2939669738863291</v>
      </c>
      <c r="D24" s="168">
        <f t="shared" ref="D24:G24" si="6">AVERAGE(D18:D23)</f>
        <v>3.983718637992832</v>
      </c>
      <c r="E24" s="168">
        <f t="shared" si="6"/>
        <v>5.097107014848949</v>
      </c>
      <c r="F24" s="168">
        <f t="shared" si="6"/>
        <v>3.1342516897081416</v>
      </c>
      <c r="G24" s="168">
        <f t="shared" si="6"/>
        <v>1.5559139784946232</v>
      </c>
    </row>
    <row r="25" spans="1:7" ht="12.95" customHeight="1">
      <c r="A25" s="136"/>
      <c r="B25" s="136"/>
      <c r="C25" s="136"/>
      <c r="D25" s="136"/>
    </row>
    <row r="26" spans="1:7" ht="12.95" customHeight="1">
      <c r="A26" s="136"/>
      <c r="B26" s="136"/>
      <c r="C26" s="136"/>
      <c r="D26" s="136"/>
    </row>
    <row r="27" spans="1:7" ht="12.95" customHeight="1">
      <c r="A27" s="136"/>
      <c r="B27" s="136"/>
      <c r="C27" s="136"/>
      <c r="D27" s="136"/>
    </row>
    <row r="28" spans="1:7" ht="12.95" customHeight="1">
      <c r="A28" s="136"/>
      <c r="B28" s="136"/>
      <c r="C28" s="136"/>
      <c r="D28" s="136"/>
    </row>
    <row r="29" spans="1:7" ht="12.95" customHeight="1"/>
    <row r="30" spans="1:7" ht="12.95" customHeight="1"/>
    <row r="31" spans="1:7" ht="12.95" customHeight="1">
      <c r="A31" s="136"/>
      <c r="B31" s="136"/>
      <c r="C31" s="136"/>
      <c r="D31" s="136"/>
    </row>
    <row r="32" spans="1:7" ht="12.95" customHeight="1">
      <c r="A32" s="136"/>
      <c r="B32" s="136"/>
      <c r="C32" s="136"/>
      <c r="D32" s="136"/>
    </row>
    <row r="33" spans="1:11" ht="15" customHeight="1">
      <c r="A33" s="596" t="s">
        <v>293</v>
      </c>
      <c r="B33" s="596"/>
      <c r="C33" s="596"/>
      <c r="D33" s="596"/>
      <c r="E33" s="596"/>
      <c r="F33" s="596"/>
      <c r="G33" s="596"/>
      <c r="H33" s="596"/>
      <c r="I33" s="596"/>
      <c r="J33" s="596"/>
      <c r="K33" s="596"/>
    </row>
    <row r="34" spans="1:11" ht="15" customHeight="1">
      <c r="A34" s="136"/>
    </row>
    <row r="35" spans="1:11" ht="15" customHeight="1">
      <c r="A35" s="136"/>
    </row>
    <row r="36" spans="1:11" ht="15" customHeight="1">
      <c r="A36" s="136"/>
    </row>
    <row r="37" spans="1:11" ht="15" customHeight="1">
      <c r="A37" s="136"/>
      <c r="B37" s="6"/>
      <c r="C37" s="6" t="s">
        <v>184</v>
      </c>
      <c r="D37" s="6" t="s">
        <v>253</v>
      </c>
      <c r="E37" s="136"/>
      <c r="F37" s="136"/>
      <c r="G37" s="136"/>
    </row>
    <row r="38" spans="1:11" ht="15" customHeight="1">
      <c r="A38" s="136"/>
      <c r="B38" s="6" t="str">
        <f t="shared" ref="B38:B43" si="7">A7</f>
        <v>říjen</v>
      </c>
      <c r="C38" s="36">
        <f>J7</f>
        <v>8.1129032258064484</v>
      </c>
      <c r="D38" s="231">
        <v>8.6774193548387117</v>
      </c>
      <c r="E38" s="150"/>
      <c r="F38" s="150"/>
      <c r="G38" s="150"/>
    </row>
    <row r="39" spans="1:11" ht="15" customHeight="1">
      <c r="A39" s="136"/>
      <c r="B39" s="6" t="str">
        <f t="shared" si="7"/>
        <v>listopad</v>
      </c>
      <c r="C39" s="36">
        <f t="shared" ref="C39:C43" si="8">J8</f>
        <v>2.8</v>
      </c>
      <c r="D39" s="231">
        <v>3.9166666666666656</v>
      </c>
      <c r="E39" s="150"/>
      <c r="F39" s="150"/>
      <c r="G39" s="150"/>
    </row>
    <row r="40" spans="1:11" ht="15" customHeight="1">
      <c r="A40" s="136"/>
      <c r="B40" s="6" t="str">
        <f t="shared" si="7"/>
        <v>prosinec</v>
      </c>
      <c r="C40" s="36">
        <f t="shared" si="8"/>
        <v>1.2032258064516128</v>
      </c>
      <c r="D40" s="229">
        <v>-8.0645161290322551E-2</v>
      </c>
      <c r="E40" s="150"/>
      <c r="F40" s="150"/>
      <c r="G40" s="150"/>
    </row>
    <row r="41" spans="1:11" ht="15" customHeight="1">
      <c r="A41" s="136"/>
      <c r="B41" s="6" t="str">
        <f t="shared" si="7"/>
        <v>leden</v>
      </c>
      <c r="C41" s="36">
        <f t="shared" si="8"/>
        <v>-2.7806451612903227</v>
      </c>
      <c r="D41" s="230">
        <v>-1.1741935483870967</v>
      </c>
      <c r="E41" s="150"/>
      <c r="F41" s="150"/>
      <c r="G41" s="150"/>
    </row>
    <row r="42" spans="1:11" ht="15" customHeight="1">
      <c r="A42" s="136"/>
      <c r="B42" s="6" t="str">
        <f t="shared" si="7"/>
        <v>únor</v>
      </c>
      <c r="C42" s="36">
        <f t="shared" si="8"/>
        <v>0</v>
      </c>
      <c r="D42" s="230">
        <v>0.26896551724137935</v>
      </c>
      <c r="E42" s="150"/>
      <c r="F42" s="150"/>
      <c r="G42" s="150"/>
    </row>
    <row r="43" spans="1:11" ht="15" customHeight="1">
      <c r="A43" s="136"/>
      <c r="B43" s="6" t="str">
        <f t="shared" si="7"/>
        <v>březen</v>
      </c>
      <c r="C43" s="36">
        <f t="shared" si="8"/>
        <v>0</v>
      </c>
      <c r="D43" s="230">
        <v>3.4870967741935481</v>
      </c>
      <c r="E43" s="150"/>
      <c r="F43" s="150"/>
      <c r="G43" s="150"/>
    </row>
    <row r="44" spans="1:11" ht="15" customHeight="1">
      <c r="A44" s="136"/>
      <c r="B44" s="136"/>
      <c r="C44" s="151"/>
      <c r="D44" s="151"/>
      <c r="E44" s="151"/>
      <c r="F44" s="151"/>
      <c r="G44" s="151"/>
    </row>
    <row r="45" spans="1:11" ht="15" customHeight="1">
      <c r="A45" s="136"/>
      <c r="B45" s="136"/>
      <c r="C45" s="136"/>
      <c r="D45" s="136"/>
    </row>
    <row r="46" spans="1:11" ht="15" customHeight="1"/>
    <row r="47" spans="1:11" ht="15" customHeight="1"/>
    <row r="48" spans="1:11" ht="15" customHeight="1"/>
    <row r="49" ht="15" customHeight="1"/>
    <row r="50" ht="15" customHeight="1"/>
  </sheetData>
  <mergeCells count="5">
    <mergeCell ref="A1:K1"/>
    <mergeCell ref="A14:K14"/>
    <mergeCell ref="A33:K33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2EDB2-1FEF-4CF8-80C8-CD1CFEAB5348}">
  <dimension ref="A1:O48"/>
  <sheetViews>
    <sheetView view="pageBreakPreview" zoomScaleNormal="100" zoomScaleSheetLayoutView="100" workbookViewId="0">
      <selection sqref="A1:K1"/>
    </sheetView>
  </sheetViews>
  <sheetFormatPr defaultColWidth="9" defaultRowHeight="12.75"/>
  <cols>
    <col min="1" max="1" width="10.625" style="2" customWidth="1"/>
    <col min="2" max="11" width="7.625" style="2" customWidth="1"/>
    <col min="12" max="16384" width="9" style="2"/>
  </cols>
  <sheetData>
    <row r="1" spans="1:15" ht="20.25">
      <c r="A1" s="611"/>
      <c r="B1" s="611"/>
      <c r="C1" s="611"/>
      <c r="D1" s="611"/>
      <c r="E1" s="611"/>
      <c r="F1" s="611"/>
      <c r="G1" s="611"/>
      <c r="H1" s="611"/>
      <c r="I1" s="611"/>
      <c r="J1" s="611"/>
      <c r="K1" s="611"/>
    </row>
    <row r="2" spans="1:15" ht="18">
      <c r="A2" s="115" t="s">
        <v>185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15" customHeight="1">
      <c r="A5" s="173" t="s">
        <v>148</v>
      </c>
      <c r="B5" s="433" t="s">
        <v>90</v>
      </c>
      <c r="C5" s="435" t="s">
        <v>110</v>
      </c>
      <c r="D5" s="435" t="s">
        <v>118</v>
      </c>
      <c r="E5" s="433" t="s">
        <v>121</v>
      </c>
      <c r="F5" s="438" t="s">
        <v>299</v>
      </c>
      <c r="G5" s="432"/>
      <c r="H5" s="432"/>
      <c r="I5" s="432"/>
      <c r="J5" s="432"/>
      <c r="K5" s="478"/>
      <c r="L5" s="146"/>
    </row>
    <row r="6" spans="1:15" ht="95.25" customHeight="1">
      <c r="A6" s="85" t="s">
        <v>165</v>
      </c>
      <c r="B6" s="134" t="s">
        <v>255</v>
      </c>
      <c r="C6" s="134" t="s">
        <v>255</v>
      </c>
      <c r="D6" s="134" t="s">
        <v>255</v>
      </c>
      <c r="E6" s="134" t="s">
        <v>255</v>
      </c>
      <c r="F6" s="387" t="s">
        <v>255</v>
      </c>
      <c r="G6" s="390" t="s">
        <v>254</v>
      </c>
      <c r="H6" s="388" t="s">
        <v>149</v>
      </c>
      <c r="I6" s="387" t="s">
        <v>256</v>
      </c>
      <c r="J6" s="390" t="s">
        <v>257</v>
      </c>
      <c r="K6" s="390" t="s">
        <v>186</v>
      </c>
      <c r="L6" s="153"/>
      <c r="M6" s="153"/>
    </row>
    <row r="7" spans="1:15" ht="20.100000000000001" customHeight="1">
      <c r="A7" s="154" t="s">
        <v>46</v>
      </c>
      <c r="B7" s="434">
        <v>3.5</v>
      </c>
      <c r="C7" s="436">
        <v>6.4</v>
      </c>
      <c r="D7" s="437">
        <v>3.4</v>
      </c>
      <c r="E7" s="436">
        <v>6.2</v>
      </c>
      <c r="F7" s="439">
        <v>3.7</v>
      </c>
      <c r="G7" s="391">
        <v>11.7</v>
      </c>
      <c r="H7" s="392">
        <v>8.1129032258064484</v>
      </c>
      <c r="I7" s="393">
        <v>-15.2</v>
      </c>
      <c r="J7" s="394">
        <f>I7-F7</f>
        <v>-18.899999999999999</v>
      </c>
      <c r="K7" s="479">
        <v>0</v>
      </c>
      <c r="L7" s="36"/>
    </row>
    <row r="8" spans="1:15" ht="20.100000000000001" customHeight="1">
      <c r="A8" s="161" t="s">
        <v>47</v>
      </c>
      <c r="B8" s="234">
        <v>-0.5</v>
      </c>
      <c r="C8" s="164">
        <v>-3.5</v>
      </c>
      <c r="D8" s="232">
        <v>-3</v>
      </c>
      <c r="E8" s="164">
        <v>-0.6</v>
      </c>
      <c r="F8" s="504">
        <v>-5.6</v>
      </c>
      <c r="G8" s="503">
        <v>9.6999999999999993</v>
      </c>
      <c r="H8" s="505">
        <v>2.8166666666666669</v>
      </c>
      <c r="I8" s="395">
        <v>-15.2</v>
      </c>
      <c r="J8" s="574">
        <f t="shared" ref="J8:J13" si="0">I8-F8</f>
        <v>-9.6</v>
      </c>
      <c r="K8" s="575">
        <v>0</v>
      </c>
      <c r="L8" s="36"/>
    </row>
    <row r="9" spans="1:15" ht="20.100000000000001" customHeight="1">
      <c r="A9" s="85" t="s">
        <v>48</v>
      </c>
      <c r="B9" s="235">
        <v>-6.5</v>
      </c>
      <c r="C9" s="159">
        <v>-8.5</v>
      </c>
      <c r="D9" s="233">
        <v>-5.7</v>
      </c>
      <c r="E9" s="159">
        <v>-2.6</v>
      </c>
      <c r="F9" s="389">
        <v>-4.0999999999999996</v>
      </c>
      <c r="G9" s="507">
        <v>8</v>
      </c>
      <c r="H9" s="508">
        <v>1.2</v>
      </c>
      <c r="I9" s="395">
        <v>-15.2</v>
      </c>
      <c r="J9" s="574">
        <f t="shared" si="0"/>
        <v>-11.1</v>
      </c>
      <c r="K9" s="581">
        <v>0</v>
      </c>
      <c r="L9" s="36"/>
    </row>
    <row r="10" spans="1:15" ht="20.100000000000001" customHeight="1">
      <c r="A10" s="154" t="s">
        <v>49</v>
      </c>
      <c r="B10" s="434">
        <v>-3.8</v>
      </c>
      <c r="C10" s="436">
        <v>-4.2</v>
      </c>
      <c r="D10" s="437">
        <v>-9.6</v>
      </c>
      <c r="E10" s="436">
        <v>-3.7</v>
      </c>
      <c r="F10" s="509">
        <v>-7.8</v>
      </c>
      <c r="G10" s="391">
        <v>1.7</v>
      </c>
      <c r="H10" s="392">
        <v>-2.7806451612903227</v>
      </c>
      <c r="I10" s="393">
        <v>-15.2</v>
      </c>
      <c r="J10" s="394">
        <f t="shared" si="0"/>
        <v>-7.3999999999999995</v>
      </c>
      <c r="K10" s="479">
        <v>0</v>
      </c>
      <c r="L10" s="36"/>
    </row>
    <row r="11" spans="1:15" ht="20.100000000000001" customHeight="1">
      <c r="A11" s="161" t="s">
        <v>50</v>
      </c>
      <c r="B11" s="234">
        <v>-2</v>
      </c>
      <c r="C11" s="166">
        <v>-6.1</v>
      </c>
      <c r="D11" s="232">
        <v>2.8</v>
      </c>
      <c r="E11" s="166">
        <v>-6.8</v>
      </c>
      <c r="F11" s="504"/>
      <c r="G11" s="503"/>
      <c r="H11" s="505"/>
      <c r="I11" s="395">
        <v>-15.2</v>
      </c>
      <c r="J11" s="550">
        <f t="shared" si="0"/>
        <v>-15.2</v>
      </c>
      <c r="K11" s="551">
        <v>0</v>
      </c>
      <c r="L11" s="36"/>
    </row>
    <row r="12" spans="1:15" ht="20.100000000000001" customHeight="1">
      <c r="A12" s="85" t="s">
        <v>51</v>
      </c>
      <c r="B12" s="235">
        <v>-2.1</v>
      </c>
      <c r="C12" s="159">
        <v>-0.6</v>
      </c>
      <c r="D12" s="233">
        <v>2.2000000000000002</v>
      </c>
      <c r="E12" s="159">
        <v>9.4</v>
      </c>
      <c r="F12" s="389"/>
      <c r="G12" s="507"/>
      <c r="H12" s="508"/>
      <c r="I12" s="396">
        <v>-15.2</v>
      </c>
      <c r="J12" s="550">
        <f t="shared" si="0"/>
        <v>-15.2</v>
      </c>
      <c r="K12" s="552">
        <v>0</v>
      </c>
      <c r="L12" s="36"/>
    </row>
    <row r="13" spans="1:15" ht="20.100000000000001" customHeight="1">
      <c r="A13" s="85" t="s">
        <v>169</v>
      </c>
      <c r="B13" s="159">
        <v>-6.5</v>
      </c>
      <c r="C13" s="159">
        <v>-8.5</v>
      </c>
      <c r="D13" s="159">
        <v>-9.6</v>
      </c>
      <c r="E13" s="159">
        <v>0.31666666666666671</v>
      </c>
      <c r="F13" s="548">
        <f>AVERAGE(F7:F12)</f>
        <v>-3.4499999999999997</v>
      </c>
      <c r="G13" s="549">
        <f>MAX(G7:G12)</f>
        <v>11.7</v>
      </c>
      <c r="H13" s="549">
        <f>MIN(H7:H12)</f>
        <v>-2.7806451612903227</v>
      </c>
      <c r="I13" s="389">
        <f>MIN(I7:I12)</f>
        <v>-15.2</v>
      </c>
      <c r="J13" s="553">
        <f t="shared" si="0"/>
        <v>-11.75</v>
      </c>
      <c r="K13" s="554">
        <f>SUM(K7:K12)</f>
        <v>0</v>
      </c>
      <c r="L13" s="36"/>
    </row>
    <row r="14" spans="1:15" ht="39.950000000000003" customHeight="1">
      <c r="A14" s="596" t="s">
        <v>187</v>
      </c>
      <c r="B14" s="596"/>
      <c r="C14" s="596"/>
      <c r="D14" s="596"/>
      <c r="E14" s="596"/>
      <c r="F14" s="596"/>
      <c r="G14" s="596"/>
      <c r="H14" s="596"/>
      <c r="I14" s="596"/>
      <c r="J14" s="596"/>
      <c r="K14" s="596"/>
      <c r="O14" s="152"/>
    </row>
    <row r="15" spans="1:15" ht="15" customHeight="1"/>
    <row r="16" spans="1:15" ht="15" customHeight="1">
      <c r="A16" s="136"/>
      <c r="B16" s="136"/>
      <c r="C16" s="136"/>
      <c r="D16" s="136"/>
    </row>
    <row r="17" spans="1:11" ht="15" customHeight="1">
      <c r="A17" s="136"/>
      <c r="B17" s="136"/>
      <c r="C17" s="136" t="str">
        <f>B5</f>
        <v>2021/2022</v>
      </c>
      <c r="D17" s="136" t="str">
        <f>C5</f>
        <v>2022/2023</v>
      </c>
      <c r="E17" s="6" t="str">
        <f>D5</f>
        <v>2023/2024</v>
      </c>
      <c r="F17" s="6" t="str">
        <f>E5</f>
        <v>2024/2025</v>
      </c>
      <c r="G17" s="6" t="str">
        <f>F5</f>
        <v>2025/2026</v>
      </c>
    </row>
    <row r="18" spans="1:11" ht="15" customHeight="1">
      <c r="A18" s="136"/>
      <c r="B18" s="136" t="str">
        <f t="shared" ref="B18:B23" si="1">A7</f>
        <v>říjen</v>
      </c>
      <c r="C18" s="168">
        <f>B7</f>
        <v>3.5</v>
      </c>
      <c r="D18" s="168">
        <f t="shared" ref="D18:G18" si="2">C7</f>
        <v>6.4</v>
      </c>
      <c r="E18" s="168">
        <f t="shared" si="2"/>
        <v>3.4</v>
      </c>
      <c r="F18" s="168">
        <f t="shared" si="2"/>
        <v>6.2</v>
      </c>
      <c r="G18" s="168">
        <f t="shared" si="2"/>
        <v>3.7</v>
      </c>
    </row>
    <row r="19" spans="1:11" ht="15" customHeight="1">
      <c r="A19" s="136"/>
      <c r="B19" s="136" t="str">
        <f t="shared" si="1"/>
        <v>listopad</v>
      </c>
      <c r="C19" s="168">
        <f t="shared" ref="C19:G19" si="3">B8</f>
        <v>-0.5</v>
      </c>
      <c r="D19" s="168">
        <f t="shared" si="3"/>
        <v>-3.5</v>
      </c>
      <c r="E19" s="168">
        <f t="shared" si="3"/>
        <v>-3</v>
      </c>
      <c r="F19" s="168">
        <f t="shared" si="3"/>
        <v>-0.6</v>
      </c>
      <c r="G19" s="168">
        <f t="shared" si="3"/>
        <v>-5.6</v>
      </c>
    </row>
    <row r="20" spans="1:11" ht="15" customHeight="1">
      <c r="A20" s="136"/>
      <c r="B20" s="136" t="str">
        <f t="shared" si="1"/>
        <v>prosinec</v>
      </c>
      <c r="C20" s="168">
        <f t="shared" ref="C20:G20" si="4">B9</f>
        <v>-6.5</v>
      </c>
      <c r="D20" s="168">
        <f t="shared" si="4"/>
        <v>-8.5</v>
      </c>
      <c r="E20" s="168">
        <f t="shared" si="4"/>
        <v>-5.7</v>
      </c>
      <c r="F20" s="168">
        <f t="shared" si="4"/>
        <v>-2.6</v>
      </c>
      <c r="G20" s="168">
        <f t="shared" si="4"/>
        <v>-4.0999999999999996</v>
      </c>
    </row>
    <row r="21" spans="1:11" ht="15" customHeight="1">
      <c r="A21" s="136"/>
      <c r="B21" s="136" t="str">
        <f t="shared" si="1"/>
        <v>leden</v>
      </c>
      <c r="C21" s="168">
        <f t="shared" ref="C21:G21" si="5">B10</f>
        <v>-3.8</v>
      </c>
      <c r="D21" s="168">
        <f t="shared" si="5"/>
        <v>-4.2</v>
      </c>
      <c r="E21" s="168">
        <f t="shared" si="5"/>
        <v>-9.6</v>
      </c>
      <c r="F21" s="168">
        <f t="shared" si="5"/>
        <v>-3.7</v>
      </c>
      <c r="G21" s="168">
        <f t="shared" si="5"/>
        <v>-7.8</v>
      </c>
    </row>
    <row r="22" spans="1:11" ht="15" customHeight="1">
      <c r="A22" s="136"/>
      <c r="B22" s="136" t="str">
        <f t="shared" si="1"/>
        <v>únor</v>
      </c>
      <c r="C22" s="168">
        <f t="shared" ref="C22:G22" si="6">B11</f>
        <v>-2</v>
      </c>
      <c r="D22" s="168">
        <f t="shared" si="6"/>
        <v>-6.1</v>
      </c>
      <c r="E22" s="168">
        <f t="shared" si="6"/>
        <v>2.8</v>
      </c>
      <c r="F22" s="168">
        <f t="shared" si="6"/>
        <v>-6.8</v>
      </c>
      <c r="G22" s="168">
        <f t="shared" si="6"/>
        <v>0</v>
      </c>
    </row>
    <row r="23" spans="1:11" ht="15" customHeight="1">
      <c r="A23" s="136"/>
      <c r="B23" s="136" t="str">
        <f t="shared" si="1"/>
        <v>březen</v>
      </c>
      <c r="C23" s="168">
        <f t="shared" ref="C23:G23" si="7">B12</f>
        <v>-2.1</v>
      </c>
      <c r="D23" s="168">
        <f t="shared" si="7"/>
        <v>-0.6</v>
      </c>
      <c r="E23" s="168">
        <f t="shared" si="7"/>
        <v>2.2000000000000002</v>
      </c>
      <c r="F23" s="168">
        <f t="shared" si="7"/>
        <v>9.4</v>
      </c>
      <c r="G23" s="168">
        <f t="shared" si="7"/>
        <v>0</v>
      </c>
    </row>
    <row r="24" spans="1:11" ht="15" customHeight="1">
      <c r="A24" s="136"/>
      <c r="B24" s="136"/>
      <c r="C24" s="168"/>
      <c r="D24" s="168"/>
      <c r="E24" s="168"/>
      <c r="F24" s="168"/>
      <c r="G24" s="168"/>
    </row>
    <row r="25" spans="1:11" ht="12.95" customHeight="1">
      <c r="A25" s="136"/>
      <c r="B25" s="136"/>
      <c r="C25" s="136"/>
      <c r="D25" s="136"/>
    </row>
    <row r="26" spans="1:11" ht="12.95" customHeight="1">
      <c r="A26" s="136"/>
      <c r="B26" s="136"/>
      <c r="C26" s="136"/>
      <c r="D26" s="136"/>
    </row>
    <row r="27" spans="1:11" ht="12.95" customHeight="1">
      <c r="A27" s="136"/>
      <c r="B27" s="136"/>
      <c r="C27" s="136"/>
      <c r="D27" s="136"/>
    </row>
    <row r="28" spans="1:11" ht="12.95" customHeight="1">
      <c r="A28" s="136"/>
      <c r="B28" s="136"/>
      <c r="C28" s="136"/>
      <c r="D28" s="136"/>
    </row>
    <row r="29" spans="1:11" ht="12.95" customHeight="1"/>
    <row r="30" spans="1:11" ht="12.95" customHeight="1"/>
    <row r="31" spans="1:11" ht="30" customHeight="1">
      <c r="A31" s="596" t="s">
        <v>278</v>
      </c>
      <c r="B31" s="596"/>
      <c r="C31" s="596"/>
      <c r="D31" s="596"/>
      <c r="E31" s="596"/>
      <c r="F31" s="596"/>
      <c r="G31" s="596"/>
      <c r="H31" s="596"/>
      <c r="I31" s="596"/>
      <c r="J31" s="596"/>
      <c r="K31" s="596"/>
    </row>
    <row r="32" spans="1:11" ht="15" customHeight="1">
      <c r="A32" s="136"/>
    </row>
    <row r="33" spans="1:7" ht="15" customHeight="1">
      <c r="A33" s="136"/>
    </row>
    <row r="34" spans="1:7" ht="15" customHeight="1">
      <c r="A34" s="136"/>
    </row>
    <row r="35" spans="1:7" ht="15" customHeight="1">
      <c r="A35" s="136"/>
      <c r="B35" s="6"/>
      <c r="C35" s="6" t="s">
        <v>258</v>
      </c>
      <c r="D35" s="6" t="s">
        <v>259</v>
      </c>
      <c r="E35" s="136"/>
      <c r="F35" s="136"/>
      <c r="G35" s="136"/>
    </row>
    <row r="36" spans="1:7" ht="15" customHeight="1">
      <c r="A36" s="136"/>
      <c r="B36" s="6" t="str">
        <f t="shared" ref="B36:B41" si="8">A7</f>
        <v>říjen</v>
      </c>
      <c r="C36" s="36">
        <f>F7</f>
        <v>3.7</v>
      </c>
      <c r="D36" s="231">
        <f>I7</f>
        <v>-15.2</v>
      </c>
      <c r="E36" s="150"/>
      <c r="F36" s="150"/>
      <c r="G36" s="150"/>
    </row>
    <row r="37" spans="1:7" ht="15" customHeight="1">
      <c r="A37" s="136"/>
      <c r="B37" s="6" t="str">
        <f t="shared" si="8"/>
        <v>listopad</v>
      </c>
      <c r="C37" s="36">
        <f t="shared" ref="C37:C41" si="9">F8</f>
        <v>-5.6</v>
      </c>
      <c r="D37" s="231">
        <f t="shared" ref="D37:D41" si="10">I8</f>
        <v>-15.2</v>
      </c>
      <c r="E37" s="150"/>
      <c r="F37" s="150"/>
      <c r="G37" s="150"/>
    </row>
    <row r="38" spans="1:7" ht="15" customHeight="1">
      <c r="A38" s="136"/>
      <c r="B38" s="6" t="str">
        <f t="shared" si="8"/>
        <v>prosinec</v>
      </c>
      <c r="C38" s="36">
        <f t="shared" si="9"/>
        <v>-4.0999999999999996</v>
      </c>
      <c r="D38" s="231">
        <f t="shared" si="10"/>
        <v>-15.2</v>
      </c>
      <c r="E38" s="150"/>
      <c r="F38" s="150"/>
      <c r="G38" s="150"/>
    </row>
    <row r="39" spans="1:7" ht="15" customHeight="1">
      <c r="A39" s="136"/>
      <c r="B39" s="6" t="str">
        <f t="shared" si="8"/>
        <v>leden</v>
      </c>
      <c r="C39" s="36">
        <f t="shared" si="9"/>
        <v>-7.8</v>
      </c>
      <c r="D39" s="231">
        <f t="shared" si="10"/>
        <v>-15.2</v>
      </c>
      <c r="E39" s="150"/>
      <c r="F39" s="150"/>
      <c r="G39" s="150"/>
    </row>
    <row r="40" spans="1:7" ht="15" customHeight="1">
      <c r="A40" s="136"/>
      <c r="B40" s="6" t="str">
        <f t="shared" si="8"/>
        <v>únor</v>
      </c>
      <c r="C40" s="36">
        <f t="shared" si="9"/>
        <v>0</v>
      </c>
      <c r="D40" s="231">
        <f t="shared" si="10"/>
        <v>-15.2</v>
      </c>
      <c r="E40" s="150"/>
      <c r="F40" s="150"/>
      <c r="G40" s="150"/>
    </row>
    <row r="41" spans="1:7" ht="15" customHeight="1">
      <c r="A41" s="136"/>
      <c r="B41" s="6" t="str">
        <f t="shared" si="8"/>
        <v>březen</v>
      </c>
      <c r="C41" s="36">
        <f t="shared" si="9"/>
        <v>0</v>
      </c>
      <c r="D41" s="231">
        <f t="shared" si="10"/>
        <v>-15.2</v>
      </c>
      <c r="E41" s="150"/>
      <c r="F41" s="150"/>
      <c r="G41" s="150"/>
    </row>
    <row r="42" spans="1:7" ht="15" customHeight="1">
      <c r="A42" s="136"/>
      <c r="B42" s="136"/>
      <c r="C42" s="151"/>
      <c r="D42" s="151"/>
      <c r="E42" s="151"/>
      <c r="F42" s="151"/>
      <c r="G42" s="151"/>
    </row>
    <row r="43" spans="1:7" ht="15" customHeight="1">
      <c r="A43" s="136"/>
      <c r="B43" s="136"/>
      <c r="C43" s="136"/>
      <c r="D43" s="136"/>
    </row>
    <row r="44" spans="1:7" ht="15" customHeight="1"/>
    <row r="45" spans="1:7" ht="15" customHeight="1"/>
    <row r="46" spans="1:7" ht="15" customHeight="1"/>
    <row r="47" spans="1:7" ht="15" customHeight="1"/>
    <row r="48" spans="1:7" ht="15" customHeight="1"/>
  </sheetData>
  <mergeCells count="3">
    <mergeCell ref="A14:K14"/>
    <mergeCell ref="A31:K31"/>
    <mergeCell ref="A1:K1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8CD20-8EEF-47F8-92C7-3B4147C7E205}">
  <dimension ref="A1:O50"/>
  <sheetViews>
    <sheetView view="pageBreakPreview" topLeftCell="A9" zoomScaleNormal="100" zoomScaleSheetLayoutView="100" workbookViewId="0">
      <selection activeCell="M15" sqref="M15"/>
    </sheetView>
  </sheetViews>
  <sheetFormatPr defaultColWidth="9" defaultRowHeight="12.75"/>
  <cols>
    <col min="1" max="1" width="10.625" style="2" customWidth="1"/>
    <col min="2" max="11" width="7.625" style="2" customWidth="1"/>
    <col min="12" max="16384" width="9" style="2"/>
  </cols>
  <sheetData>
    <row r="1" spans="1:15" ht="20.25">
      <c r="A1" s="615" t="s">
        <v>188</v>
      </c>
      <c r="B1" s="615"/>
      <c r="C1" s="615"/>
      <c r="D1" s="615"/>
      <c r="E1" s="615"/>
      <c r="F1" s="615"/>
      <c r="G1" s="615"/>
      <c r="H1" s="615"/>
    </row>
    <row r="2" spans="1:15" ht="18">
      <c r="A2" s="115" t="s">
        <v>197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00000000000001" customHeight="1">
      <c r="A5" s="174" t="s">
        <v>122</v>
      </c>
      <c r="B5" s="531" t="s">
        <v>90</v>
      </c>
      <c r="C5" s="545"/>
      <c r="D5" s="531" t="s">
        <v>110</v>
      </c>
      <c r="E5" s="545"/>
      <c r="F5" s="531" t="s">
        <v>118</v>
      </c>
      <c r="G5" s="545"/>
      <c r="H5" s="612" t="s">
        <v>121</v>
      </c>
      <c r="I5" s="608"/>
      <c r="J5" s="616" t="s">
        <v>299</v>
      </c>
      <c r="K5" s="617"/>
      <c r="L5" s="146"/>
    </row>
    <row r="6" spans="1:15" ht="20.100000000000001" customHeight="1">
      <c r="A6" s="85"/>
      <c r="B6" s="134" t="s">
        <v>4</v>
      </c>
      <c r="C6" s="85" t="s">
        <v>189</v>
      </c>
      <c r="D6" s="134" t="s">
        <v>4</v>
      </c>
      <c r="E6" s="85" t="s">
        <v>189</v>
      </c>
      <c r="F6" s="134" t="s">
        <v>4</v>
      </c>
      <c r="G6" s="85" t="s">
        <v>189</v>
      </c>
      <c r="H6" s="134" t="s">
        <v>4</v>
      </c>
      <c r="I6" s="85" t="s">
        <v>189</v>
      </c>
      <c r="J6" s="397" t="s">
        <v>4</v>
      </c>
      <c r="K6" s="399" t="s">
        <v>189</v>
      </c>
      <c r="L6" s="5"/>
    </row>
    <row r="7" spans="1:15" ht="34.5" customHeight="1">
      <c r="A7" s="161" t="s">
        <v>295</v>
      </c>
      <c r="B7" s="236">
        <v>29996231.207039922</v>
      </c>
      <c r="C7" s="237">
        <v>2797719.0617324915</v>
      </c>
      <c r="D7" s="236">
        <v>36659378.055723108</v>
      </c>
      <c r="E7" s="237">
        <v>3399245.0757324905</v>
      </c>
      <c r="F7" s="236">
        <v>37677034.247030601</v>
      </c>
      <c r="G7" s="237">
        <v>3464086.3997324901</v>
      </c>
      <c r="H7" s="236">
        <v>35858798.581473783</v>
      </c>
      <c r="I7" s="237">
        <v>3286905.737732491</v>
      </c>
      <c r="J7" s="398">
        <v>37110568.096342146</v>
      </c>
      <c r="K7" s="440">
        <v>3370074.6397324926</v>
      </c>
      <c r="L7" s="5"/>
    </row>
    <row r="8" spans="1:15" ht="30" customHeight="1">
      <c r="A8" s="154" t="s">
        <v>46</v>
      </c>
      <c r="B8" s="155">
        <v>29996231.207039922</v>
      </c>
      <c r="C8" s="238">
        <v>2797719.0617324915</v>
      </c>
      <c r="D8" s="155">
        <v>35683468.183496907</v>
      </c>
      <c r="E8" s="238">
        <v>3310084.1067324905</v>
      </c>
      <c r="F8" s="156">
        <v>37515060.842291594</v>
      </c>
      <c r="G8" s="238">
        <v>3449286.8367324905</v>
      </c>
      <c r="H8" s="156">
        <v>35218605.954773553</v>
      </c>
      <c r="I8" s="238">
        <v>3228273.3407324906</v>
      </c>
      <c r="J8" s="480">
        <v>35817453.178748928</v>
      </c>
      <c r="K8" s="481">
        <v>3252491.615661134</v>
      </c>
      <c r="L8" s="35"/>
    </row>
    <row r="9" spans="1:15" ht="30" customHeight="1">
      <c r="A9" s="161" t="s">
        <v>47</v>
      </c>
      <c r="B9" s="162">
        <v>25609436.60323992</v>
      </c>
      <c r="C9" s="239">
        <v>2386749.6717324909</v>
      </c>
      <c r="D9" s="162">
        <v>35754915.629320107</v>
      </c>
      <c r="E9" s="239">
        <v>3315861.2157324906</v>
      </c>
      <c r="F9" s="163">
        <v>35524642.268830299</v>
      </c>
      <c r="G9" s="239">
        <v>3267239.2057324904</v>
      </c>
      <c r="H9" s="163">
        <v>29853156.426359151</v>
      </c>
      <c r="I9" s="239">
        <v>2736954.2417324898</v>
      </c>
      <c r="J9" s="442">
        <v>32297277.354360946</v>
      </c>
      <c r="K9" s="443">
        <v>2932148.6086611329</v>
      </c>
      <c r="L9" s="35"/>
    </row>
    <row r="10" spans="1:15" ht="30" customHeight="1">
      <c r="A10" s="85" t="s">
        <v>48</v>
      </c>
      <c r="B10" s="162">
        <v>18162451.971546918</v>
      </c>
      <c r="C10" s="241">
        <v>1689868.0727324905</v>
      </c>
      <c r="D10" s="157">
        <v>31503431.705221906</v>
      </c>
      <c r="E10" s="241">
        <v>2922196.3637324902</v>
      </c>
      <c r="F10" s="157">
        <v>33293275.673026592</v>
      </c>
      <c r="G10" s="241">
        <v>3062640.5487324907</v>
      </c>
      <c r="H10" s="158">
        <v>23471611.907740146</v>
      </c>
      <c r="I10" s="241">
        <v>2150589.1337324912</v>
      </c>
      <c r="J10" s="444">
        <v>24949466.483721945</v>
      </c>
      <c r="K10" s="445">
        <v>2262765.5006611343</v>
      </c>
      <c r="L10" s="35"/>
    </row>
    <row r="11" spans="1:15" ht="30" customHeight="1">
      <c r="A11" s="154" t="s">
        <v>49</v>
      </c>
      <c r="B11" s="155">
        <v>10977738.931044919</v>
      </c>
      <c r="C11" s="238">
        <v>1016538.9247324907</v>
      </c>
      <c r="D11" s="155">
        <v>26797281.087468911</v>
      </c>
      <c r="E11" s="238">
        <v>2486017.1957324902</v>
      </c>
      <c r="F11" s="156">
        <v>26810232.00382559</v>
      </c>
      <c r="G11" s="238">
        <v>2467071.3337324914</v>
      </c>
      <c r="H11" s="156">
        <v>17324836.448511146</v>
      </c>
      <c r="I11" s="238">
        <v>1583575.1027324921</v>
      </c>
      <c r="J11" s="480">
        <v>14146310.252695946</v>
      </c>
      <c r="K11" s="481">
        <v>1274775.0636611336</v>
      </c>
      <c r="L11" s="35"/>
    </row>
    <row r="12" spans="1:15" ht="30" customHeight="1">
      <c r="A12" s="161" t="s">
        <v>50</v>
      </c>
      <c r="B12" s="162">
        <v>7004218.6168439193</v>
      </c>
      <c r="C12" s="239">
        <v>644292.18873249076</v>
      </c>
      <c r="D12" s="162">
        <v>21381415.342634317</v>
      </c>
      <c r="E12" s="239">
        <v>1982666.43073249</v>
      </c>
      <c r="F12" s="162">
        <v>25292534.922495592</v>
      </c>
      <c r="G12" s="239">
        <v>2326701.2027324908</v>
      </c>
      <c r="H12" s="162">
        <v>11324165.081925146</v>
      </c>
      <c r="I12" s="239">
        <v>1028147.095732492</v>
      </c>
      <c r="J12" s="446"/>
      <c r="K12" s="443"/>
      <c r="L12" s="35"/>
    </row>
    <row r="13" spans="1:15" ht="30" customHeight="1">
      <c r="A13" s="85" t="s">
        <v>51</v>
      </c>
      <c r="B13" s="157">
        <v>5022276.450509618</v>
      </c>
      <c r="C13" s="241">
        <v>459149.81873249076</v>
      </c>
      <c r="D13" s="157">
        <v>18306320.017860916</v>
      </c>
      <c r="E13" s="241">
        <v>1695614.7107324901</v>
      </c>
      <c r="F13" s="158">
        <v>21872860.951191686</v>
      </c>
      <c r="G13" s="241">
        <v>2010789.1977324917</v>
      </c>
      <c r="H13" s="158">
        <v>9311146.0464761462</v>
      </c>
      <c r="I13" s="241">
        <v>841578.46873249207</v>
      </c>
      <c r="J13" s="444"/>
      <c r="K13" s="445"/>
      <c r="L13" s="35"/>
      <c r="M13" s="37"/>
    </row>
    <row r="14" spans="1:15" ht="20.100000000000001" customHeight="1">
      <c r="A14" s="618" t="s">
        <v>296</v>
      </c>
      <c r="B14" s="618"/>
      <c r="C14" s="618"/>
      <c r="D14" s="618"/>
      <c r="E14" s="618"/>
      <c r="F14" s="618"/>
      <c r="G14" s="618"/>
      <c r="H14" s="618"/>
      <c r="I14" s="618"/>
      <c r="J14" s="618"/>
      <c r="K14" s="618"/>
      <c r="L14" s="35"/>
      <c r="M14" s="37"/>
    </row>
    <row r="15" spans="1:15" ht="24.95" customHeight="1">
      <c r="A15" s="596" t="s">
        <v>192</v>
      </c>
      <c r="B15" s="596"/>
      <c r="C15" s="596"/>
      <c r="D15" s="596"/>
      <c r="E15" s="596"/>
      <c r="F15" s="596"/>
      <c r="G15" s="596"/>
      <c r="H15" s="596"/>
      <c r="I15" s="596"/>
      <c r="J15" s="596"/>
      <c r="K15" s="596"/>
    </row>
    <row r="16" spans="1:15" ht="15" customHeight="1"/>
    <row r="17" spans="1:11" ht="15" customHeight="1">
      <c r="A17" s="136"/>
      <c r="B17" s="136"/>
      <c r="C17" s="136"/>
      <c r="D17" s="136"/>
    </row>
    <row r="18" spans="1:11" ht="15" customHeight="1">
      <c r="A18" s="136"/>
      <c r="B18" s="136"/>
      <c r="C18" s="136" t="str">
        <f>B5</f>
        <v>2021/2022</v>
      </c>
      <c r="D18" s="136" t="str">
        <f>D5</f>
        <v>2022/2023</v>
      </c>
      <c r="E18" s="6" t="str">
        <f>F5</f>
        <v>2023/2024</v>
      </c>
      <c r="F18" s="6" t="str">
        <f>H5</f>
        <v>2024/2025</v>
      </c>
      <c r="G18" s="6" t="str">
        <f>J5</f>
        <v>2025/2026</v>
      </c>
    </row>
    <row r="19" spans="1:11" ht="15" customHeight="1">
      <c r="A19" s="136"/>
      <c r="B19" s="136" t="str">
        <f t="shared" ref="B19:C25" si="0">A7</f>
        <v>Celkový stav zásob před zimní sezónou*</v>
      </c>
      <c r="C19" s="152">
        <f t="shared" si="0"/>
        <v>29996231.207039922</v>
      </c>
      <c r="D19" s="152">
        <f t="shared" ref="D19:D25" si="1">D7</f>
        <v>36659378.055723108</v>
      </c>
      <c r="E19" s="152">
        <f t="shared" ref="E19:E25" si="2">F7</f>
        <v>37677034.247030601</v>
      </c>
      <c r="F19" s="152">
        <f t="shared" ref="F19:F25" si="3">H7</f>
        <v>35858798.581473783</v>
      </c>
      <c r="G19" s="152">
        <f t="shared" ref="G19:G25" si="4">J7</f>
        <v>37110568.096342146</v>
      </c>
    </row>
    <row r="20" spans="1:11" ht="15" customHeight="1">
      <c r="A20" s="136"/>
      <c r="B20" s="136" t="str">
        <f t="shared" si="0"/>
        <v>říjen</v>
      </c>
      <c r="C20" s="152">
        <f t="shared" si="0"/>
        <v>29996231.207039922</v>
      </c>
      <c r="D20" s="152">
        <f t="shared" si="1"/>
        <v>35683468.183496907</v>
      </c>
      <c r="E20" s="152">
        <f t="shared" si="2"/>
        <v>37515060.842291594</v>
      </c>
      <c r="F20" s="152">
        <f t="shared" si="3"/>
        <v>35218605.954773553</v>
      </c>
      <c r="G20" s="152">
        <f t="shared" si="4"/>
        <v>35817453.178748928</v>
      </c>
    </row>
    <row r="21" spans="1:11" ht="15" customHeight="1">
      <c r="A21" s="136"/>
      <c r="B21" s="136" t="str">
        <f t="shared" si="0"/>
        <v>listopad</v>
      </c>
      <c r="C21" s="152">
        <f t="shared" si="0"/>
        <v>25609436.60323992</v>
      </c>
      <c r="D21" s="152">
        <f t="shared" si="1"/>
        <v>35754915.629320107</v>
      </c>
      <c r="E21" s="152">
        <f t="shared" si="2"/>
        <v>35524642.268830299</v>
      </c>
      <c r="F21" s="152">
        <f t="shared" si="3"/>
        <v>29853156.426359151</v>
      </c>
      <c r="G21" s="152">
        <f t="shared" si="4"/>
        <v>32297277.354360946</v>
      </c>
    </row>
    <row r="22" spans="1:11" ht="15" customHeight="1">
      <c r="A22" s="136"/>
      <c r="B22" s="136" t="str">
        <f t="shared" si="0"/>
        <v>prosinec</v>
      </c>
      <c r="C22" s="152">
        <f t="shared" si="0"/>
        <v>18162451.971546918</v>
      </c>
      <c r="D22" s="152">
        <f t="shared" si="1"/>
        <v>31503431.705221906</v>
      </c>
      <c r="E22" s="152">
        <f t="shared" si="2"/>
        <v>33293275.673026592</v>
      </c>
      <c r="F22" s="152">
        <f t="shared" si="3"/>
        <v>23471611.907740146</v>
      </c>
      <c r="G22" s="152">
        <f t="shared" si="4"/>
        <v>24949466.483721945</v>
      </c>
    </row>
    <row r="23" spans="1:11" ht="15" customHeight="1">
      <c r="A23" s="136"/>
      <c r="B23" s="136" t="str">
        <f t="shared" si="0"/>
        <v>leden</v>
      </c>
      <c r="C23" s="152">
        <f t="shared" si="0"/>
        <v>10977738.931044919</v>
      </c>
      <c r="D23" s="152">
        <f t="shared" si="1"/>
        <v>26797281.087468911</v>
      </c>
      <c r="E23" s="152">
        <f t="shared" si="2"/>
        <v>26810232.00382559</v>
      </c>
      <c r="F23" s="152">
        <f t="shared" si="3"/>
        <v>17324836.448511146</v>
      </c>
      <c r="G23" s="152">
        <f t="shared" si="4"/>
        <v>14146310.252695946</v>
      </c>
    </row>
    <row r="24" spans="1:11" ht="15" customHeight="1">
      <c r="A24" s="136"/>
      <c r="B24" s="136" t="str">
        <f t="shared" si="0"/>
        <v>únor</v>
      </c>
      <c r="C24" s="152">
        <f t="shared" si="0"/>
        <v>7004218.6168439193</v>
      </c>
      <c r="D24" s="152">
        <f t="shared" si="1"/>
        <v>21381415.342634317</v>
      </c>
      <c r="E24" s="152">
        <f t="shared" si="2"/>
        <v>25292534.922495592</v>
      </c>
      <c r="F24" s="152">
        <f t="shared" si="3"/>
        <v>11324165.081925146</v>
      </c>
      <c r="G24" s="152">
        <f t="shared" si="4"/>
        <v>0</v>
      </c>
    </row>
    <row r="25" spans="1:11" ht="15" customHeight="1">
      <c r="A25" s="136"/>
      <c r="B25" s="136" t="str">
        <f t="shared" si="0"/>
        <v>březen</v>
      </c>
      <c r="C25" s="152">
        <f t="shared" si="0"/>
        <v>5022276.450509618</v>
      </c>
      <c r="D25" s="152">
        <f t="shared" si="1"/>
        <v>18306320.017860916</v>
      </c>
      <c r="E25" s="152">
        <f t="shared" si="2"/>
        <v>21872860.951191686</v>
      </c>
      <c r="F25" s="152">
        <f t="shared" si="3"/>
        <v>9311146.0464761462</v>
      </c>
      <c r="G25" s="152">
        <f t="shared" si="4"/>
        <v>0</v>
      </c>
    </row>
    <row r="26" spans="1:11" ht="12.95" customHeight="1">
      <c r="A26" s="136"/>
      <c r="B26" s="136"/>
      <c r="C26" s="136"/>
      <c r="D26" s="136"/>
    </row>
    <row r="27" spans="1:11" ht="12.95" customHeight="1">
      <c r="A27" s="136"/>
      <c r="B27" s="136"/>
      <c r="C27" s="136"/>
      <c r="D27" s="136"/>
    </row>
    <row r="28" spans="1:11" ht="12.95" customHeight="1">
      <c r="A28" s="136"/>
      <c r="B28" s="136"/>
      <c r="C28" s="136"/>
      <c r="D28" s="136"/>
    </row>
    <row r="29" spans="1:11" ht="12.95" customHeight="1">
      <c r="A29" s="136"/>
      <c r="B29" s="136"/>
      <c r="C29" s="136"/>
      <c r="D29" s="136"/>
    </row>
    <row r="30" spans="1:11" ht="12.95" customHeight="1">
      <c r="A30" s="136"/>
      <c r="B30" s="136"/>
      <c r="C30" s="136"/>
      <c r="D30" s="136"/>
    </row>
    <row r="31" spans="1:11" ht="12.95" customHeight="1"/>
    <row r="32" spans="1:11" ht="12.95" customHeight="1">
      <c r="A32" s="596" t="s">
        <v>193</v>
      </c>
      <c r="B32" s="596"/>
      <c r="C32" s="596"/>
      <c r="D32" s="596"/>
      <c r="E32" s="596"/>
      <c r="F32" s="596"/>
      <c r="G32" s="596"/>
      <c r="H32" s="596"/>
      <c r="I32" s="596"/>
      <c r="J32" s="596"/>
      <c r="K32" s="596"/>
    </row>
    <row r="33" spans="1:5" ht="15" customHeight="1"/>
    <row r="34" spans="1:5" ht="15" customHeight="1">
      <c r="A34" s="136"/>
    </row>
    <row r="35" spans="1:5" ht="15" customHeight="1">
      <c r="A35" s="136"/>
    </row>
    <row r="36" spans="1:5" ht="15" customHeight="1">
      <c r="A36" s="136"/>
    </row>
    <row r="37" spans="1:5" ht="15" customHeight="1">
      <c r="A37" s="136"/>
      <c r="C37" s="136" t="s">
        <v>190</v>
      </c>
      <c r="D37" s="136" t="s">
        <v>191</v>
      </c>
      <c r="E37" s="243"/>
    </row>
    <row r="38" spans="1:5" ht="15" customHeight="1">
      <c r="A38" s="136"/>
      <c r="B38" s="136" t="str">
        <f t="shared" ref="B38:B44" si="5">B19</f>
        <v>Celkový stav zásob před zimní sezónou*</v>
      </c>
      <c r="C38" s="37">
        <f>$D$38-D38</f>
        <v>0</v>
      </c>
      <c r="D38" s="37">
        <f>J7/$J$7</f>
        <v>1</v>
      </c>
    </row>
    <row r="39" spans="1:5" ht="15" customHeight="1">
      <c r="A39" s="136"/>
      <c r="B39" s="136" t="str">
        <f t="shared" si="5"/>
        <v>říjen</v>
      </c>
      <c r="C39" s="37">
        <f>$D$38-D39</f>
        <v>3.4844923802734185E-2</v>
      </c>
      <c r="D39" s="37">
        <f t="shared" ref="D39:D44" si="6">J8/$J$7</f>
        <v>0.96515507619726582</v>
      </c>
      <c r="E39" s="6"/>
    </row>
    <row r="40" spans="1:5" ht="15" customHeight="1">
      <c r="A40" s="136"/>
      <c r="B40" s="136" t="str">
        <f t="shared" si="5"/>
        <v>listopad</v>
      </c>
      <c r="C40" s="37">
        <f t="shared" ref="C40" si="7">$D$38-D40</f>
        <v>0.12970134893881158</v>
      </c>
      <c r="D40" s="37">
        <f t="shared" si="6"/>
        <v>0.87029865106118842</v>
      </c>
      <c r="E40" s="6"/>
    </row>
    <row r="41" spans="1:5" ht="15" customHeight="1">
      <c r="A41" s="136"/>
      <c r="B41" s="136" t="str">
        <f t="shared" si="5"/>
        <v>prosinec</v>
      </c>
      <c r="C41" s="37">
        <f>$D$38-D41</f>
        <v>0.32769914976911596</v>
      </c>
      <c r="D41" s="37">
        <f t="shared" si="6"/>
        <v>0.67230085023088404</v>
      </c>
      <c r="E41" s="6"/>
    </row>
    <row r="42" spans="1:5" ht="15" customHeight="1">
      <c r="A42" s="136"/>
      <c r="B42" s="136" t="str">
        <f t="shared" si="5"/>
        <v>leden</v>
      </c>
      <c r="C42" s="37">
        <f>$D$38-D42</f>
        <v>0.61880642150314324</v>
      </c>
      <c r="D42" s="37">
        <f t="shared" si="6"/>
        <v>0.3811935784968567</v>
      </c>
      <c r="E42" s="6"/>
    </row>
    <row r="43" spans="1:5" ht="15" customHeight="1">
      <c r="A43" s="136"/>
      <c r="B43" s="136" t="str">
        <f t="shared" si="5"/>
        <v>únor</v>
      </c>
      <c r="C43" s="37">
        <f t="shared" ref="C43:C44" si="8">$D$38-D43</f>
        <v>1</v>
      </c>
      <c r="D43" s="37">
        <f t="shared" si="6"/>
        <v>0</v>
      </c>
      <c r="E43" s="6"/>
    </row>
    <row r="44" spans="1:5" ht="15" customHeight="1">
      <c r="A44" s="136"/>
      <c r="B44" s="136" t="str">
        <f t="shared" si="5"/>
        <v>březen</v>
      </c>
      <c r="C44" s="37">
        <f t="shared" si="8"/>
        <v>1</v>
      </c>
      <c r="D44" s="37">
        <f t="shared" si="6"/>
        <v>0</v>
      </c>
      <c r="E44" s="6"/>
    </row>
    <row r="45" spans="1:5" ht="15" customHeight="1">
      <c r="A45" s="136"/>
      <c r="B45" s="136"/>
      <c r="C45" s="136"/>
      <c r="D45" s="136"/>
    </row>
    <row r="46" spans="1:5" ht="15" customHeight="1"/>
    <row r="47" spans="1:5" ht="15" customHeight="1"/>
    <row r="48" spans="1:5" ht="15" customHeight="1"/>
    <row r="49" ht="15" customHeight="1"/>
    <row r="50" ht="15" customHeight="1"/>
  </sheetData>
  <mergeCells count="6">
    <mergeCell ref="A32:K32"/>
    <mergeCell ref="A1:H1"/>
    <mergeCell ref="H5:I5"/>
    <mergeCell ref="J5:K5"/>
    <mergeCell ref="A15:K15"/>
    <mergeCell ref="A14:K14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40"/>
  <sheetViews>
    <sheetView showGridLines="0" view="pageBreakPreview" topLeftCell="A7" zoomScaleNormal="100" zoomScaleSheetLayoutView="100" workbookViewId="0">
      <selection activeCell="D1" sqref="D1"/>
    </sheetView>
  </sheetViews>
  <sheetFormatPr defaultColWidth="9" defaultRowHeight="12.75"/>
  <cols>
    <col min="1" max="1" width="4.625" style="73" customWidth="1"/>
    <col min="2" max="2" width="80.875" style="73" customWidth="1"/>
    <col min="3" max="3" width="3" style="72" customWidth="1"/>
    <col min="4" max="4" width="7.375" style="73" customWidth="1"/>
    <col min="5" max="5" width="27" style="73" hidden="1" customWidth="1"/>
    <col min="6" max="16384" width="9" style="73"/>
  </cols>
  <sheetData>
    <row r="1" spans="1:5" ht="20.25">
      <c r="A1" s="84" t="s">
        <v>107</v>
      </c>
      <c r="B1" s="71"/>
    </row>
    <row r="2" spans="1:5" ht="6" customHeight="1">
      <c r="A2" s="74"/>
    </row>
    <row r="3" spans="1:5" ht="18" customHeight="1">
      <c r="A3" s="370" t="str">
        <f>MID(E3,1,2+IF(MID(E3,3,1)&lt;&gt;" ",IF(MID(E3,4,1)&lt;&gt;" ",IF(MID(E3,5,1)&lt;&gt;" ",0,2),1),0))</f>
        <v xml:space="preserve">1 </v>
      </c>
      <c r="B3" s="371" t="str">
        <f>MID(E3,4+IF(MID(E3,3,1)&lt;&gt;" ",IF(MID(E3,4,1)&lt;&gt;" ",IF(MID(E3,5,1)&lt;&gt;" ",-1,2),1),0),100)</f>
        <v>SEZNAM ZKRATEK A POJMŮ</v>
      </c>
      <c r="C3" s="372">
        <v>4</v>
      </c>
      <c r="D3" s="75"/>
      <c r="E3" s="76" t="str">
        <f>'1'!A1</f>
        <v>1 SEZNAM ZKRATEK A POJMŮ</v>
      </c>
    </row>
    <row r="4" spans="1:5" ht="18" customHeight="1">
      <c r="A4" s="370" t="str">
        <f>MID(E4,1,2+IF(MID(E3,3,1)&lt;&gt;" ",IF(MID(E4,4,1)&lt;&gt;" ",IF(MID(E4,5,1)&lt;&gt;" ",0,2),1),0))</f>
        <v xml:space="preserve">2 </v>
      </c>
      <c r="B4" s="371" t="str">
        <f>MID(E4,4+IF(MID(E4,3,1)&lt;&gt;" ",IF(MID(E4,4,1)&lt;&gt;" ",IF(MID(E4,5,1)&lt;&gt;" ",-1,2),1),0),100)</f>
        <v>KOMENTÁŘ</v>
      </c>
      <c r="C4" s="372">
        <v>5</v>
      </c>
      <c r="D4" s="75"/>
      <c r="E4" s="76" t="str">
        <f>'2'!A1</f>
        <v>2 KOMENTÁŘ</v>
      </c>
    </row>
    <row r="5" spans="1:5" ht="18" customHeight="1">
      <c r="A5" s="370" t="str">
        <f t="shared" ref="A5:A17" si="0">MID(E5,1,2+IF(MID(E5,3,1)&lt;&gt;" ",IF(MID(E5,4,1)&lt;&gt;" ",IF(MID(E5,5,1)&lt;&gt;" ",0,2),1),0))</f>
        <v xml:space="preserve">3 </v>
      </c>
      <c r="B5" s="371" t="str">
        <f t="shared" ref="B5:B17" si="1">MID(E5,4+IF(MID(E5,3,1)&lt;&gt;" ",IF(MID(E5,4,1)&lt;&gt;" ",IF(MID(E5,5,1)&lt;&gt;" ",-1,2),1),0),100)</f>
        <v>BEZPEČNOSTNÍ STANDARD DODÁVKY PLYNU</v>
      </c>
      <c r="C5" s="372">
        <v>6</v>
      </c>
      <c r="D5" s="75"/>
      <c r="E5" s="76" t="str">
        <f>'3.1 '!A1</f>
        <v>3 BEZPEČNOSTNÍ STANDARD DODÁVKY PLYNU</v>
      </c>
    </row>
    <row r="6" spans="1:5" ht="18" customHeight="1">
      <c r="A6" s="373" t="str">
        <f>MID(E6,1,2+IF(MID(E6,3,1)&lt;&gt;" ",IF(MID(E6,4,1)&lt;&gt;" ",IF(MID(E6,5,1)&lt;&gt;" ",0,2),1),0))</f>
        <v>3.1</v>
      </c>
      <c r="B6" s="374" t="str">
        <f t="shared" si="1"/>
        <v>Počet licencovaných subjektů zajišťujících BSD</v>
      </c>
      <c r="C6" s="375">
        <v>6</v>
      </c>
      <c r="D6" s="77"/>
      <c r="E6" s="78" t="str">
        <f>'3.1 '!A2</f>
        <v>3.1 Počet licencovaných subjektů zajišťujících BSD</v>
      </c>
    </row>
    <row r="7" spans="1:5" ht="18" customHeight="1">
      <c r="A7" s="373" t="str">
        <f>MID(E7,1,2+IF(MID(E7,3,1)&lt;&gt;" ",IF(MID(E7,4,1)&lt;&gt;" ",IF(MID(E7,5,1)&lt;&gt;" ",0,2),1),0))</f>
        <v>3.2</v>
      </c>
      <c r="B7" s="374" t="str">
        <f t="shared" si="1"/>
        <v>Způsoby zajištění BSD</v>
      </c>
      <c r="C7" s="375">
        <v>7</v>
      </c>
      <c r="D7" s="77"/>
      <c r="E7" s="78" t="str">
        <f>'3.2  '!A2</f>
        <v>3.2 Způsoby zajištění BSD</v>
      </c>
    </row>
    <row r="8" spans="1:5" ht="18" customHeight="1">
      <c r="A8" s="373" t="str">
        <f t="shared" si="0"/>
        <v>3.3</v>
      </c>
      <c r="B8" s="374" t="str">
        <f t="shared" si="1"/>
        <v>Prokazování BSD</v>
      </c>
      <c r="C8" s="375">
        <v>8</v>
      </c>
      <c r="D8" s="77"/>
      <c r="E8" s="78" t="str">
        <f>'3.3 '!A2</f>
        <v>3.3 Prokazování BSD</v>
      </c>
    </row>
    <row r="9" spans="1:5" ht="18" customHeight="1">
      <c r="A9" s="373" t="str">
        <f t="shared" si="0"/>
        <v>3.4</v>
      </c>
      <c r="B9" s="374" t="str">
        <f t="shared" si="1"/>
        <v>BSD Rmax.den</v>
      </c>
      <c r="C9" s="375">
        <v>9</v>
      </c>
      <c r="D9" s="77"/>
      <c r="E9" s="78" t="str">
        <f>'3.4 '!A2</f>
        <v>3.4 BSD Rmax.den</v>
      </c>
    </row>
    <row r="10" spans="1:5" ht="18" customHeight="1">
      <c r="A10" s="373" t="str">
        <f t="shared" si="0"/>
        <v>3.5</v>
      </c>
      <c r="B10" s="374" t="str">
        <f t="shared" si="1"/>
        <v>BSD R30dnů</v>
      </c>
      <c r="C10" s="375">
        <v>10</v>
      </c>
      <c r="D10" s="77"/>
      <c r="E10" s="78" t="str">
        <f>'3.5 '!A2</f>
        <v>3.5 BSD R30dnů</v>
      </c>
    </row>
    <row r="11" spans="1:5" ht="18" customHeight="1">
      <c r="A11" s="373" t="str">
        <f t="shared" si="0"/>
        <v>3.6</v>
      </c>
      <c r="B11" s="374" t="str">
        <f t="shared" si="1"/>
        <v>BSD RN-1</v>
      </c>
      <c r="C11" s="375">
        <v>11</v>
      </c>
      <c r="D11" s="75"/>
      <c r="E11" s="78" t="str">
        <f>'3.6 '!A2</f>
        <v>3.6 BSD RN-1</v>
      </c>
    </row>
    <row r="12" spans="1:5" ht="18" customHeight="1">
      <c r="A12" s="370" t="str">
        <f t="shared" si="0"/>
        <v xml:space="preserve">4 </v>
      </c>
      <c r="B12" s="371" t="str">
        <f t="shared" si="1"/>
        <v>SKUTEČNÁ DODÁVKA PLYNU</v>
      </c>
      <c r="C12" s="372">
        <v>12</v>
      </c>
      <c r="D12" s="77"/>
      <c r="E12" s="76" t="str">
        <f>'4.1'!A1</f>
        <v>4 SKUTEČNÁ DODÁVKA PLYNU</v>
      </c>
    </row>
    <row r="13" spans="1:5" ht="18" customHeight="1">
      <c r="A13" s="368" t="str">
        <f t="shared" si="0"/>
        <v>4.1</v>
      </c>
      <c r="B13" s="369" t="str">
        <f t="shared" si="1"/>
        <v>Skutečná dodávka plynu chráněným zákazníkům</v>
      </c>
      <c r="C13" s="376">
        <v>12</v>
      </c>
      <c r="D13" s="77"/>
      <c r="E13" s="78" t="str">
        <f>'4.1'!A2</f>
        <v>4.1 Skutečná dodávka plynu chráněným zákazníkům</v>
      </c>
    </row>
    <row r="14" spans="1:5" ht="18" customHeight="1">
      <c r="A14" s="368" t="str">
        <f t="shared" si="0"/>
        <v>4.2</v>
      </c>
      <c r="B14" s="369" t="str">
        <f t="shared" si="1"/>
        <v>Skutečná dodávka plynu chráněným a nechráněným zákazníkům (podíl)</v>
      </c>
      <c r="C14" s="376">
        <v>13</v>
      </c>
      <c r="D14" s="77"/>
      <c r="E14" s="78" t="str">
        <f>'4.2'!A2</f>
        <v>4.2 Skutečná dodávka plynu chráněným a nechráněným zákazníkům (podíl)</v>
      </c>
    </row>
    <row r="15" spans="1:5" ht="33.950000000000003" customHeight="1">
      <c r="A15" s="368" t="str">
        <f t="shared" si="0"/>
        <v>4.3</v>
      </c>
      <c r="B15" s="380" t="str">
        <f t="shared" si="1"/>
        <v>Podíl maximální denní skutečné dodávky chráněným zákazníkům na celkovém zajištění BSD Rmax.den</v>
      </c>
      <c r="C15" s="376">
        <v>14</v>
      </c>
      <c r="D15" s="77"/>
      <c r="E15" s="78" t="str">
        <f>'4.3'!A2</f>
        <v>4.3 Podíl maximální denní skutečné dodávky chráněným zákazníkům na celkovém zajištění BSD Rmax.den</v>
      </c>
    </row>
    <row r="16" spans="1:5" ht="18" customHeight="1">
      <c r="A16" s="368" t="str">
        <f t="shared" si="0"/>
        <v>4.4</v>
      </c>
      <c r="B16" s="369" t="str">
        <f t="shared" si="1"/>
        <v>Podíl měsíční skutečné dodávky chráněným zákazníkům na celkovém zajištění BSD R30dnů</v>
      </c>
      <c r="C16" s="376">
        <v>15</v>
      </c>
      <c r="D16" s="77"/>
      <c r="E16" s="78" t="str">
        <f>'4.4'!A2</f>
        <v>4.4 Podíl měsíční skutečné dodávky chráněným zákazníkům na celkovém zajištění BSD R30dnů</v>
      </c>
    </row>
    <row r="17" spans="1:5" ht="18" customHeight="1">
      <c r="A17" s="368" t="str">
        <f t="shared" si="0"/>
        <v>4.5</v>
      </c>
      <c r="B17" s="369" t="str">
        <f t="shared" si="1"/>
        <v>Podíl měsíční skutečné dodávky chráněným zákazníkům na celkovém zajištění BSD RN-1</v>
      </c>
      <c r="C17" s="376">
        <v>16</v>
      </c>
      <c r="D17" s="75"/>
      <c r="E17" s="78" t="str">
        <f>'4.5'!A2</f>
        <v>4.5 Podíl měsíční skutečné dodávky chráněným zákazníkům na celkovém zajištění BSD RN-1</v>
      </c>
    </row>
    <row r="18" spans="1:5" ht="18" customHeight="1">
      <c r="A18" s="377" t="str">
        <f t="shared" ref="A18:A28" si="2">MID(E18,1,2+IF(MID(E18,3,1)&lt;&gt;" ",IF(MID(E18,4,1)&lt;&gt;" ",IF(MID(E18,5,1)&lt;&gt;" ",0,2),1),0))</f>
        <v xml:space="preserve">5 </v>
      </c>
      <c r="B18" s="378" t="str">
        <f t="shared" ref="B18:B26" si="3">MID(E18,4+IF(MID(E18,3,1)&lt;&gt;" ",IF(MID(E18,4,1)&lt;&gt;" ",IF(MID(E18,5,1)&lt;&gt;" ",-1,2),1),0),100)</f>
        <v>TEPLOTA OVZDUŠÍ V ČR</v>
      </c>
      <c r="C18" s="379">
        <v>17</v>
      </c>
      <c r="D18" s="77"/>
      <c r="E18" s="78" t="str">
        <f>'5.1'!A1</f>
        <v>5 TEPLOTA OVZDUŠÍ V ČR</v>
      </c>
    </row>
    <row r="19" spans="1:5" ht="18" customHeight="1">
      <c r="A19" s="368" t="str">
        <f t="shared" si="2"/>
        <v>5.1</v>
      </c>
      <c r="B19" s="369" t="str">
        <f t="shared" si="3"/>
        <v>Průměrná teplota</v>
      </c>
      <c r="C19" s="376">
        <v>17</v>
      </c>
      <c r="D19" s="77"/>
      <c r="E19" s="78" t="str">
        <f>'5.1'!A2</f>
        <v>5.1 Průměrná teplota</v>
      </c>
    </row>
    <row r="20" spans="1:5" ht="18" customHeight="1">
      <c r="A20" s="368" t="str">
        <f t="shared" si="2"/>
        <v>5.2</v>
      </c>
      <c r="B20" s="369" t="str">
        <f t="shared" si="3"/>
        <v>Teplota ve dni s nejnižší dosaženou teplotou za posledních 20 let</v>
      </c>
      <c r="C20" s="376">
        <v>18</v>
      </c>
      <c r="D20" s="75"/>
      <c r="E20" s="78" t="str">
        <f>'5.2'!A2</f>
        <v>5.2 Teplota ve dni s nejnižší dosaženou teplotou za posledních 20 let</v>
      </c>
    </row>
    <row r="21" spans="1:5" ht="18" customHeight="1">
      <c r="A21" s="377" t="str">
        <f t="shared" si="2"/>
        <v xml:space="preserve">6 </v>
      </c>
      <c r="B21" s="378" t="str">
        <f t="shared" si="3"/>
        <v>ZÁSOBNÍKY PLYNU</v>
      </c>
      <c r="C21" s="379">
        <v>19</v>
      </c>
      <c r="D21" s="77"/>
      <c r="E21" s="78" t="str">
        <f>'6.1'!A1</f>
        <v>6 ZÁSOBNÍKY PLYNU</v>
      </c>
    </row>
    <row r="22" spans="1:5" ht="18" customHeight="1">
      <c r="A22" s="368" t="str">
        <f t="shared" si="2"/>
        <v>6.1</v>
      </c>
      <c r="B22" s="369" t="str">
        <f t="shared" si="3"/>
        <v>Množství uskladněného plynu k poslednímu dni v měsíci</v>
      </c>
      <c r="C22" s="376">
        <v>19</v>
      </c>
      <c r="D22" s="77"/>
      <c r="E22" s="78" t="str">
        <f>'6.1'!A2</f>
        <v>6.1 Množství uskladněného plynu k poslednímu dni v měsíci</v>
      </c>
    </row>
    <row r="23" spans="1:5" ht="33.950000000000003" customHeight="1">
      <c r="A23" s="368" t="str">
        <f t="shared" si="2"/>
        <v>6.2</v>
      </c>
      <c r="B23" s="380" t="str">
        <f t="shared" si="3"/>
        <v>Množství uskladněného plynu k prvnímu dni v měsíci a podíl BSD R30dnů (30 %) na celkovém stavu zásob</v>
      </c>
      <c r="C23" s="376">
        <v>20</v>
      </c>
      <c r="D23" s="77"/>
      <c r="E23" s="78" t="str">
        <f>'6.2'!A2</f>
        <v>6.2 Množství uskladněného plynu k prvnímu dni v měsíci a podíl BSD R30dnů (30 %) na celkovém stavu zásob</v>
      </c>
    </row>
    <row r="24" spans="1:5" ht="18" customHeight="1">
      <c r="A24" s="377" t="str">
        <f t="shared" si="2"/>
        <v xml:space="preserve">7 </v>
      </c>
      <c r="B24" s="378" t="str">
        <f t="shared" si="3"/>
        <v>PLYNÁRENSKÁ SOUSTAVA</v>
      </c>
      <c r="C24" s="379">
        <v>21</v>
      </c>
      <c r="D24" s="77"/>
      <c r="E24" s="78" t="str">
        <f>'7.1'!A1</f>
        <v>7 PLYNÁRENSKÁ SOUSTAVA</v>
      </c>
    </row>
    <row r="25" spans="1:5" ht="18" customHeight="1">
      <c r="A25" s="368" t="str">
        <f t="shared" si="2"/>
        <v>7.1</v>
      </c>
      <c r="B25" s="369" t="str">
        <f t="shared" si="3"/>
        <v>Měsíční bilance plynárenské soustavy ČR</v>
      </c>
      <c r="C25" s="376">
        <v>21</v>
      </c>
      <c r="D25" s="77"/>
      <c r="E25" s="78" t="str">
        <f>'7.1'!A3</f>
        <v>7.1 Měsíční bilance plynárenské soustavy ČR</v>
      </c>
    </row>
    <row r="26" spans="1:5" ht="18" customHeight="1">
      <c r="A26" s="368" t="str">
        <f t="shared" si="2"/>
        <v>7.2</v>
      </c>
      <c r="B26" s="369" t="str">
        <f t="shared" si="3"/>
        <v xml:space="preserve">Schéma bilance plynárenské soustavy ČR </v>
      </c>
      <c r="C26" s="376">
        <v>22</v>
      </c>
      <c r="D26" s="77"/>
      <c r="E26" s="78" t="str">
        <f>'7.2'!A3</f>
        <v xml:space="preserve">7.2 Schéma bilance plynárenské soustavy ČR </v>
      </c>
    </row>
    <row r="27" spans="1:5" ht="18" customHeight="1">
      <c r="A27" s="368" t="str">
        <f t="shared" si="2"/>
        <v>7.3</v>
      </c>
      <c r="B27" s="369" t="str">
        <f t="shared" ref="B27:B28" si="4">MID(E27,4+IF(MID(E27,3,1)&lt;&gt;" ",IF(MID(E27,4,1)&lt;&gt;" ",IF(MID(E27,5,1)&lt;&gt;" ",-1,2),1),0),100)</f>
        <v>Bilance plynárenské soustavy ČR v zimní sezóně</v>
      </c>
      <c r="C27" s="376">
        <v>23</v>
      </c>
      <c r="D27" s="77"/>
      <c r="E27" s="366" t="str">
        <f>'7.3'!A3</f>
        <v>7.3 Bilance plynárenské soustavy ČR v zimní sezóně</v>
      </c>
    </row>
    <row r="28" spans="1:5" ht="18" customHeight="1">
      <c r="A28" s="377" t="str">
        <f t="shared" si="2"/>
        <v xml:space="preserve">8 </v>
      </c>
      <c r="B28" s="378" t="str">
        <f t="shared" si="4"/>
        <v>SPOTŘEBA ZEMNÍHO PLYNU</v>
      </c>
      <c r="C28" s="379">
        <v>24</v>
      </c>
      <c r="D28" s="75"/>
      <c r="E28" s="78" t="str">
        <f>'8.1'!A1</f>
        <v>8 SPOTŘEBA ZEMNÍHO PLYNU</v>
      </c>
    </row>
    <row r="29" spans="1:5" ht="18" customHeight="1">
      <c r="A29" s="368" t="str">
        <f>MID(E29,1,2+IF(MID(E29,3,1)&lt;&gt;" ",IF(MID(E29,4,1)&lt;&gt;" ",IF(MID(E29,5,1)&lt;&gt;" ",0,2),1),0))</f>
        <v>8.1</v>
      </c>
      <c r="B29" s="369" t="str">
        <f>MID(E29,4+IF(MID(E29,3,1)&lt;&gt;" ",IF(MID(E29,4,1)&lt;&gt;" ",IF(MID(E29,5,1)&lt;&gt;" ",-1,2),1),0),100)</f>
        <v>Skutečná spotřeba zemního plynu v ČR v průběhu zimní sezóny</v>
      </c>
      <c r="C29" s="376">
        <v>24</v>
      </c>
      <c r="D29" s="77"/>
      <c r="E29" s="366" t="str">
        <f>'8.1'!A2</f>
        <v>8.1 Skutečná spotřeba zemního plynu v ČR v průběhu zimní sezóny</v>
      </c>
    </row>
    <row r="30" spans="1:5" ht="18" customHeight="1">
      <c r="A30" s="368" t="str">
        <f t="shared" ref="A30:A31" si="5">MID(E30,1,2+IF(MID(E30,3,1)&lt;&gt;" ",IF(MID(E30,4,1)&lt;&gt;" ",IF(MID(E30,5,1)&lt;&gt;" ",0,2),1),0))</f>
        <v>8.2</v>
      </c>
      <c r="B30" s="369" t="str">
        <f t="shared" ref="B30:B31" si="6">MID(E30,4+IF(MID(E30,3,1)&lt;&gt;" ",IF(MID(E30,4,1)&lt;&gt;" ",IF(MID(E30,5,1)&lt;&gt;" ",-1,2),1),0),100)</f>
        <v>Přepočtená spotřeba zemního plynu v ČR v průběhu zimní sezóny</v>
      </c>
      <c r="C30" s="376">
        <v>25</v>
      </c>
      <c r="D30" s="77"/>
      <c r="E30" s="366" t="str">
        <f>'8.2'!A2</f>
        <v>8.2 Přepočtená spotřeba zemního plynu v ČR v průběhu zimní sezóny</v>
      </c>
    </row>
    <row r="31" spans="1:5" ht="18" customHeight="1">
      <c r="A31" s="377" t="str">
        <f t="shared" si="5"/>
        <v xml:space="preserve">9 </v>
      </c>
      <c r="B31" s="378" t="str">
        <f t="shared" si="6"/>
        <v>DOPLŇUJÍCÍ INFORMACE K BSD</v>
      </c>
      <c r="C31" s="379">
        <v>26</v>
      </c>
      <c r="D31" s="77"/>
      <c r="E31" s="78" t="str">
        <f>'9'!A1</f>
        <v>9 DOPLŇUJÍCÍ INFORMACE K BSD</v>
      </c>
    </row>
    <row r="32" spans="1:5" ht="14.25">
      <c r="A32" s="77"/>
      <c r="B32" s="78"/>
      <c r="C32" s="79"/>
      <c r="D32" s="77"/>
      <c r="E32" s="78"/>
    </row>
    <row r="33" spans="1:5" ht="14.25">
      <c r="A33" s="77"/>
      <c r="B33" s="78"/>
      <c r="C33" s="79"/>
      <c r="D33" s="77"/>
      <c r="E33" s="78"/>
    </row>
    <row r="34" spans="1:5" ht="12" customHeight="1"/>
    <row r="35" spans="1:5" ht="12" customHeight="1"/>
    <row r="36" spans="1:5" ht="12" customHeight="1"/>
    <row r="37" spans="1:5" ht="12" customHeight="1"/>
    <row r="38" spans="1:5" ht="12" customHeight="1"/>
    <row r="39" spans="1:5" ht="12" customHeight="1"/>
    <row r="40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3AFDF-ACBD-454F-B617-05B7BFDC60D3}">
  <dimension ref="A1:S49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6" width="7.625" style="2" customWidth="1"/>
    <col min="17" max="16384" width="9" style="2"/>
  </cols>
  <sheetData>
    <row r="1" spans="1:19" ht="20.25">
      <c r="A1" s="615"/>
      <c r="B1" s="615"/>
      <c r="C1" s="615"/>
      <c r="D1" s="615"/>
      <c r="E1" s="615"/>
      <c r="F1" s="615"/>
      <c r="G1" s="615"/>
      <c r="H1" s="615"/>
      <c r="I1" s="615"/>
      <c r="J1" s="615"/>
      <c r="K1" s="615"/>
    </row>
    <row r="2" spans="1:19" ht="18">
      <c r="A2" s="115" t="s">
        <v>198</v>
      </c>
      <c r="B2" s="116"/>
      <c r="C2" s="116"/>
      <c r="D2" s="116"/>
      <c r="E2" s="117"/>
    </row>
    <row r="3" spans="1:19" ht="8.25" customHeight="1">
      <c r="A3" s="7"/>
      <c r="B3" s="3"/>
      <c r="C3" s="3"/>
      <c r="D3" s="3"/>
      <c r="E3" s="4"/>
      <c r="S3" s="2" t="s">
        <v>77</v>
      </c>
    </row>
    <row r="4" spans="1:19" ht="15" customHeight="1">
      <c r="A4" s="136"/>
      <c r="B4" s="136"/>
      <c r="C4" s="136"/>
      <c r="D4" s="136"/>
      <c r="E4" s="136"/>
      <c r="P4" s="245"/>
    </row>
    <row r="5" spans="1:19" ht="20.100000000000001" customHeight="1">
      <c r="A5" s="174" t="s">
        <v>122</v>
      </c>
      <c r="B5" s="531" t="s">
        <v>90</v>
      </c>
      <c r="C5" s="532"/>
      <c r="D5" s="216"/>
      <c r="E5" s="531" t="s">
        <v>110</v>
      </c>
      <c r="F5" s="532"/>
      <c r="G5" s="216"/>
      <c r="H5" s="531" t="s">
        <v>118</v>
      </c>
      <c r="I5" s="532"/>
      <c r="J5" s="216"/>
      <c r="K5" s="620" t="s">
        <v>121</v>
      </c>
      <c r="L5" s="621"/>
      <c r="M5" s="555"/>
      <c r="N5" s="622" t="s">
        <v>299</v>
      </c>
      <c r="O5" s="623"/>
      <c r="P5" s="447"/>
    </row>
    <row r="6" spans="1:19" ht="30" customHeight="1">
      <c r="A6" s="85"/>
      <c r="B6" s="134" t="s">
        <v>194</v>
      </c>
      <c r="C6" s="145" t="s">
        <v>199</v>
      </c>
      <c r="D6" s="85" t="s">
        <v>195</v>
      </c>
      <c r="E6" s="134" t="s">
        <v>194</v>
      </c>
      <c r="F6" s="145" t="s">
        <v>199</v>
      </c>
      <c r="G6" s="85" t="s">
        <v>195</v>
      </c>
      <c r="H6" s="134" t="s">
        <v>194</v>
      </c>
      <c r="I6" s="145" t="s">
        <v>199</v>
      </c>
      <c r="J6" s="85" t="s">
        <v>195</v>
      </c>
      <c r="K6" s="134" t="s">
        <v>194</v>
      </c>
      <c r="L6" s="145" t="s">
        <v>199</v>
      </c>
      <c r="M6" s="85" t="s">
        <v>195</v>
      </c>
      <c r="N6" s="397" t="s">
        <v>194</v>
      </c>
      <c r="O6" s="399" t="s">
        <v>199</v>
      </c>
      <c r="P6" s="399" t="s">
        <v>195</v>
      </c>
    </row>
    <row r="7" spans="1:19" ht="30" customHeight="1">
      <c r="A7" s="154" t="s">
        <v>46</v>
      </c>
      <c r="B7" s="155">
        <v>27887808.628185418</v>
      </c>
      <c r="C7" s="244">
        <v>1576117.6189469991</v>
      </c>
      <c r="D7" s="246">
        <v>5.6516366702045628E-2</v>
      </c>
      <c r="E7" s="155">
        <v>32513889.015605912</v>
      </c>
      <c r="F7" s="244">
        <v>1597115.3258609991</v>
      </c>
      <c r="G7" s="246">
        <v>4.9121017946958632E-2</v>
      </c>
      <c r="H7" s="156">
        <v>36416819.651724897</v>
      </c>
      <c r="I7" s="244">
        <v>1481399.681265</v>
      </c>
      <c r="J7" s="246">
        <v>4.0678996557977375E-2</v>
      </c>
      <c r="K7" s="156">
        <v>35774383.015325576</v>
      </c>
      <c r="L7" s="244">
        <v>1582907.08131</v>
      </c>
      <c r="M7" s="246">
        <v>4.4246942865007348E-2</v>
      </c>
      <c r="N7" s="441">
        <v>37041898.573309138</v>
      </c>
      <c r="O7" s="400">
        <f>('3.4 '!J7*30)*0.3</f>
        <v>1469147.4306089997</v>
      </c>
      <c r="P7" s="448">
        <f>O7/N7</f>
        <v>3.9661774563240305E-2</v>
      </c>
    </row>
    <row r="8" spans="1:19" ht="30" customHeight="1">
      <c r="A8" s="161" t="s">
        <v>47</v>
      </c>
      <c r="B8" s="162">
        <v>29964364.882995922</v>
      </c>
      <c r="C8" s="240">
        <v>2762481.0998249981</v>
      </c>
      <c r="D8" s="247">
        <v>9.2192212670345691E-2</v>
      </c>
      <c r="E8" s="162">
        <v>35763863.920756906</v>
      </c>
      <c r="F8" s="240">
        <v>2797557.0796169997</v>
      </c>
      <c r="G8" s="247">
        <v>7.8223009846353095E-2</v>
      </c>
      <c r="H8" s="163">
        <v>37520613.06434159</v>
      </c>
      <c r="I8" s="240">
        <v>2584320.6650399999</v>
      </c>
      <c r="J8" s="247">
        <v>6.8877357110565363E-2</v>
      </c>
      <c r="K8" s="163">
        <v>35140530.310164146</v>
      </c>
      <c r="L8" s="240">
        <v>2382498.8666549991</v>
      </c>
      <c r="M8" s="247">
        <v>6.7799172227229546E-2</v>
      </c>
      <c r="N8" s="442">
        <v>35805693.023816928</v>
      </c>
      <c r="O8" s="443">
        <f>('3.4 '!J8*30)*0.3</f>
        <v>2199326.072598001</v>
      </c>
      <c r="P8" s="576">
        <f t="shared" ref="P8:P12" si="0">O8/N8</f>
        <v>6.1423921361753057E-2</v>
      </c>
    </row>
    <row r="9" spans="1:19" ht="30" customHeight="1">
      <c r="A9" s="85" t="s">
        <v>48</v>
      </c>
      <c r="B9" s="162">
        <v>23420937.126928914</v>
      </c>
      <c r="C9" s="240">
        <v>3551788.2226500013</v>
      </c>
      <c r="D9" s="247">
        <v>0.15165013267407768</v>
      </c>
      <c r="E9" s="162">
        <v>31497245.292368006</v>
      </c>
      <c r="F9" s="240">
        <v>3590703.5397209995</v>
      </c>
      <c r="G9" s="247">
        <v>0.11400055802946842</v>
      </c>
      <c r="H9" s="163">
        <v>30971360.547070794</v>
      </c>
      <c r="I9" s="240">
        <v>3307520.3023889996</v>
      </c>
      <c r="J9" s="247">
        <v>0.1067928642450878</v>
      </c>
      <c r="K9" s="163">
        <v>26065738.292919651</v>
      </c>
      <c r="L9" s="240">
        <v>3165726.4703370016</v>
      </c>
      <c r="M9" s="247">
        <v>0.12145163258993211</v>
      </c>
      <c r="N9" s="442">
        <v>32090502.321928933</v>
      </c>
      <c r="O9" s="443">
        <f>('3.4 '!J9*30)*0.3</f>
        <v>2928299.586372002</v>
      </c>
      <c r="P9" s="576">
        <f t="shared" si="0"/>
        <v>9.1251285411352343E-2</v>
      </c>
    </row>
    <row r="10" spans="1:19" ht="30" customHeight="1">
      <c r="A10" s="154" t="s">
        <v>49</v>
      </c>
      <c r="B10" s="155">
        <v>18137227.010462921</v>
      </c>
      <c r="C10" s="244">
        <v>3917282.4167219982</v>
      </c>
      <c r="D10" s="246">
        <v>0.21598022754317484</v>
      </c>
      <c r="E10" s="155">
        <v>31616361.445925906</v>
      </c>
      <c r="F10" s="244">
        <v>3973386.9761190005</v>
      </c>
      <c r="G10" s="246">
        <v>0.12567502376624723</v>
      </c>
      <c r="H10" s="156">
        <v>33201968.849477593</v>
      </c>
      <c r="I10" s="244">
        <v>3727431.9906210001</v>
      </c>
      <c r="J10" s="246">
        <v>0.11226539027006069</v>
      </c>
      <c r="K10" s="156">
        <v>23316466.066754147</v>
      </c>
      <c r="L10" s="244">
        <v>3549575.849382</v>
      </c>
      <c r="M10" s="246">
        <v>0.15223472713316422</v>
      </c>
      <c r="N10" s="441">
        <v>24736116.947998945</v>
      </c>
      <c r="O10" s="400">
        <f>('3.4 '!J10*30)*0.3</f>
        <v>3309965.1202500006</v>
      </c>
      <c r="P10" s="448">
        <f t="shared" si="0"/>
        <v>0.13381102325835195</v>
      </c>
    </row>
    <row r="11" spans="1:19" ht="30" customHeight="1">
      <c r="A11" s="161" t="s">
        <v>50</v>
      </c>
      <c r="B11" s="162">
        <v>10789380.75327792</v>
      </c>
      <c r="C11" s="240">
        <v>3532400.6436360017</v>
      </c>
      <c r="D11" s="247">
        <v>0.32739605028424118</v>
      </c>
      <c r="E11" s="162">
        <v>26622073.116478909</v>
      </c>
      <c r="F11" s="240">
        <v>3571046.7527429992</v>
      </c>
      <c r="G11" s="247">
        <v>0.13413856753824863</v>
      </c>
      <c r="H11" s="163">
        <v>26698289.621741593</v>
      </c>
      <c r="I11" s="240">
        <v>3341097.1130400016</v>
      </c>
      <c r="J11" s="247">
        <v>0.12514273986747074</v>
      </c>
      <c r="K11" s="163">
        <v>17161779.899730146</v>
      </c>
      <c r="L11" s="240">
        <v>3136315.0983750001</v>
      </c>
      <c r="M11" s="247">
        <v>0.18274998961059488</v>
      </c>
      <c r="N11" s="442"/>
      <c r="O11" s="556">
        <f>('3.4 '!J11*30)*0.3</f>
        <v>0</v>
      </c>
      <c r="P11" s="557" t="e">
        <f t="shared" si="0"/>
        <v>#DIV/0!</v>
      </c>
    </row>
    <row r="12" spans="1:19" ht="30" customHeight="1">
      <c r="A12" s="85" t="s">
        <v>51</v>
      </c>
      <c r="B12" s="157">
        <v>6848626.6698619192</v>
      </c>
      <c r="C12" s="242">
        <v>2752042.5397440009</v>
      </c>
      <c r="D12" s="248">
        <v>0.401838598073194</v>
      </c>
      <c r="E12" s="157">
        <v>21123341.316479914</v>
      </c>
      <c r="F12" s="242">
        <v>2770817.6902769995</v>
      </c>
      <c r="G12" s="248">
        <v>0.13117326699234252</v>
      </c>
      <c r="H12" s="158">
        <v>25127655.483821589</v>
      </c>
      <c r="I12" s="242">
        <v>2592937.8629280003</v>
      </c>
      <c r="J12" s="248">
        <v>0.10319060067492011</v>
      </c>
      <c r="K12" s="158">
        <v>11222340.950416146</v>
      </c>
      <c r="L12" s="242">
        <v>2354928.4238039996</v>
      </c>
      <c r="M12" s="248">
        <v>0.2098428869884473</v>
      </c>
      <c r="N12" s="444"/>
      <c r="O12" s="558">
        <f>('3.4 '!J12*30)*0.3</f>
        <v>0</v>
      </c>
      <c r="P12" s="559" t="e">
        <f t="shared" si="0"/>
        <v>#DIV/0!</v>
      </c>
      <c r="Q12" s="37"/>
    </row>
    <row r="13" spans="1:19" ht="39.950000000000003" customHeight="1">
      <c r="A13" s="619" t="s">
        <v>260</v>
      </c>
      <c r="B13" s="619"/>
      <c r="C13" s="619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</row>
    <row r="14" spans="1:19" ht="15" customHeight="1"/>
    <row r="15" spans="1:19" ht="15" customHeight="1">
      <c r="A15" s="136"/>
      <c r="B15" s="136"/>
      <c r="C15" s="136"/>
      <c r="D15" s="136"/>
      <c r="E15" s="136"/>
    </row>
    <row r="16" spans="1:19" ht="15" customHeight="1">
      <c r="A16" s="136"/>
      <c r="B16" s="136"/>
      <c r="D16" s="136"/>
      <c r="E16" s="136"/>
      <c r="F16" s="6"/>
      <c r="G16" s="6"/>
      <c r="H16" s="6"/>
      <c r="I16" s="6"/>
      <c r="J16" s="6"/>
    </row>
    <row r="17" spans="1:15" ht="15" customHeight="1">
      <c r="A17" s="136"/>
      <c r="B17" s="136"/>
      <c r="C17" s="136" t="s">
        <v>261</v>
      </c>
      <c r="D17" s="152" t="s">
        <v>196</v>
      </c>
      <c r="E17" s="152"/>
      <c r="F17" s="152"/>
      <c r="G17" s="152"/>
      <c r="H17" s="152"/>
      <c r="I17" s="152"/>
      <c r="J17" s="152"/>
    </row>
    <row r="18" spans="1:15" ht="15" customHeight="1">
      <c r="A18" s="136"/>
      <c r="B18" s="136" t="str">
        <f t="shared" ref="B18:B23" si="1">A7</f>
        <v>říjen</v>
      </c>
      <c r="C18" s="35">
        <f>N7</f>
        <v>37041898.573309138</v>
      </c>
      <c r="D18" s="35">
        <f>O7</f>
        <v>1469147.4306089997</v>
      </c>
      <c r="E18" s="152"/>
      <c r="F18" s="152"/>
      <c r="G18" s="152"/>
      <c r="H18" s="152"/>
      <c r="I18" s="152"/>
      <c r="J18" s="152"/>
    </row>
    <row r="19" spans="1:15" ht="15" customHeight="1">
      <c r="A19" s="136"/>
      <c r="B19" s="136" t="str">
        <f t="shared" si="1"/>
        <v>listopad</v>
      </c>
      <c r="C19" s="35">
        <f t="shared" ref="C19:C23" si="2">N8</f>
        <v>35805693.023816928</v>
      </c>
      <c r="D19" s="35">
        <f t="shared" ref="D19:D23" si="3">O8</f>
        <v>2199326.072598001</v>
      </c>
      <c r="E19" s="152"/>
      <c r="F19" s="152"/>
      <c r="G19" s="152"/>
      <c r="H19" s="152"/>
      <c r="I19" s="152"/>
      <c r="J19" s="152"/>
    </row>
    <row r="20" spans="1:15" ht="15" customHeight="1">
      <c r="A20" s="136"/>
      <c r="B20" s="136" t="str">
        <f t="shared" si="1"/>
        <v>prosinec</v>
      </c>
      <c r="C20" s="35">
        <f t="shared" si="2"/>
        <v>32090502.321928933</v>
      </c>
      <c r="D20" s="35">
        <f t="shared" si="3"/>
        <v>2928299.586372002</v>
      </c>
      <c r="E20" s="152"/>
      <c r="F20" s="152"/>
      <c r="G20" s="152"/>
      <c r="H20" s="152"/>
      <c r="I20" s="152"/>
      <c r="J20" s="152"/>
    </row>
    <row r="21" spans="1:15" ht="15" customHeight="1">
      <c r="A21" s="136"/>
      <c r="B21" s="136" t="str">
        <f t="shared" si="1"/>
        <v>leden</v>
      </c>
      <c r="C21" s="35">
        <f t="shared" si="2"/>
        <v>24736116.947998945</v>
      </c>
      <c r="D21" s="35">
        <f t="shared" si="3"/>
        <v>3309965.1202500006</v>
      </c>
      <c r="E21" s="152"/>
      <c r="F21" s="152"/>
      <c r="G21" s="152"/>
      <c r="H21" s="152"/>
      <c r="I21" s="152"/>
      <c r="J21" s="152"/>
    </row>
    <row r="22" spans="1:15" ht="15" customHeight="1">
      <c r="A22" s="136"/>
      <c r="B22" s="136" t="str">
        <f t="shared" si="1"/>
        <v>únor</v>
      </c>
      <c r="C22" s="35">
        <f t="shared" si="2"/>
        <v>0</v>
      </c>
      <c r="D22" s="35">
        <f t="shared" si="3"/>
        <v>0</v>
      </c>
      <c r="E22" s="152"/>
      <c r="F22" s="152"/>
      <c r="G22" s="152"/>
      <c r="H22" s="152"/>
      <c r="I22" s="152"/>
      <c r="J22" s="152"/>
    </row>
    <row r="23" spans="1:15" ht="15" customHeight="1">
      <c r="A23" s="136"/>
      <c r="B23" s="136" t="str">
        <f t="shared" si="1"/>
        <v>březen</v>
      </c>
      <c r="C23" s="35">
        <f t="shared" si="2"/>
        <v>0</v>
      </c>
      <c r="D23" s="35">
        <f t="shared" si="3"/>
        <v>0</v>
      </c>
      <c r="E23" s="152"/>
      <c r="F23" s="152"/>
      <c r="G23" s="152"/>
      <c r="H23" s="152"/>
      <c r="I23" s="152"/>
      <c r="J23" s="152"/>
    </row>
    <row r="24" spans="1:15" ht="12.95" customHeight="1">
      <c r="A24" s="136"/>
      <c r="B24" s="136"/>
      <c r="C24" s="136"/>
      <c r="D24" s="136"/>
      <c r="E24" s="136"/>
    </row>
    <row r="25" spans="1:15" ht="12.95" customHeight="1">
      <c r="A25" s="136"/>
      <c r="B25" s="136"/>
      <c r="C25" s="136"/>
      <c r="D25" s="136"/>
      <c r="E25" s="136"/>
    </row>
    <row r="26" spans="1:15" ht="12.95" customHeight="1">
      <c r="A26" s="136"/>
      <c r="B26" s="136"/>
      <c r="C26" s="136"/>
      <c r="D26" s="136"/>
      <c r="E26" s="136"/>
    </row>
    <row r="27" spans="1:15" ht="12.95" customHeight="1">
      <c r="A27" s="136"/>
      <c r="B27" s="136"/>
      <c r="C27" s="136"/>
      <c r="D27" s="136"/>
      <c r="E27" s="136"/>
    </row>
    <row r="28" spans="1:15" ht="12.95" customHeight="1">
      <c r="A28" s="136"/>
      <c r="B28" s="136"/>
      <c r="C28" s="136"/>
      <c r="D28" s="136"/>
      <c r="E28" s="136"/>
    </row>
    <row r="29" spans="1:15" ht="12.95" customHeight="1"/>
    <row r="30" spans="1:15" ht="12.95" customHeight="1">
      <c r="A30" s="136"/>
      <c r="B30" s="136"/>
      <c r="C30" s="136"/>
      <c r="D30" s="136"/>
      <c r="E30" s="136"/>
    </row>
    <row r="31" spans="1:15" ht="12.95" customHeight="1">
      <c r="A31" s="596"/>
      <c r="B31" s="596"/>
      <c r="C31" s="596"/>
      <c r="D31" s="596"/>
      <c r="E31" s="596"/>
      <c r="F31" s="596"/>
      <c r="G31" s="596"/>
      <c r="H31" s="596"/>
      <c r="I31" s="596"/>
      <c r="J31" s="596"/>
      <c r="K31" s="596"/>
      <c r="L31" s="596"/>
      <c r="M31" s="596"/>
      <c r="N31" s="596"/>
      <c r="O31" s="596"/>
    </row>
    <row r="32" spans="1:15" ht="15" customHeight="1"/>
    <row r="33" spans="1:7" ht="15" customHeight="1">
      <c r="A33" s="136"/>
    </row>
    <row r="34" spans="1:7" ht="15" customHeight="1">
      <c r="A34" s="136"/>
    </row>
    <row r="35" spans="1:7" ht="15" customHeight="1">
      <c r="A35" s="136"/>
    </row>
    <row r="36" spans="1:7" ht="15" customHeight="1">
      <c r="A36" s="136"/>
      <c r="C36" s="136"/>
      <c r="D36" s="136"/>
      <c r="E36" s="136"/>
      <c r="F36" s="243"/>
      <c r="G36" s="243"/>
    </row>
    <row r="37" spans="1:7" ht="15" customHeight="1">
      <c r="A37" s="136"/>
      <c r="B37" s="136"/>
      <c r="C37" s="37"/>
      <c r="D37" s="37"/>
      <c r="E37" s="37"/>
    </row>
    <row r="38" spans="1:7" ht="15" customHeight="1">
      <c r="A38" s="136"/>
      <c r="B38" s="136"/>
      <c r="C38" s="37"/>
      <c r="D38" s="37"/>
      <c r="E38" s="37"/>
      <c r="F38" s="6"/>
      <c r="G38" s="6"/>
    </row>
    <row r="39" spans="1:7" ht="15" customHeight="1">
      <c r="A39" s="136"/>
      <c r="B39" s="136"/>
      <c r="C39" s="37"/>
      <c r="D39" s="37"/>
      <c r="E39" s="37"/>
      <c r="F39" s="6"/>
      <c r="G39" s="6"/>
    </row>
    <row r="40" spans="1:7" ht="15" customHeight="1">
      <c r="A40" s="136"/>
      <c r="B40" s="136"/>
      <c r="C40" s="37"/>
      <c r="D40" s="37"/>
      <c r="E40" s="37"/>
      <c r="F40" s="6"/>
      <c r="G40" s="6"/>
    </row>
    <row r="41" spans="1:7" ht="15" customHeight="1">
      <c r="A41" s="136"/>
      <c r="B41" s="136"/>
      <c r="C41" s="37"/>
      <c r="D41" s="37"/>
      <c r="E41" s="37"/>
      <c r="F41" s="6"/>
      <c r="G41" s="6"/>
    </row>
    <row r="42" spans="1:7" ht="15" customHeight="1">
      <c r="A42" s="136"/>
      <c r="B42" s="136"/>
      <c r="C42" s="37"/>
      <c r="D42" s="37"/>
      <c r="E42" s="37"/>
      <c r="F42" s="6"/>
      <c r="G42" s="6"/>
    </row>
    <row r="43" spans="1:7" ht="15" customHeight="1">
      <c r="A43" s="136"/>
      <c r="B43" s="136"/>
      <c r="C43" s="37"/>
      <c r="D43" s="37"/>
      <c r="E43" s="37"/>
      <c r="F43" s="6"/>
      <c r="G43" s="6"/>
    </row>
    <row r="44" spans="1:7" ht="15" customHeight="1">
      <c r="A44" s="136"/>
      <c r="B44" s="136"/>
      <c r="C44" s="136"/>
      <c r="D44" s="136"/>
      <c r="E44" s="136"/>
    </row>
    <row r="45" spans="1:7" ht="15" customHeight="1"/>
    <row r="46" spans="1:7" ht="15" customHeight="1"/>
    <row r="47" spans="1:7" ht="15" customHeight="1"/>
    <row r="48" spans="1:7" ht="15" customHeight="1"/>
    <row r="49" ht="15" customHeight="1"/>
  </sheetData>
  <mergeCells count="5">
    <mergeCell ref="A31:O31"/>
    <mergeCell ref="A13:P13"/>
    <mergeCell ref="A1:K1"/>
    <mergeCell ref="K5:L5"/>
    <mergeCell ref="N5:O5"/>
  </mergeCells>
  <pageMargins left="0.31496062992125984" right="0.31496062992125984" top="0.35433070866141736" bottom="0.35433070866141736" header="0.31496062992125984" footer="0.19685039370078741"/>
  <pageSetup paperSize="9" firstPageNumber="32" orientation="landscape" r:id="rId1"/>
  <headerFooter alignWithMargins="0">
    <oddFooter>&amp;C&amp;9&amp;P/&amp;N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FF07C-6631-4710-9A0C-04D645CD8C00}">
  <dimension ref="A1:AA383"/>
  <sheetViews>
    <sheetView showGridLines="0" view="pageBreakPreview" topLeftCell="A10" zoomScaleNormal="115" zoomScaleSheetLayoutView="100" workbookViewId="0">
      <selection activeCell="D1" sqref="D1"/>
    </sheetView>
  </sheetViews>
  <sheetFormatPr defaultColWidth="8" defaultRowHeight="11.25"/>
  <cols>
    <col min="1" max="1" width="9.75" style="272" customWidth="1"/>
    <col min="2" max="2" width="7.75" style="272" customWidth="1"/>
    <col min="3" max="3" width="10.5" style="272" customWidth="1"/>
    <col min="4" max="4" width="7.625" style="272" customWidth="1"/>
    <col min="5" max="5" width="8.25" style="272" customWidth="1"/>
    <col min="6" max="6" width="5.375" style="272" customWidth="1"/>
    <col min="7" max="7" width="9.5" style="272" customWidth="1"/>
    <col min="8" max="10" width="7.625" style="272" customWidth="1"/>
    <col min="11" max="11" width="5.375" style="272" customWidth="1"/>
    <col min="12" max="13" width="8" style="272"/>
    <col min="14" max="14" width="9" style="272" bestFit="1" customWidth="1"/>
    <col min="15" max="15" width="8.75" style="272" customWidth="1"/>
    <col min="16" max="16" width="8.75" style="272" bestFit="1" customWidth="1"/>
    <col min="17" max="17" width="9.25" style="272" bestFit="1" customWidth="1"/>
    <col min="18" max="18" width="8.25" style="272" bestFit="1" customWidth="1"/>
    <col min="19" max="19" width="8.75" style="272" bestFit="1" customWidth="1"/>
    <col min="20" max="20" width="8" style="272"/>
    <col min="21" max="21" width="8" style="577"/>
    <col min="22" max="23" width="8" style="272"/>
    <col min="24" max="24" width="10.625" style="272" bestFit="1" customWidth="1"/>
    <col min="25" max="27" width="8" style="269"/>
    <col min="28" max="16384" width="8" style="272"/>
  </cols>
  <sheetData>
    <row r="1" spans="1:26" ht="20.25">
      <c r="A1" s="266" t="s">
        <v>222</v>
      </c>
      <c r="B1" s="267"/>
      <c r="C1" s="267"/>
      <c r="D1" s="267"/>
      <c r="E1" s="267"/>
      <c r="F1" s="267"/>
      <c r="G1" s="267"/>
      <c r="H1" s="267"/>
      <c r="I1" s="267"/>
      <c r="J1" s="267"/>
      <c r="K1" s="268"/>
      <c r="N1" s="282"/>
      <c r="O1" s="282"/>
      <c r="P1" s="282"/>
      <c r="Q1" s="282"/>
      <c r="R1" s="282"/>
      <c r="S1" s="282"/>
      <c r="U1" s="579"/>
      <c r="V1" s="270"/>
      <c r="W1" s="270"/>
      <c r="X1" s="270"/>
    </row>
    <row r="2" spans="1:26" ht="5.0999999999999996" customHeight="1">
      <c r="A2" s="271"/>
      <c r="B2" s="267"/>
      <c r="C2" s="267"/>
      <c r="D2" s="267"/>
      <c r="E2" s="267"/>
      <c r="F2" s="267"/>
      <c r="G2" s="267"/>
      <c r="H2" s="267"/>
      <c r="I2" s="267"/>
      <c r="J2" s="267"/>
      <c r="K2" s="268"/>
    </row>
    <row r="3" spans="1:26" ht="18">
      <c r="A3" s="634" t="s">
        <v>223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</row>
    <row r="4" spans="1:26" ht="5.0999999999999996" customHeight="1">
      <c r="A4" s="273"/>
      <c r="B4" s="273"/>
      <c r="C4" s="273"/>
      <c r="D4" s="273"/>
      <c r="E4" s="273"/>
      <c r="F4" s="273"/>
      <c r="G4" s="273"/>
      <c r="H4" s="273"/>
      <c r="I4" s="273"/>
      <c r="J4" s="273"/>
      <c r="K4" s="273"/>
    </row>
    <row r="5" spans="1:26" ht="45" customHeight="1">
      <c r="A5" s="274"/>
      <c r="B5" s="274"/>
      <c r="C5" s="274"/>
      <c r="D5" s="275" t="s">
        <v>4</v>
      </c>
      <c r="E5" s="276" t="s">
        <v>224</v>
      </c>
      <c r="F5" s="277" t="s">
        <v>225</v>
      </c>
      <c r="G5" s="278"/>
      <c r="H5" s="279"/>
      <c r="I5" s="279"/>
      <c r="J5" s="279"/>
      <c r="K5" s="279"/>
      <c r="M5" s="577"/>
      <c r="N5" s="577" t="str">
        <f>B6</f>
        <v>do ČR</v>
      </c>
      <c r="O5" s="577" t="str">
        <f>B9</f>
        <v>z ČR</v>
      </c>
      <c r="P5" s="577" t="str">
        <f>B15</f>
        <v>ze ZP</v>
      </c>
      <c r="Q5" s="577" t="str">
        <f>B20</f>
        <v>do ZP</v>
      </c>
      <c r="R5" s="577" t="s">
        <v>201</v>
      </c>
      <c r="S5" s="577" t="s">
        <v>202</v>
      </c>
      <c r="T5" s="577"/>
    </row>
    <row r="6" spans="1:26" ht="14.45" customHeight="1">
      <c r="A6" s="625" t="s">
        <v>203</v>
      </c>
      <c r="B6" s="627" t="s">
        <v>82</v>
      </c>
      <c r="C6" s="280" t="s">
        <v>204</v>
      </c>
      <c r="D6" s="281">
        <v>4789802.6150000002</v>
      </c>
      <c r="E6" s="281">
        <v>436114.16099999996</v>
      </c>
      <c r="F6" s="282"/>
      <c r="G6" s="282"/>
      <c r="H6" s="282"/>
      <c r="I6" s="282"/>
      <c r="J6" s="282"/>
      <c r="K6" s="282"/>
      <c r="L6" s="511"/>
      <c r="M6" s="584">
        <v>46023</v>
      </c>
      <c r="N6" s="585">
        <v>191943.68299999999</v>
      </c>
      <c r="O6" s="585">
        <v>-85286.047000000006</v>
      </c>
      <c r="P6" s="585">
        <v>213349.53599999999</v>
      </c>
      <c r="Q6" s="585">
        <v>-108.07954599999999</v>
      </c>
      <c r="R6" s="585">
        <v>3829.3281935483897</v>
      </c>
      <c r="S6" s="585">
        <v>330013.8396056472</v>
      </c>
      <c r="T6" s="585"/>
      <c r="U6" s="578"/>
      <c r="V6" s="510"/>
      <c r="W6" s="283"/>
      <c r="X6" s="283"/>
      <c r="Y6" s="284"/>
      <c r="Z6" s="284"/>
    </row>
    <row r="7" spans="1:26" ht="14.45" customHeight="1">
      <c r="A7" s="625"/>
      <c r="B7" s="628"/>
      <c r="C7" s="285" t="s">
        <v>205</v>
      </c>
      <c r="D7" s="286">
        <v>2597.8442129999999</v>
      </c>
      <c r="E7" s="286">
        <v>237.071146774</v>
      </c>
      <c r="F7" s="282"/>
      <c r="G7" s="282"/>
      <c r="H7" s="282"/>
      <c r="I7" s="282"/>
      <c r="J7" s="282"/>
      <c r="K7" s="282"/>
      <c r="L7" s="511"/>
      <c r="M7" s="584">
        <v>46024</v>
      </c>
      <c r="N7" s="585">
        <v>193290.03100000002</v>
      </c>
      <c r="O7" s="585">
        <v>-64269.757000000005</v>
      </c>
      <c r="P7" s="585">
        <v>219942.24799999999</v>
      </c>
      <c r="Q7" s="585">
        <v>-109.354108</v>
      </c>
      <c r="R7" s="585">
        <v>3282.2891935483899</v>
      </c>
      <c r="S7" s="585">
        <v>354279.85460564721</v>
      </c>
      <c r="T7" s="585"/>
      <c r="U7" s="578"/>
      <c r="V7" s="510"/>
      <c r="W7" s="283"/>
      <c r="X7" s="283"/>
      <c r="Y7" s="284"/>
      <c r="Z7" s="284"/>
    </row>
    <row r="8" spans="1:26" ht="14.45" customHeight="1">
      <c r="A8" s="625"/>
      <c r="B8" s="629"/>
      <c r="C8" s="287" t="s">
        <v>169</v>
      </c>
      <c r="D8" s="288">
        <v>4792400.4592129998</v>
      </c>
      <c r="E8" s="288">
        <v>436351.23214677395</v>
      </c>
      <c r="F8" s="282"/>
      <c r="G8" s="282"/>
      <c r="H8" s="282"/>
      <c r="I8" s="282"/>
      <c r="J8" s="282"/>
      <c r="K8" s="282"/>
      <c r="L8" s="511"/>
      <c r="M8" s="584">
        <v>46025</v>
      </c>
      <c r="N8" s="585">
        <v>197709.93</v>
      </c>
      <c r="O8" s="585">
        <v>-72679.42</v>
      </c>
      <c r="P8" s="585">
        <v>261360.83600000001</v>
      </c>
      <c r="Q8" s="585">
        <v>-108.434924</v>
      </c>
      <c r="R8" s="585">
        <v>3504.9741935483898</v>
      </c>
      <c r="S8" s="585">
        <v>370967.60660564713</v>
      </c>
      <c r="T8" s="585"/>
      <c r="U8" s="578"/>
      <c r="V8" s="510"/>
      <c r="W8" s="283"/>
      <c r="X8" s="283"/>
      <c r="Y8" s="284"/>
      <c r="Z8" s="284"/>
    </row>
    <row r="9" spans="1:26" ht="14.45" customHeight="1">
      <c r="A9" s="625"/>
      <c r="B9" s="627" t="s">
        <v>83</v>
      </c>
      <c r="C9" s="280" t="s">
        <v>204</v>
      </c>
      <c r="D9" s="281">
        <v>2224991.5120000001</v>
      </c>
      <c r="E9" s="286">
        <v>203141.08</v>
      </c>
      <c r="F9" s="282"/>
      <c r="G9" s="282"/>
      <c r="H9" s="282"/>
      <c r="I9" s="282"/>
      <c r="J9" s="282"/>
      <c r="K9" s="282"/>
      <c r="L9" s="511"/>
      <c r="M9" s="584">
        <v>46026</v>
      </c>
      <c r="N9" s="585">
        <v>199685.90700000001</v>
      </c>
      <c r="O9" s="585">
        <v>-73315.955000000002</v>
      </c>
      <c r="P9" s="585">
        <v>285836.76400000002</v>
      </c>
      <c r="Q9" s="585">
        <v>-111.718084</v>
      </c>
      <c r="R9" s="585">
        <v>3485.6091935483896</v>
      </c>
      <c r="S9" s="585">
        <v>401779.30460564716</v>
      </c>
      <c r="T9" s="585"/>
      <c r="U9" s="578"/>
      <c r="V9" s="510"/>
      <c r="W9" s="283"/>
      <c r="X9" s="283"/>
      <c r="Y9" s="284"/>
      <c r="Z9" s="284"/>
    </row>
    <row r="10" spans="1:26" ht="14.45" customHeight="1">
      <c r="A10" s="625"/>
      <c r="B10" s="628"/>
      <c r="C10" s="285" t="s">
        <v>205</v>
      </c>
      <c r="D10" s="286">
        <v>637.50108650000004</v>
      </c>
      <c r="E10" s="286">
        <v>58.243278185999998</v>
      </c>
      <c r="F10" s="282"/>
      <c r="G10" s="282"/>
      <c r="H10" s="282"/>
      <c r="I10" s="282"/>
      <c r="J10" s="282"/>
      <c r="K10" s="282"/>
      <c r="L10" s="511"/>
      <c r="M10" s="584">
        <v>46027</v>
      </c>
      <c r="N10" s="585">
        <v>200383.33900000001</v>
      </c>
      <c r="O10" s="585">
        <v>-72967.054000000004</v>
      </c>
      <c r="P10" s="585">
        <v>318290.61499999999</v>
      </c>
      <c r="Q10" s="585">
        <v>-111.931095</v>
      </c>
      <c r="R10" s="585">
        <v>3152.1771935483898</v>
      </c>
      <c r="S10" s="585">
        <v>493209.36660564714</v>
      </c>
      <c r="T10" s="585"/>
      <c r="U10" s="578"/>
      <c r="V10" s="510"/>
      <c r="W10" s="283"/>
      <c r="X10" s="283"/>
      <c r="Y10" s="284"/>
      <c r="Z10" s="284"/>
    </row>
    <row r="11" spans="1:26" ht="14.45" customHeight="1">
      <c r="A11" s="625"/>
      <c r="B11" s="629"/>
      <c r="C11" s="287" t="s">
        <v>169</v>
      </c>
      <c r="D11" s="288">
        <v>2225629.0130865001</v>
      </c>
      <c r="E11" s="286">
        <v>203199.323278186</v>
      </c>
      <c r="F11" s="282"/>
      <c r="G11" s="282"/>
      <c r="H11" s="282"/>
      <c r="I11" s="282"/>
      <c r="J11" s="282"/>
      <c r="K11" s="282"/>
      <c r="L11" s="511"/>
      <c r="M11" s="584">
        <v>46028</v>
      </c>
      <c r="N11" s="585">
        <v>206573.16499999998</v>
      </c>
      <c r="O11" s="585">
        <v>-75844.209999999992</v>
      </c>
      <c r="P11" s="585">
        <v>358092.299</v>
      </c>
      <c r="Q11" s="585">
        <v>-128.000944</v>
      </c>
      <c r="R11" s="585">
        <v>3242.5761935483897</v>
      </c>
      <c r="S11" s="585">
        <v>492864.05260564719</v>
      </c>
      <c r="T11" s="585"/>
      <c r="U11" s="578"/>
      <c r="V11" s="510"/>
      <c r="W11" s="283"/>
      <c r="X11" s="283"/>
      <c r="Y11" s="284"/>
      <c r="Z11" s="284"/>
    </row>
    <row r="12" spans="1:26" ht="14.45" customHeight="1">
      <c r="A12" s="625"/>
      <c r="B12" s="630" t="s">
        <v>84</v>
      </c>
      <c r="C12" s="289" t="s">
        <v>204</v>
      </c>
      <c r="D12" s="290">
        <v>2564811.1030000001</v>
      </c>
      <c r="E12" s="290">
        <v>232973.08099999998</v>
      </c>
      <c r="F12" s="282"/>
      <c r="G12" s="282"/>
      <c r="H12" s="282"/>
      <c r="I12" s="282"/>
      <c r="J12" s="282"/>
      <c r="K12" s="282"/>
      <c r="L12" s="511"/>
      <c r="M12" s="584">
        <v>46029</v>
      </c>
      <c r="N12" s="585">
        <v>215105.717</v>
      </c>
      <c r="O12" s="585">
        <v>-75226.183999999994</v>
      </c>
      <c r="P12" s="585">
        <v>372473.89</v>
      </c>
      <c r="Q12" s="585">
        <v>-129.71105499999999</v>
      </c>
      <c r="R12" s="585">
        <v>3139.2861935483897</v>
      </c>
      <c r="S12" s="585">
        <v>505087.19660564716</v>
      </c>
      <c r="T12" s="585"/>
      <c r="U12" s="578"/>
      <c r="V12" s="510"/>
      <c r="W12" s="283"/>
      <c r="X12" s="283"/>
      <c r="Y12" s="284"/>
      <c r="Z12" s="284"/>
    </row>
    <row r="13" spans="1:26" ht="14.45" customHeight="1">
      <c r="A13" s="625"/>
      <c r="B13" s="631"/>
      <c r="C13" s="291" t="s">
        <v>205</v>
      </c>
      <c r="D13" s="292">
        <v>1960.3431264999999</v>
      </c>
      <c r="E13" s="292">
        <v>178.827868588</v>
      </c>
      <c r="F13" s="282"/>
      <c r="G13" s="282"/>
      <c r="H13" s="282"/>
      <c r="I13" s="282"/>
      <c r="J13" s="282"/>
      <c r="K13" s="282"/>
      <c r="L13" s="511"/>
      <c r="M13" s="584">
        <v>46030</v>
      </c>
      <c r="N13" s="585">
        <v>192942.94899999999</v>
      </c>
      <c r="O13" s="585">
        <v>-71006.342999999993</v>
      </c>
      <c r="P13" s="585">
        <v>378434.35700000002</v>
      </c>
      <c r="Q13" s="585">
        <v>-131.590238</v>
      </c>
      <c r="R13" s="585">
        <v>3302.3231935483896</v>
      </c>
      <c r="S13" s="585">
        <v>513327.18260564713</v>
      </c>
      <c r="T13" s="585"/>
      <c r="U13" s="578"/>
      <c r="V13" s="510"/>
      <c r="W13" s="283"/>
      <c r="X13" s="283"/>
      <c r="Y13" s="284"/>
      <c r="Z13" s="284"/>
    </row>
    <row r="14" spans="1:26" ht="14.45" customHeight="1">
      <c r="A14" s="625"/>
      <c r="B14" s="632"/>
      <c r="C14" s="293" t="s">
        <v>169</v>
      </c>
      <c r="D14" s="294">
        <v>2566771.4461265001</v>
      </c>
      <c r="E14" s="294">
        <v>233151.90886858798</v>
      </c>
      <c r="F14" s="295"/>
      <c r="G14" s="295"/>
      <c r="H14" s="295"/>
      <c r="I14" s="295"/>
      <c r="J14" s="295"/>
      <c r="K14" s="295"/>
      <c r="L14" s="511"/>
      <c r="M14" s="584">
        <v>46031</v>
      </c>
      <c r="N14" s="585">
        <v>200297.29</v>
      </c>
      <c r="O14" s="585">
        <v>-71363.923999999999</v>
      </c>
      <c r="P14" s="585">
        <v>351408.29800000001</v>
      </c>
      <c r="Q14" s="585">
        <v>-130.19485299999999</v>
      </c>
      <c r="R14" s="585">
        <v>3280.5811935483898</v>
      </c>
      <c r="S14" s="585">
        <v>482692.29560564726</v>
      </c>
      <c r="T14" s="585"/>
      <c r="U14" s="578"/>
      <c r="V14" s="510"/>
      <c r="W14" s="283"/>
      <c r="X14" s="283"/>
      <c r="Y14" s="284"/>
      <c r="Z14" s="284"/>
    </row>
    <row r="15" spans="1:26" ht="14.45" customHeight="1">
      <c r="A15" s="624" t="s">
        <v>206</v>
      </c>
      <c r="B15" s="627" t="s">
        <v>85</v>
      </c>
      <c r="C15" s="280" t="s">
        <v>207</v>
      </c>
      <c r="D15" s="281">
        <v>7820340.9809999997</v>
      </c>
      <c r="E15" s="281">
        <v>715259.64300000004</v>
      </c>
      <c r="F15" s="282"/>
      <c r="G15" s="282"/>
      <c r="H15" s="282"/>
      <c r="I15" s="282"/>
      <c r="J15" s="282"/>
      <c r="K15" s="282"/>
      <c r="L15" s="511"/>
      <c r="M15" s="584">
        <v>46032</v>
      </c>
      <c r="N15" s="585">
        <v>213499.17199999999</v>
      </c>
      <c r="O15" s="585">
        <v>-70712.98</v>
      </c>
      <c r="P15" s="585">
        <v>326899.72100000002</v>
      </c>
      <c r="Q15" s="585">
        <v>-135.88744399999999</v>
      </c>
      <c r="R15" s="585">
        <v>3127.6271935483896</v>
      </c>
      <c r="S15" s="585">
        <v>471877.27260564727</v>
      </c>
      <c r="T15" s="585"/>
      <c r="U15" s="578"/>
      <c r="V15" s="510"/>
      <c r="W15" s="283"/>
      <c r="X15" s="283"/>
      <c r="Y15" s="284"/>
      <c r="Z15" s="284"/>
    </row>
    <row r="16" spans="1:26" ht="14.45" customHeight="1">
      <c r="A16" s="625"/>
      <c r="B16" s="628"/>
      <c r="C16" s="285" t="s">
        <v>208</v>
      </c>
      <c r="D16" s="286">
        <v>1179055.3332710001</v>
      </c>
      <c r="E16" s="286">
        <v>107851.97099999999</v>
      </c>
      <c r="F16" s="282"/>
      <c r="G16" s="282"/>
      <c r="H16" s="282"/>
      <c r="I16" s="282"/>
      <c r="J16" s="282"/>
      <c r="K16" s="282"/>
      <c r="L16" s="511"/>
      <c r="M16" s="584">
        <v>46033</v>
      </c>
      <c r="N16" s="585">
        <v>211839.36799999999</v>
      </c>
      <c r="O16" s="585">
        <v>-70813.566999999995</v>
      </c>
      <c r="P16" s="585">
        <v>353098.5</v>
      </c>
      <c r="Q16" s="585">
        <v>-134.90020899999999</v>
      </c>
      <c r="R16" s="585">
        <v>3096.0701935483899</v>
      </c>
      <c r="S16" s="585">
        <v>479872.34860564722</v>
      </c>
      <c r="T16" s="585"/>
      <c r="U16" s="578"/>
      <c r="V16" s="510"/>
      <c r="W16" s="283"/>
      <c r="X16" s="283"/>
      <c r="Y16" s="284"/>
      <c r="Z16" s="284"/>
    </row>
    <row r="17" spans="1:26" ht="14.45" customHeight="1">
      <c r="A17" s="625"/>
      <c r="B17" s="628"/>
      <c r="C17" s="285" t="s">
        <v>262</v>
      </c>
      <c r="D17" s="286">
        <v>1672359.1067289999</v>
      </c>
      <c r="E17" s="286">
        <v>152759.49900000001</v>
      </c>
      <c r="F17" s="282"/>
      <c r="G17" s="282"/>
      <c r="H17" s="282"/>
      <c r="I17" s="282"/>
      <c r="J17" s="282"/>
      <c r="K17" s="282"/>
      <c r="L17" s="511"/>
      <c r="M17" s="584">
        <v>46034</v>
      </c>
      <c r="N17" s="585">
        <v>214193.81599999999</v>
      </c>
      <c r="O17" s="585">
        <v>-95172.095000000001</v>
      </c>
      <c r="P17" s="585">
        <v>368645.56099999999</v>
      </c>
      <c r="Q17" s="585">
        <v>-131.58247</v>
      </c>
      <c r="R17" s="585">
        <v>3128.4991935483895</v>
      </c>
      <c r="S17" s="585">
        <v>532072.74660564726</v>
      </c>
      <c r="T17" s="585"/>
      <c r="U17" s="578"/>
      <c r="V17" s="510"/>
      <c r="W17" s="283"/>
      <c r="X17" s="283"/>
      <c r="Y17" s="284"/>
      <c r="Z17" s="284"/>
    </row>
    <row r="18" spans="1:26" ht="14.45" customHeight="1">
      <c r="A18" s="625"/>
      <c r="B18" s="628"/>
      <c r="C18" s="285" t="s">
        <v>308</v>
      </c>
      <c r="D18" s="286">
        <v>163229.29300000001</v>
      </c>
      <c r="E18" s="286">
        <v>15018.412</v>
      </c>
      <c r="F18" s="282"/>
      <c r="G18" s="282"/>
      <c r="H18" s="282"/>
      <c r="I18" s="282"/>
      <c r="J18" s="282"/>
      <c r="K18" s="282"/>
      <c r="L18" s="511"/>
      <c r="M18" s="584">
        <v>46035</v>
      </c>
      <c r="N18" s="585">
        <v>218049.11800000002</v>
      </c>
      <c r="O18" s="585">
        <v>-73355.557000000001</v>
      </c>
      <c r="P18" s="585">
        <v>342819.45699999999</v>
      </c>
      <c r="Q18" s="585">
        <v>-112.829632</v>
      </c>
      <c r="R18" s="585">
        <v>3168.6861935483898</v>
      </c>
      <c r="S18" s="585">
        <v>468423.92960564716</v>
      </c>
      <c r="T18" s="585"/>
      <c r="U18" s="578"/>
      <c r="V18" s="510"/>
      <c r="W18" s="283"/>
      <c r="X18" s="283"/>
      <c r="Y18" s="284"/>
      <c r="Z18" s="284"/>
    </row>
    <row r="19" spans="1:26" ht="14.45" customHeight="1">
      <c r="A19" s="625"/>
      <c r="B19" s="629"/>
      <c r="C19" s="287" t="s">
        <v>169</v>
      </c>
      <c r="D19" s="288">
        <v>10834984.714</v>
      </c>
      <c r="E19" s="288">
        <v>990889.52500000014</v>
      </c>
      <c r="F19" s="282"/>
      <c r="G19" s="282"/>
      <c r="H19" s="282"/>
      <c r="I19" s="282"/>
      <c r="J19" s="282"/>
      <c r="K19" s="282"/>
      <c r="L19" s="511"/>
      <c r="M19" s="584">
        <v>46036</v>
      </c>
      <c r="N19" s="585">
        <v>216097.75899999999</v>
      </c>
      <c r="O19" s="585">
        <v>-75079.464000000007</v>
      </c>
      <c r="P19" s="585">
        <v>306456.74300000002</v>
      </c>
      <c r="Q19" s="585">
        <v>-114.731212</v>
      </c>
      <c r="R19" s="585">
        <v>3162.3541935483895</v>
      </c>
      <c r="S19" s="585">
        <v>442367.73960564716</v>
      </c>
      <c r="T19" s="585"/>
      <c r="U19" s="578"/>
      <c r="V19" s="510"/>
      <c r="W19" s="283"/>
      <c r="X19" s="283"/>
      <c r="Y19" s="284"/>
      <c r="Z19" s="284"/>
    </row>
    <row r="20" spans="1:26" ht="14.45" customHeight="1">
      <c r="A20" s="625"/>
      <c r="B20" s="628" t="s">
        <v>86</v>
      </c>
      <c r="C20" s="280" t="s">
        <v>207</v>
      </c>
      <c r="D20" s="286">
        <v>45636.197468999999</v>
      </c>
      <c r="E20" s="281">
        <v>4174.1289999999999</v>
      </c>
      <c r="F20" s="282"/>
      <c r="G20" s="282"/>
      <c r="H20" s="282"/>
      <c r="I20" s="282"/>
      <c r="J20" s="282"/>
      <c r="K20" s="282"/>
      <c r="L20" s="511"/>
      <c r="M20" s="584">
        <v>46037</v>
      </c>
      <c r="N20" s="585">
        <v>219829.15400000001</v>
      </c>
      <c r="O20" s="585">
        <v>-73410.514999999999</v>
      </c>
      <c r="P20" s="585">
        <v>261022.141</v>
      </c>
      <c r="Q20" s="585">
        <v>-100.452247</v>
      </c>
      <c r="R20" s="585">
        <v>3303.3851935483899</v>
      </c>
      <c r="S20" s="585">
        <v>416835.5726056472</v>
      </c>
      <c r="T20" s="585"/>
      <c r="U20" s="578"/>
      <c r="V20" s="510"/>
      <c r="W20" s="283"/>
      <c r="X20" s="283"/>
      <c r="Y20" s="284"/>
      <c r="Z20" s="284"/>
    </row>
    <row r="21" spans="1:26" ht="14.45" customHeight="1">
      <c r="A21" s="625"/>
      <c r="B21" s="628"/>
      <c r="C21" s="285" t="s">
        <v>208</v>
      </c>
      <c r="D21" s="286">
        <v>0</v>
      </c>
      <c r="E21" s="286">
        <v>0</v>
      </c>
      <c r="F21" s="282"/>
      <c r="G21" s="282"/>
      <c r="H21" s="282"/>
      <c r="I21" s="282"/>
      <c r="J21" s="282"/>
      <c r="K21" s="282"/>
      <c r="L21" s="511"/>
      <c r="M21" s="584">
        <v>46038</v>
      </c>
      <c r="N21" s="585">
        <v>216558.321</v>
      </c>
      <c r="O21" s="585">
        <v>-70821.057000000001</v>
      </c>
      <c r="P21" s="585">
        <v>261748.17499999999</v>
      </c>
      <c r="Q21" s="585">
        <v>-102.98256000000001</v>
      </c>
      <c r="R21" s="585">
        <v>3276.8711935483898</v>
      </c>
      <c r="S21" s="585">
        <v>413621.15860564716</v>
      </c>
      <c r="T21" s="585"/>
      <c r="U21" s="578"/>
      <c r="V21" s="510"/>
      <c r="W21" s="283"/>
      <c r="X21" s="283"/>
      <c r="Y21" s="284"/>
      <c r="Z21" s="284"/>
    </row>
    <row r="22" spans="1:26" ht="14.45" customHeight="1">
      <c r="A22" s="625"/>
      <c r="B22" s="628"/>
      <c r="C22" s="285" t="s">
        <v>262</v>
      </c>
      <c r="D22" s="286">
        <v>0</v>
      </c>
      <c r="E22" s="286">
        <v>0</v>
      </c>
      <c r="F22" s="282"/>
      <c r="G22" s="282"/>
      <c r="H22" s="282"/>
      <c r="I22" s="282"/>
      <c r="J22" s="282"/>
      <c r="K22" s="282"/>
      <c r="L22" s="511"/>
      <c r="M22" s="584">
        <v>46039</v>
      </c>
      <c r="N22" s="585">
        <v>201171.43700000001</v>
      </c>
      <c r="O22" s="585">
        <v>-71565.403000000006</v>
      </c>
      <c r="P22" s="585">
        <v>253401.08300000001</v>
      </c>
      <c r="Q22" s="585">
        <v>-99.004839000000004</v>
      </c>
      <c r="R22" s="585">
        <v>3449.8481935483896</v>
      </c>
      <c r="S22" s="585">
        <v>374610.9646056472</v>
      </c>
      <c r="T22" s="585"/>
      <c r="U22" s="578"/>
      <c r="V22" s="510"/>
      <c r="W22" s="283"/>
      <c r="X22" s="283"/>
      <c r="Y22" s="284"/>
      <c r="Z22" s="284"/>
    </row>
    <row r="23" spans="1:26" ht="14.45" customHeight="1">
      <c r="A23" s="625"/>
      <c r="B23" s="628"/>
      <c r="C23" s="285" t="s">
        <v>308</v>
      </c>
      <c r="D23" s="286">
        <v>0</v>
      </c>
      <c r="E23" s="286">
        <v>0</v>
      </c>
      <c r="F23" s="282"/>
      <c r="G23" s="282"/>
      <c r="H23" s="282"/>
      <c r="I23" s="282"/>
      <c r="J23" s="282"/>
      <c r="K23" s="282"/>
      <c r="L23" s="511"/>
      <c r="M23" s="584">
        <v>46040</v>
      </c>
      <c r="N23" s="585">
        <v>202555.514</v>
      </c>
      <c r="O23" s="585">
        <v>-69965.851999999999</v>
      </c>
      <c r="P23" s="585">
        <v>267236.72700000001</v>
      </c>
      <c r="Q23" s="585">
        <v>-106.03292</v>
      </c>
      <c r="R23" s="585">
        <v>3494.3731935483897</v>
      </c>
      <c r="S23" s="585">
        <v>380784.32560564723</v>
      </c>
      <c r="T23" s="585"/>
      <c r="U23" s="578"/>
      <c r="V23" s="510"/>
      <c r="W23" s="283"/>
      <c r="X23" s="283"/>
      <c r="Y23" s="284"/>
      <c r="Z23" s="284"/>
    </row>
    <row r="24" spans="1:26" ht="14.45" customHeight="1">
      <c r="A24" s="625"/>
      <c r="B24" s="628"/>
      <c r="C24" s="285" t="s">
        <v>169</v>
      </c>
      <c r="D24" s="286">
        <v>45636.197468999999</v>
      </c>
      <c r="E24" s="288">
        <v>4174.1289999999999</v>
      </c>
      <c r="F24" s="282"/>
      <c r="G24" s="282"/>
      <c r="H24" s="282"/>
      <c r="I24" s="282"/>
      <c r="J24" s="282"/>
      <c r="K24" s="282"/>
      <c r="L24" s="511"/>
      <c r="M24" s="584">
        <v>46041</v>
      </c>
      <c r="N24" s="585">
        <v>184156.78599999999</v>
      </c>
      <c r="O24" s="585">
        <v>-71020.919000000009</v>
      </c>
      <c r="P24" s="585">
        <v>315140.37599999999</v>
      </c>
      <c r="Q24" s="585">
        <v>-115.83551199999999</v>
      </c>
      <c r="R24" s="585">
        <v>3340.2421935483899</v>
      </c>
      <c r="S24" s="585">
        <v>466489.07560564729</v>
      </c>
      <c r="T24" s="585"/>
      <c r="U24" s="578"/>
      <c r="V24" s="510"/>
      <c r="W24" s="283"/>
      <c r="X24" s="283"/>
      <c r="Y24" s="284"/>
      <c r="Z24" s="284"/>
    </row>
    <row r="25" spans="1:26" ht="14.45" customHeight="1">
      <c r="A25" s="625"/>
      <c r="B25" s="630" t="s">
        <v>87</v>
      </c>
      <c r="C25" s="289" t="s">
        <v>207</v>
      </c>
      <c r="D25" s="290">
        <v>7774704.7835309999</v>
      </c>
      <c r="E25" s="290">
        <v>711085.51400000008</v>
      </c>
      <c r="F25" s="282"/>
      <c r="G25" s="282"/>
      <c r="H25" s="282"/>
      <c r="I25" s="282"/>
      <c r="J25" s="282"/>
      <c r="K25" s="282"/>
      <c r="L25" s="511"/>
      <c r="M25" s="584">
        <v>46042</v>
      </c>
      <c r="N25" s="585">
        <v>137410.88700000002</v>
      </c>
      <c r="O25" s="585">
        <v>-71069.922000000006</v>
      </c>
      <c r="P25" s="585">
        <v>403400.52899999998</v>
      </c>
      <c r="Q25" s="585">
        <v>-545.96586000000002</v>
      </c>
      <c r="R25" s="585">
        <v>3358.9191935483896</v>
      </c>
      <c r="S25" s="585">
        <v>482575.34160564723</v>
      </c>
      <c r="T25" s="585"/>
      <c r="U25" s="578"/>
      <c r="V25" s="510"/>
      <c r="W25" s="283"/>
      <c r="X25" s="283"/>
      <c r="Y25" s="284"/>
      <c r="Z25" s="284"/>
    </row>
    <row r="26" spans="1:26" ht="14.45" customHeight="1">
      <c r="A26" s="625"/>
      <c r="B26" s="631"/>
      <c r="C26" s="291" t="s">
        <v>208</v>
      </c>
      <c r="D26" s="292">
        <v>1179055.3332710001</v>
      </c>
      <c r="E26" s="292">
        <v>107851.97099999999</v>
      </c>
      <c r="F26" s="282"/>
      <c r="G26" s="282"/>
      <c r="H26" s="282"/>
      <c r="I26" s="282"/>
      <c r="J26" s="282"/>
      <c r="K26" s="282"/>
      <c r="L26" s="511"/>
      <c r="M26" s="584">
        <v>46043</v>
      </c>
      <c r="N26" s="585">
        <v>129726.117</v>
      </c>
      <c r="O26" s="585">
        <v>-72397.713999999993</v>
      </c>
      <c r="P26" s="585">
        <v>426904.78100000002</v>
      </c>
      <c r="Q26" s="585">
        <v>-626.56943799999999</v>
      </c>
      <c r="R26" s="585">
        <v>3321.5771935483899</v>
      </c>
      <c r="S26" s="585">
        <v>484515.17160564719</v>
      </c>
      <c r="T26" s="585"/>
      <c r="U26" s="578"/>
      <c r="V26" s="510"/>
      <c r="W26" s="283"/>
      <c r="X26" s="283"/>
      <c r="Y26" s="284"/>
      <c r="Z26" s="284"/>
    </row>
    <row r="27" spans="1:26" ht="14.45" customHeight="1">
      <c r="A27" s="625"/>
      <c r="B27" s="631"/>
      <c r="C27" s="291" t="s">
        <v>262</v>
      </c>
      <c r="D27" s="292">
        <v>1672359.1067289999</v>
      </c>
      <c r="E27" s="292">
        <v>152759.49900000001</v>
      </c>
      <c r="F27" s="282"/>
      <c r="G27" s="282"/>
      <c r="H27" s="282"/>
      <c r="I27" s="282"/>
      <c r="J27" s="282"/>
      <c r="K27" s="282"/>
      <c r="L27" s="511"/>
      <c r="M27" s="584">
        <v>46044</v>
      </c>
      <c r="N27" s="585">
        <v>114415.55799999999</v>
      </c>
      <c r="O27" s="585">
        <v>-71345.868999999992</v>
      </c>
      <c r="P27" s="585">
        <v>439147.603</v>
      </c>
      <c r="Q27" s="585">
        <v>-623.66614200000004</v>
      </c>
      <c r="R27" s="585">
        <v>3260.5141935483898</v>
      </c>
      <c r="S27" s="585">
        <v>486293.77960564714</v>
      </c>
      <c r="T27" s="585"/>
      <c r="U27" s="578"/>
      <c r="V27" s="510"/>
      <c r="W27" s="283"/>
      <c r="X27" s="283"/>
      <c r="Y27" s="284"/>
      <c r="Z27" s="284"/>
    </row>
    <row r="28" spans="1:26" ht="14.45" customHeight="1">
      <c r="A28" s="625"/>
      <c r="B28" s="631"/>
      <c r="C28" s="291" t="s">
        <v>308</v>
      </c>
      <c r="D28" s="292">
        <v>163229.29300000001</v>
      </c>
      <c r="E28" s="292">
        <v>15018.412</v>
      </c>
      <c r="F28" s="282"/>
      <c r="G28" s="282"/>
      <c r="H28" s="282"/>
      <c r="I28" s="282"/>
      <c r="J28" s="282"/>
      <c r="K28" s="282"/>
      <c r="L28" s="511"/>
      <c r="M28" s="584">
        <v>46045</v>
      </c>
      <c r="N28" s="585">
        <v>71212.675000000003</v>
      </c>
      <c r="O28" s="585">
        <v>-68356.183000000005</v>
      </c>
      <c r="P28" s="585">
        <v>446271.40500000003</v>
      </c>
      <c r="Q28" s="585">
        <v>-598.88506800000005</v>
      </c>
      <c r="R28" s="585">
        <v>3221.7391935483897</v>
      </c>
      <c r="S28" s="585">
        <v>455934.51760564721</v>
      </c>
      <c r="T28" s="585"/>
      <c r="U28" s="578"/>
      <c r="V28" s="510"/>
      <c r="W28" s="283"/>
      <c r="X28" s="283"/>
      <c r="Y28" s="284"/>
      <c r="Z28" s="284"/>
    </row>
    <row r="29" spans="1:26" ht="14.45" customHeight="1">
      <c r="A29" s="625"/>
      <c r="B29" s="632"/>
      <c r="C29" s="293" t="s">
        <v>169</v>
      </c>
      <c r="D29" s="294">
        <v>10789348.516531</v>
      </c>
      <c r="E29" s="294">
        <v>986715.39600000018</v>
      </c>
      <c r="F29" s="282"/>
      <c r="G29" s="282"/>
      <c r="H29" s="282"/>
      <c r="I29" s="282"/>
      <c r="J29" s="282"/>
      <c r="K29" s="282"/>
      <c r="L29" s="511"/>
      <c r="M29" s="584">
        <v>46046</v>
      </c>
      <c r="N29" s="585">
        <v>51423.699000000001</v>
      </c>
      <c r="O29" s="585">
        <v>-70712.732999999993</v>
      </c>
      <c r="P29" s="585">
        <v>414374.67800000001</v>
      </c>
      <c r="Q29" s="585">
        <v>-577.921335</v>
      </c>
      <c r="R29" s="585">
        <v>3259.4141935483899</v>
      </c>
      <c r="S29" s="585">
        <v>398530.27160564723</v>
      </c>
      <c r="T29" s="585"/>
      <c r="U29" s="578"/>
      <c r="V29" s="510"/>
      <c r="W29" s="283"/>
      <c r="X29" s="283"/>
      <c r="Y29" s="284"/>
      <c r="Z29" s="284"/>
    </row>
    <row r="30" spans="1:26" ht="14.45" customHeight="1">
      <c r="A30" s="626"/>
      <c r="B30" s="633" t="s">
        <v>209</v>
      </c>
      <c r="C30" s="633"/>
      <c r="D30" s="296">
        <v>14309222.282695945</v>
      </c>
      <c r="E30" s="296">
        <v>1290032.5856611338</v>
      </c>
      <c r="F30" s="295"/>
      <c r="G30" s="295"/>
      <c r="H30" s="295"/>
      <c r="I30" s="295"/>
      <c r="J30" s="295"/>
      <c r="K30" s="295"/>
      <c r="L30" s="511"/>
      <c r="M30" s="584">
        <v>46047</v>
      </c>
      <c r="N30" s="585">
        <v>53017.462</v>
      </c>
      <c r="O30" s="585">
        <v>-69560.512000000002</v>
      </c>
      <c r="P30" s="585">
        <v>413597.48300000001</v>
      </c>
      <c r="Q30" s="585">
        <v>-557.39450799999997</v>
      </c>
      <c r="R30" s="585">
        <v>3286.9711935483897</v>
      </c>
      <c r="S30" s="585">
        <v>372904.45960564719</v>
      </c>
      <c r="T30" s="585"/>
      <c r="U30" s="578"/>
      <c r="V30" s="510"/>
      <c r="W30" s="283"/>
      <c r="X30" s="283"/>
      <c r="Y30" s="284"/>
      <c r="Z30" s="284"/>
    </row>
    <row r="31" spans="1:26" ht="14.45" customHeight="1">
      <c r="A31" s="624" t="s">
        <v>210</v>
      </c>
      <c r="B31" s="636" t="s">
        <v>270</v>
      </c>
      <c r="C31" s="280" t="s">
        <v>211</v>
      </c>
      <c r="D31" s="281">
        <v>89361.862000000008</v>
      </c>
      <c r="E31" s="286">
        <v>8221.3579999999984</v>
      </c>
      <c r="F31" s="282"/>
      <c r="G31" s="282"/>
      <c r="H31" s="282"/>
      <c r="I31" s="282"/>
      <c r="J31" s="282"/>
      <c r="K31" s="282"/>
      <c r="L31" s="511"/>
      <c r="M31" s="584">
        <v>46048</v>
      </c>
      <c r="N31" s="585">
        <v>53037.631999999998</v>
      </c>
      <c r="O31" s="585">
        <v>-71412.415999999997</v>
      </c>
      <c r="P31" s="585">
        <v>414960.33600000001</v>
      </c>
      <c r="Q31" s="585">
        <v>-563.55620999999996</v>
      </c>
      <c r="R31" s="585">
        <v>3341.1451935483897</v>
      </c>
      <c r="S31" s="585">
        <v>411386.0726056472</v>
      </c>
      <c r="T31" s="585"/>
      <c r="U31" s="578"/>
      <c r="V31" s="510"/>
      <c r="W31" s="283"/>
      <c r="X31" s="283"/>
      <c r="Y31" s="284"/>
      <c r="Z31" s="284"/>
    </row>
    <row r="32" spans="1:26" ht="14.45" customHeight="1">
      <c r="A32" s="625"/>
      <c r="B32" s="637"/>
      <c r="C32" s="285" t="s">
        <v>115</v>
      </c>
      <c r="D32" s="286">
        <v>4783.193000000012</v>
      </c>
      <c r="E32" s="286">
        <v>433.4559999999999</v>
      </c>
      <c r="F32" s="282"/>
      <c r="G32" s="282"/>
      <c r="H32" s="282"/>
      <c r="I32" s="282"/>
      <c r="J32" s="282"/>
      <c r="K32" s="282"/>
      <c r="L32" s="511"/>
      <c r="M32" s="584">
        <v>46049</v>
      </c>
      <c r="N32" s="585">
        <v>65607.322</v>
      </c>
      <c r="O32" s="585">
        <v>-68167.112999999998</v>
      </c>
      <c r="P32" s="585">
        <v>441697.32500000001</v>
      </c>
      <c r="Q32" s="585">
        <v>-575.83389799999998</v>
      </c>
      <c r="R32" s="585">
        <v>3358.0621935483896</v>
      </c>
      <c r="S32" s="585">
        <v>418385.17260564718</v>
      </c>
      <c r="T32" s="585"/>
      <c r="U32" s="578"/>
      <c r="V32" s="510"/>
      <c r="W32" s="283"/>
      <c r="X32" s="283"/>
      <c r="Y32" s="284"/>
      <c r="Z32" s="284"/>
    </row>
    <row r="33" spans="1:26" ht="14.45" customHeight="1">
      <c r="A33" s="625"/>
      <c r="B33" s="638"/>
      <c r="C33" s="287" t="s">
        <v>169</v>
      </c>
      <c r="D33" s="288">
        <v>94145.055000000022</v>
      </c>
      <c r="E33" s="286">
        <v>8654.8139999999985</v>
      </c>
      <c r="F33" s="282"/>
      <c r="G33" s="282"/>
      <c r="H33" s="282"/>
      <c r="I33" s="282"/>
      <c r="J33" s="282"/>
      <c r="K33" s="282"/>
      <c r="L33" s="511"/>
      <c r="M33" s="584">
        <v>46050</v>
      </c>
      <c r="N33" s="585">
        <v>43867.759999999995</v>
      </c>
      <c r="O33" s="585">
        <v>-64203.979999999996</v>
      </c>
      <c r="P33" s="585">
        <v>427075.14899999998</v>
      </c>
      <c r="Q33" s="585">
        <v>-567.15602899999999</v>
      </c>
      <c r="R33" s="585">
        <v>3445.6421935483895</v>
      </c>
      <c r="S33" s="585">
        <v>407123.9156056472</v>
      </c>
      <c r="T33" s="585"/>
      <c r="U33" s="578"/>
      <c r="V33" s="510"/>
      <c r="W33" s="283"/>
      <c r="X33" s="283"/>
      <c r="Y33" s="284"/>
      <c r="Z33" s="284"/>
    </row>
    <row r="34" spans="1:26" ht="14.45" customHeight="1">
      <c r="A34" s="625"/>
      <c r="B34" s="636" t="s">
        <v>271</v>
      </c>
      <c r="C34" s="280" t="s">
        <v>211</v>
      </c>
      <c r="D34" s="281">
        <v>8733.27</v>
      </c>
      <c r="E34" s="281">
        <v>828.88599999999997</v>
      </c>
      <c r="F34" s="282"/>
      <c r="G34" s="282"/>
      <c r="H34" s="282"/>
      <c r="I34" s="282"/>
      <c r="J34" s="282"/>
      <c r="K34" s="282"/>
      <c r="L34" s="511"/>
      <c r="M34" s="584">
        <v>46051</v>
      </c>
      <c r="N34" s="585">
        <v>47249.273000000001</v>
      </c>
      <c r="O34" s="585">
        <v>-64839.390999999996</v>
      </c>
      <c r="P34" s="585">
        <v>398623.73499999999</v>
      </c>
      <c r="Q34" s="585">
        <v>-873.01342599999998</v>
      </c>
      <c r="R34" s="585">
        <v>3390.9311935483897</v>
      </c>
      <c r="S34" s="585">
        <v>414155.09860564722</v>
      </c>
      <c r="T34" s="585"/>
      <c r="U34" s="578"/>
      <c r="V34" s="510"/>
      <c r="W34" s="283"/>
      <c r="X34" s="283"/>
      <c r="Y34" s="284"/>
      <c r="Z34" s="284"/>
    </row>
    <row r="35" spans="1:26" ht="14.45" customHeight="1">
      <c r="A35" s="625"/>
      <c r="B35" s="637"/>
      <c r="C35" s="285" t="s">
        <v>115</v>
      </c>
      <c r="D35" s="286">
        <v>0</v>
      </c>
      <c r="E35" s="286">
        <v>0</v>
      </c>
      <c r="F35" s="282"/>
      <c r="G35" s="282"/>
      <c r="H35" s="282"/>
      <c r="I35" s="282"/>
      <c r="J35" s="282"/>
      <c r="K35" s="282"/>
      <c r="L35" s="511"/>
      <c r="M35" s="584">
        <v>46052</v>
      </c>
      <c r="N35" s="585">
        <v>31670.77</v>
      </c>
      <c r="O35" s="585">
        <v>-64556.146000000001</v>
      </c>
      <c r="P35" s="585">
        <v>415032.23499999999</v>
      </c>
      <c r="Q35" s="585">
        <v>-903.13352499999996</v>
      </c>
      <c r="R35" s="585">
        <v>3396.8221935483898</v>
      </c>
      <c r="S35" s="585">
        <v>393670.5246056472</v>
      </c>
      <c r="T35" s="585"/>
      <c r="U35" s="578"/>
      <c r="V35" s="510"/>
      <c r="W35" s="283"/>
      <c r="X35" s="283"/>
      <c r="Y35" s="284"/>
      <c r="Z35" s="284"/>
    </row>
    <row r="36" spans="1:26" ht="14.45" customHeight="1">
      <c r="A36" s="625"/>
      <c r="B36" s="638"/>
      <c r="C36" s="287" t="s">
        <v>169</v>
      </c>
      <c r="D36" s="288">
        <v>8733.27</v>
      </c>
      <c r="E36" s="288">
        <v>828.88599999999997</v>
      </c>
      <c r="F36" s="282"/>
      <c r="G36" s="282"/>
      <c r="H36" s="282"/>
      <c r="I36" s="282"/>
      <c r="J36" s="282"/>
      <c r="K36" s="282"/>
      <c r="L36" s="511"/>
      <c r="M36" s="584">
        <v>46053</v>
      </c>
      <c r="N36" s="585">
        <v>97878.848213000383</v>
      </c>
      <c r="O36" s="585">
        <v>-65130.731</v>
      </c>
      <c r="P36" s="585">
        <v>378242.12800000003</v>
      </c>
      <c r="Q36" s="585">
        <v>-36399.848138000001</v>
      </c>
      <c r="R36" s="585">
        <v>3469.4851935483898</v>
      </c>
      <c r="S36" s="585">
        <v>380952.05360564729</v>
      </c>
      <c r="T36" s="585"/>
      <c r="U36" s="578"/>
      <c r="V36" s="510"/>
      <c r="W36" s="283"/>
      <c r="X36" s="283"/>
      <c r="Y36" s="284"/>
    </row>
    <row r="37" spans="1:26" ht="14.45" customHeight="1">
      <c r="A37" s="625"/>
      <c r="B37" s="630" t="s">
        <v>169</v>
      </c>
      <c r="C37" s="289" t="s">
        <v>211</v>
      </c>
      <c r="D37" s="290">
        <v>98095.132000000012</v>
      </c>
      <c r="E37" s="292">
        <v>9050.2439999999988</v>
      </c>
      <c r="F37" s="282"/>
      <c r="G37" s="282"/>
      <c r="H37" s="282"/>
      <c r="I37" s="282"/>
      <c r="J37" s="282"/>
      <c r="K37" s="282"/>
      <c r="L37" s="511"/>
      <c r="M37" s="584"/>
      <c r="N37" s="585">
        <f t="shared" ref="N37:S37" si="0">SUM(N6:N36)</f>
        <v>4792400.4592129998</v>
      </c>
      <c r="O37" s="585">
        <f t="shared" si="0"/>
        <v>-2225629.0129999998</v>
      </c>
      <c r="P37" s="585">
        <f t="shared" si="0"/>
        <v>10834984.714</v>
      </c>
      <c r="Q37" s="585">
        <f t="shared" si="0"/>
        <v>-45636.197468999999</v>
      </c>
      <c r="R37" s="585">
        <f t="shared" si="0"/>
        <v>102878.32500000008</v>
      </c>
      <c r="S37" s="585">
        <f t="shared" si="0"/>
        <v>13497602.212775065</v>
      </c>
      <c r="T37" s="585"/>
      <c r="U37" s="578"/>
      <c r="V37" s="510"/>
      <c r="W37" s="283"/>
      <c r="X37" s="283"/>
      <c r="Y37" s="284"/>
    </row>
    <row r="38" spans="1:26" ht="14.45" customHeight="1">
      <c r="A38" s="625"/>
      <c r="B38" s="639"/>
      <c r="C38" s="291" t="s">
        <v>115</v>
      </c>
      <c r="D38" s="292">
        <v>4783.193000000012</v>
      </c>
      <c r="E38" s="292">
        <v>433.4559999999999</v>
      </c>
      <c r="F38" s="282"/>
      <c r="G38" s="282"/>
      <c r="H38" s="282"/>
      <c r="I38" s="282"/>
      <c r="J38" s="282"/>
      <c r="K38" s="282"/>
      <c r="L38" s="511"/>
      <c r="M38" s="577"/>
      <c r="N38" s="585"/>
      <c r="O38" s="585"/>
      <c r="P38" s="585"/>
      <c r="Q38" s="585"/>
      <c r="R38" s="585"/>
      <c r="S38" s="585"/>
      <c r="T38" s="585"/>
      <c r="U38" s="578"/>
      <c r="V38" s="510"/>
      <c r="W38" s="283"/>
      <c r="X38" s="283"/>
      <c r="Y38" s="284"/>
    </row>
    <row r="39" spans="1:26" ht="14.45" customHeight="1">
      <c r="A39" s="626"/>
      <c r="B39" s="640"/>
      <c r="C39" s="293" t="s">
        <v>169</v>
      </c>
      <c r="D39" s="294">
        <v>102878.32500000003</v>
      </c>
      <c r="E39" s="292">
        <v>9483.6999999999989</v>
      </c>
      <c r="F39" s="295"/>
      <c r="G39" s="295"/>
      <c r="H39" s="295"/>
      <c r="I39" s="295"/>
      <c r="J39" s="295"/>
      <c r="K39" s="295"/>
      <c r="L39" s="511"/>
      <c r="N39" s="282"/>
      <c r="O39" s="282"/>
      <c r="P39" s="282"/>
      <c r="Q39" s="282"/>
      <c r="R39" s="282"/>
      <c r="S39" s="282"/>
      <c r="T39" s="282"/>
      <c r="U39" s="578"/>
      <c r="V39" s="510"/>
      <c r="W39" s="283"/>
      <c r="X39" s="283"/>
      <c r="Y39" s="284"/>
    </row>
    <row r="40" spans="1:26" ht="14.45" customHeight="1">
      <c r="A40" s="624" t="s">
        <v>212</v>
      </c>
      <c r="B40" s="636" t="s">
        <v>213</v>
      </c>
      <c r="C40" s="280" t="s">
        <v>214</v>
      </c>
      <c r="D40" s="281">
        <v>12333574.954479055</v>
      </c>
      <c r="E40" s="281">
        <v>1126585.281187928</v>
      </c>
      <c r="F40" s="282"/>
      <c r="G40" s="282"/>
      <c r="H40" s="282"/>
      <c r="I40" s="282"/>
      <c r="J40" s="282"/>
      <c r="K40" s="282"/>
      <c r="L40" s="511"/>
      <c r="N40" s="282"/>
      <c r="T40" s="510"/>
      <c r="U40" s="578"/>
      <c r="V40" s="510"/>
      <c r="W40" s="283"/>
      <c r="X40" s="283"/>
      <c r="Y40" s="284"/>
    </row>
    <row r="41" spans="1:26" ht="14.45" customHeight="1">
      <c r="A41" s="625"/>
      <c r="B41" s="637"/>
      <c r="C41" s="285" t="s">
        <v>215</v>
      </c>
      <c r="D41" s="286">
        <v>173849.65429000001</v>
      </c>
      <c r="E41" s="286">
        <v>15879.399562252998</v>
      </c>
      <c r="F41" s="282"/>
      <c r="G41" s="282"/>
      <c r="H41" s="282"/>
      <c r="I41" s="282"/>
      <c r="J41" s="282"/>
      <c r="K41" s="282"/>
      <c r="L41" s="511"/>
      <c r="M41" s="582"/>
      <c r="N41" s="282"/>
      <c r="O41" s="282"/>
      <c r="P41" s="282"/>
      <c r="Q41" s="282"/>
      <c r="R41" s="282"/>
      <c r="S41" s="282"/>
      <c r="T41" s="510"/>
      <c r="U41" s="578"/>
      <c r="V41" s="510"/>
      <c r="W41" s="283"/>
      <c r="X41" s="283"/>
      <c r="Y41" s="284"/>
    </row>
    <row r="42" spans="1:26" ht="14.45" customHeight="1">
      <c r="A42" s="625"/>
      <c r="B42" s="638"/>
      <c r="C42" s="287" t="s">
        <v>169</v>
      </c>
      <c r="D42" s="288">
        <v>12507424.608769055</v>
      </c>
      <c r="E42" s="288">
        <v>1142464.680750181</v>
      </c>
      <c r="F42" s="282"/>
      <c r="G42" s="282"/>
      <c r="H42" s="282"/>
      <c r="I42" s="282"/>
      <c r="J42" s="282"/>
      <c r="K42" s="282"/>
      <c r="L42" s="511"/>
      <c r="M42" s="582"/>
      <c r="N42" s="282"/>
      <c r="O42" s="282"/>
      <c r="P42" s="282"/>
      <c r="Q42" s="282"/>
      <c r="R42" s="282"/>
      <c r="S42" s="282"/>
      <c r="T42" s="510"/>
      <c r="U42" s="578"/>
      <c r="V42" s="510"/>
      <c r="W42" s="283"/>
      <c r="X42" s="283"/>
      <c r="Y42" s="284"/>
    </row>
    <row r="43" spans="1:26" ht="14.45" customHeight="1">
      <c r="A43" s="625"/>
      <c r="B43" s="636" t="s">
        <v>272</v>
      </c>
      <c r="C43" s="280" t="s">
        <v>214</v>
      </c>
      <c r="D43" s="281">
        <v>11810.072</v>
      </c>
      <c r="E43" s="286">
        <v>1108.318</v>
      </c>
      <c r="F43" s="282"/>
      <c r="G43" s="282"/>
      <c r="H43" s="282"/>
      <c r="I43" s="282"/>
      <c r="J43" s="282"/>
      <c r="K43" s="282"/>
      <c r="L43" s="511"/>
      <c r="M43" s="582"/>
      <c r="N43" s="282"/>
      <c r="O43" s="282"/>
      <c r="P43" s="282"/>
      <c r="Q43" s="282"/>
      <c r="R43" s="282"/>
      <c r="S43" s="282"/>
      <c r="T43" s="510"/>
      <c r="U43" s="578"/>
      <c r="V43" s="510"/>
      <c r="W43" s="283"/>
      <c r="X43" s="283"/>
      <c r="Y43" s="284"/>
    </row>
    <row r="44" spans="1:26" ht="14.45" customHeight="1">
      <c r="A44" s="625"/>
      <c r="B44" s="637"/>
      <c r="C44" s="285" t="s">
        <v>215</v>
      </c>
      <c r="D44" s="286">
        <v>0</v>
      </c>
      <c r="E44" s="286">
        <v>0</v>
      </c>
      <c r="F44" s="282"/>
      <c r="G44" s="282"/>
      <c r="H44" s="282"/>
      <c r="I44" s="282"/>
      <c r="J44" s="282"/>
      <c r="K44" s="282"/>
      <c r="L44" s="511"/>
      <c r="M44" s="582"/>
      <c r="N44" s="282"/>
      <c r="O44" s="282"/>
      <c r="P44" s="282"/>
      <c r="Q44" s="282"/>
      <c r="R44" s="282"/>
      <c r="S44" s="282"/>
      <c r="T44" s="510"/>
      <c r="U44" s="578"/>
      <c r="V44" s="510"/>
      <c r="W44" s="283"/>
      <c r="X44" s="283"/>
      <c r="Y44" s="284"/>
    </row>
    <row r="45" spans="1:26" ht="14.45" customHeight="1">
      <c r="A45" s="625"/>
      <c r="B45" s="638"/>
      <c r="C45" s="287" t="s">
        <v>169</v>
      </c>
      <c r="D45" s="288">
        <v>11810.072</v>
      </c>
      <c r="E45" s="286">
        <v>1108.318</v>
      </c>
      <c r="F45" s="282"/>
      <c r="G45" s="282"/>
      <c r="H45" s="282"/>
      <c r="I45" s="282"/>
      <c r="J45" s="282"/>
      <c r="K45" s="282"/>
      <c r="L45" s="511"/>
      <c r="M45" s="582"/>
      <c r="N45" s="282"/>
      <c r="O45" s="282"/>
      <c r="P45" s="282"/>
      <c r="Q45" s="282"/>
      <c r="R45" s="282"/>
      <c r="S45" s="282"/>
      <c r="T45" s="510"/>
      <c r="U45" s="578"/>
      <c r="V45" s="510"/>
      <c r="W45" s="283"/>
      <c r="X45" s="283"/>
      <c r="Y45" s="284"/>
    </row>
    <row r="46" spans="1:26" ht="14.45" customHeight="1">
      <c r="A46" s="625"/>
      <c r="B46" s="641" t="s">
        <v>216</v>
      </c>
      <c r="C46" s="641"/>
      <c r="D46" s="297">
        <v>4783.193000000012</v>
      </c>
      <c r="E46" s="297">
        <v>433.4559999999999</v>
      </c>
      <c r="F46" s="282"/>
      <c r="G46" s="282"/>
      <c r="H46" s="282"/>
      <c r="I46" s="282"/>
      <c r="J46" s="282"/>
      <c r="K46" s="282"/>
      <c r="L46" s="511"/>
      <c r="M46" s="582"/>
      <c r="N46" s="282"/>
      <c r="O46" s="282"/>
      <c r="P46" s="282"/>
      <c r="Q46" s="282"/>
      <c r="R46" s="282"/>
      <c r="S46" s="282"/>
      <c r="T46" s="510"/>
      <c r="U46" s="578"/>
      <c r="V46" s="510"/>
      <c r="W46" s="283"/>
      <c r="X46" s="283"/>
      <c r="Y46" s="284"/>
    </row>
    <row r="47" spans="1:26" ht="14.45" customHeight="1">
      <c r="A47" s="625"/>
      <c r="B47" s="641" t="s">
        <v>217</v>
      </c>
      <c r="C47" s="641"/>
      <c r="D47" s="297">
        <v>972269.34896199999</v>
      </c>
      <c r="E47" s="286">
        <v>88577.630000000019</v>
      </c>
      <c r="F47" s="282"/>
      <c r="G47" s="282"/>
      <c r="H47" s="282"/>
      <c r="I47" s="282"/>
      <c r="J47" s="282"/>
      <c r="K47" s="282"/>
      <c r="L47" s="511"/>
      <c r="M47" s="582"/>
      <c r="N47" s="282"/>
      <c r="O47" s="282"/>
      <c r="P47" s="282"/>
      <c r="Q47" s="282"/>
      <c r="R47" s="282"/>
      <c r="S47" s="282"/>
      <c r="T47" s="510"/>
      <c r="U47" s="578"/>
      <c r="V47" s="510"/>
      <c r="W47" s="283"/>
      <c r="X47" s="283"/>
      <c r="Y47" s="284"/>
    </row>
    <row r="48" spans="1:26" ht="14.45" customHeight="1">
      <c r="A48" s="625"/>
      <c r="B48" s="630" t="s">
        <v>218</v>
      </c>
      <c r="C48" s="289" t="s">
        <v>214</v>
      </c>
      <c r="D48" s="290">
        <v>13317654.375441056</v>
      </c>
      <c r="E48" s="290">
        <v>1216271.2291879281</v>
      </c>
      <c r="F48" s="282"/>
      <c r="G48" s="282"/>
      <c r="H48" s="282"/>
      <c r="I48" s="282"/>
      <c r="J48" s="282"/>
      <c r="K48" s="282"/>
      <c r="L48" s="511"/>
      <c r="M48" s="582"/>
      <c r="N48" s="282"/>
      <c r="O48" s="282"/>
      <c r="P48" s="282"/>
      <c r="Q48" s="282"/>
      <c r="R48" s="282"/>
      <c r="S48" s="282"/>
      <c r="T48" s="510"/>
      <c r="U48" s="578"/>
      <c r="V48" s="510"/>
      <c r="W48" s="283"/>
      <c r="X48" s="283"/>
      <c r="Y48" s="284"/>
    </row>
    <row r="49" spans="1:25" ht="14.45" customHeight="1">
      <c r="A49" s="625"/>
      <c r="B49" s="639"/>
      <c r="C49" s="291" t="s">
        <v>219</v>
      </c>
      <c r="D49" s="292">
        <v>179947.83733400001</v>
      </c>
      <c r="E49" s="292">
        <v>16432.916682252999</v>
      </c>
      <c r="F49" s="282"/>
      <c r="G49" s="282"/>
      <c r="H49" s="282"/>
      <c r="I49" s="282"/>
      <c r="J49" s="282"/>
      <c r="K49" s="282"/>
      <c r="L49" s="511"/>
      <c r="M49" s="582"/>
      <c r="N49" s="282"/>
      <c r="O49" s="282"/>
      <c r="P49" s="282"/>
      <c r="Q49" s="282"/>
      <c r="R49" s="282"/>
      <c r="S49" s="282"/>
      <c r="T49" s="510"/>
      <c r="U49" s="578"/>
      <c r="V49" s="510"/>
      <c r="W49" s="283"/>
      <c r="X49" s="283"/>
      <c r="Y49" s="284"/>
    </row>
    <row r="50" spans="1:25" ht="14.45" customHeight="1">
      <c r="A50" s="626"/>
      <c r="B50" s="640"/>
      <c r="C50" s="293" t="s">
        <v>169</v>
      </c>
      <c r="D50" s="294">
        <v>13497602.212775055</v>
      </c>
      <c r="E50" s="294">
        <v>1232704.145870181</v>
      </c>
      <c r="F50" s="283"/>
      <c r="G50" s="283"/>
      <c r="H50" s="282"/>
      <c r="I50" s="282"/>
      <c r="J50" s="282"/>
      <c r="K50" s="282"/>
      <c r="L50" s="511"/>
      <c r="M50" s="582"/>
      <c r="N50" s="282"/>
      <c r="O50" s="282"/>
      <c r="P50" s="282"/>
      <c r="Q50" s="282"/>
      <c r="R50" s="282"/>
      <c r="S50" s="282"/>
      <c r="T50" s="510"/>
      <c r="U50" s="578"/>
      <c r="V50" s="510"/>
      <c r="W50" s="283"/>
      <c r="X50" s="283"/>
      <c r="Y50" s="284"/>
    </row>
    <row r="51" spans="1:25" ht="14.45" customHeight="1">
      <c r="A51" s="632" t="s">
        <v>220</v>
      </c>
      <c r="B51" s="632"/>
      <c r="C51" s="632"/>
      <c r="D51" s="294">
        <v>-38603.925117556006</v>
      </c>
      <c r="E51" s="296">
        <v>-3353.1410015928559</v>
      </c>
      <c r="F51" s="298"/>
      <c r="G51" s="295"/>
      <c r="H51" s="298"/>
      <c r="I51" s="299"/>
      <c r="J51" s="298"/>
      <c r="K51" s="295"/>
      <c r="L51" s="511"/>
      <c r="M51" s="582"/>
      <c r="N51" s="282"/>
      <c r="O51" s="282"/>
      <c r="P51" s="282"/>
      <c r="Q51" s="282"/>
      <c r="R51" s="282"/>
      <c r="S51" s="282"/>
      <c r="T51" s="510"/>
      <c r="U51" s="578"/>
      <c r="V51" s="510"/>
      <c r="X51" s="283"/>
      <c r="Y51" s="284"/>
    </row>
    <row r="52" spans="1:25" ht="14.45" customHeight="1">
      <c r="A52" s="300"/>
      <c r="B52" s="300"/>
      <c r="C52" s="300"/>
      <c r="D52" s="301"/>
      <c r="E52" s="301"/>
      <c r="G52" s="282"/>
      <c r="I52" s="283"/>
      <c r="K52" s="282"/>
      <c r="L52" s="511"/>
      <c r="M52" s="582"/>
      <c r="N52" s="282"/>
      <c r="O52" s="282"/>
      <c r="P52" s="282"/>
      <c r="Q52" s="282"/>
      <c r="R52" s="282"/>
      <c r="S52" s="282"/>
      <c r="T52" s="510"/>
      <c r="V52" s="510"/>
      <c r="X52" s="283"/>
      <c r="Y52" s="284"/>
    </row>
    <row r="53" spans="1:25" ht="14.45" customHeight="1">
      <c r="A53" s="635" t="s">
        <v>221</v>
      </c>
      <c r="B53" s="635"/>
      <c r="C53" s="635"/>
      <c r="D53" s="635"/>
      <c r="E53" s="635"/>
      <c r="F53" s="635"/>
      <c r="G53" s="635"/>
      <c r="H53" s="635"/>
      <c r="I53" s="635"/>
      <c r="J53" s="635"/>
      <c r="K53" s="635"/>
      <c r="L53" s="511"/>
      <c r="M53" s="582"/>
      <c r="N53" s="282"/>
      <c r="O53" s="282"/>
      <c r="P53" s="282"/>
      <c r="Q53" s="282"/>
      <c r="R53" s="282"/>
      <c r="S53" s="282"/>
      <c r="T53" s="510"/>
      <c r="V53" s="510"/>
      <c r="X53" s="283"/>
      <c r="Y53" s="284"/>
    </row>
    <row r="54" spans="1:25" ht="14.45" customHeight="1">
      <c r="A54" s="635"/>
      <c r="B54" s="635"/>
      <c r="C54" s="635"/>
      <c r="D54" s="635"/>
      <c r="E54" s="635"/>
      <c r="F54" s="635"/>
      <c r="G54" s="635"/>
      <c r="H54" s="635"/>
      <c r="I54" s="635"/>
      <c r="J54" s="635"/>
      <c r="K54" s="635"/>
      <c r="L54" s="511"/>
      <c r="M54" s="582"/>
      <c r="N54" s="282"/>
      <c r="O54" s="282"/>
      <c r="P54" s="282"/>
      <c r="Q54" s="282"/>
      <c r="R54" s="282"/>
      <c r="S54" s="282"/>
      <c r="T54" s="510"/>
      <c r="V54" s="510"/>
      <c r="X54" s="283"/>
      <c r="Y54" s="284"/>
    </row>
    <row r="55" spans="1:25" ht="12.75" customHeight="1">
      <c r="A55" s="635"/>
      <c r="B55" s="635"/>
      <c r="C55" s="635"/>
      <c r="D55" s="635"/>
      <c r="E55" s="635"/>
      <c r="F55" s="635"/>
      <c r="G55" s="635"/>
      <c r="H55" s="635"/>
      <c r="I55" s="635"/>
      <c r="J55" s="635"/>
      <c r="K55" s="635"/>
      <c r="M55" s="582"/>
      <c r="N55" s="282"/>
      <c r="O55" s="282"/>
      <c r="P55" s="282"/>
      <c r="Q55" s="282"/>
      <c r="R55" s="282"/>
      <c r="S55" s="282"/>
      <c r="T55" s="510"/>
      <c r="V55" s="510"/>
      <c r="X55" s="283"/>
      <c r="Y55" s="284"/>
    </row>
    <row r="56" spans="1:25">
      <c r="A56" s="635"/>
      <c r="B56" s="635"/>
      <c r="C56" s="635"/>
      <c r="D56" s="635"/>
      <c r="E56" s="635"/>
      <c r="F56" s="635"/>
      <c r="G56" s="635"/>
      <c r="H56" s="635"/>
      <c r="I56" s="635"/>
      <c r="J56" s="635"/>
      <c r="K56" s="635"/>
      <c r="M56" s="582"/>
      <c r="N56" s="282"/>
      <c r="O56" s="282"/>
      <c r="P56" s="282"/>
      <c r="Q56" s="282"/>
      <c r="R56" s="282"/>
      <c r="S56" s="282"/>
      <c r="T56" s="510"/>
      <c r="V56" s="510"/>
      <c r="X56" s="283"/>
      <c r="Y56" s="284"/>
    </row>
    <row r="57" spans="1:25">
      <c r="D57" s="283"/>
      <c r="E57" s="283"/>
      <c r="M57" s="582"/>
      <c r="N57" s="282"/>
      <c r="O57" s="282"/>
      <c r="P57" s="282"/>
      <c r="Q57" s="282"/>
      <c r="R57" s="282"/>
      <c r="S57" s="282"/>
      <c r="T57" s="510"/>
      <c r="V57" s="510"/>
      <c r="X57" s="283"/>
      <c r="Y57" s="284"/>
    </row>
    <row r="58" spans="1:25">
      <c r="D58" s="282"/>
      <c r="E58" s="282"/>
      <c r="M58" s="582"/>
      <c r="N58" s="282"/>
      <c r="O58" s="282"/>
      <c r="P58" s="282"/>
      <c r="Q58" s="282"/>
      <c r="R58" s="282"/>
      <c r="S58" s="282"/>
      <c r="T58" s="510"/>
      <c r="V58" s="510"/>
      <c r="X58" s="283"/>
      <c r="Y58" s="284"/>
    </row>
    <row r="59" spans="1:25">
      <c r="D59" s="282"/>
      <c r="E59" s="302"/>
      <c r="M59" s="582"/>
      <c r="N59" s="282"/>
      <c r="O59" s="282"/>
      <c r="P59" s="282"/>
      <c r="Q59" s="282"/>
      <c r="R59" s="282"/>
      <c r="S59" s="282"/>
      <c r="T59" s="510"/>
      <c r="V59" s="510"/>
      <c r="X59" s="283"/>
      <c r="Y59" s="284"/>
    </row>
    <row r="60" spans="1:25">
      <c r="F60" s="282"/>
      <c r="M60" s="582"/>
      <c r="N60" s="282"/>
      <c r="O60" s="282"/>
      <c r="P60" s="282"/>
      <c r="Q60" s="282"/>
      <c r="R60" s="282"/>
      <c r="S60" s="282"/>
      <c r="T60" s="510"/>
      <c r="V60" s="510"/>
      <c r="X60" s="283"/>
      <c r="Y60" s="284"/>
    </row>
    <row r="61" spans="1:25">
      <c r="M61" s="582"/>
      <c r="N61" s="282"/>
      <c r="O61" s="282"/>
      <c r="P61" s="282"/>
      <c r="Q61" s="282"/>
      <c r="R61" s="282"/>
      <c r="S61" s="282"/>
      <c r="T61" s="510"/>
      <c r="V61" s="510"/>
      <c r="X61" s="283"/>
      <c r="Y61" s="284"/>
    </row>
    <row r="62" spans="1:25">
      <c r="M62" s="582"/>
      <c r="N62" s="282"/>
      <c r="O62" s="282"/>
      <c r="P62" s="282"/>
      <c r="Q62" s="282"/>
      <c r="R62" s="282"/>
      <c r="S62" s="282"/>
      <c r="T62" s="510"/>
      <c r="V62" s="510"/>
      <c r="X62" s="283"/>
      <c r="Y62" s="284"/>
    </row>
    <row r="63" spans="1:25">
      <c r="M63" s="582"/>
      <c r="N63" s="282"/>
      <c r="O63" s="282"/>
      <c r="P63" s="282"/>
      <c r="Q63" s="282"/>
      <c r="R63" s="282"/>
      <c r="S63" s="282"/>
      <c r="T63" s="510"/>
      <c r="V63" s="510"/>
      <c r="X63" s="283"/>
      <c r="Y63" s="284"/>
    </row>
    <row r="64" spans="1:25">
      <c r="M64" s="582"/>
      <c r="N64" s="282"/>
      <c r="O64" s="282"/>
      <c r="P64" s="282"/>
      <c r="Q64" s="282"/>
      <c r="R64" s="282"/>
      <c r="S64" s="282"/>
      <c r="T64" s="510"/>
      <c r="V64" s="510"/>
      <c r="X64" s="283"/>
      <c r="Y64" s="284"/>
    </row>
    <row r="65" spans="13:25">
      <c r="M65" s="582"/>
      <c r="N65" s="282"/>
      <c r="O65" s="282"/>
      <c r="P65" s="282"/>
      <c r="Q65" s="282"/>
      <c r="R65" s="282"/>
      <c r="S65" s="282"/>
      <c r="T65" s="510"/>
      <c r="V65" s="510"/>
      <c r="X65" s="283"/>
      <c r="Y65" s="284"/>
    </row>
    <row r="66" spans="13:25">
      <c r="M66" s="582"/>
      <c r="N66" s="282"/>
      <c r="O66" s="282"/>
      <c r="P66" s="282"/>
      <c r="Q66" s="282"/>
      <c r="R66" s="282"/>
      <c r="S66" s="282"/>
      <c r="T66" s="510"/>
      <c r="V66" s="510"/>
      <c r="X66" s="283"/>
      <c r="Y66" s="284"/>
    </row>
    <row r="67" spans="13:25">
      <c r="M67" s="582"/>
      <c r="N67" s="282"/>
      <c r="O67" s="282"/>
      <c r="P67" s="282"/>
      <c r="Q67" s="282"/>
      <c r="R67" s="282"/>
      <c r="S67" s="282"/>
      <c r="T67" s="510"/>
      <c r="V67" s="510"/>
      <c r="X67" s="283"/>
      <c r="Y67" s="284"/>
    </row>
    <row r="68" spans="13:25">
      <c r="M68" s="582"/>
      <c r="N68" s="282"/>
      <c r="O68" s="282"/>
      <c r="P68" s="282"/>
      <c r="Q68" s="282"/>
      <c r="R68" s="282"/>
      <c r="S68" s="282"/>
      <c r="T68" s="510"/>
      <c r="V68" s="510"/>
      <c r="X68" s="283"/>
      <c r="Y68" s="284"/>
    </row>
    <row r="69" spans="13:25">
      <c r="M69" s="582"/>
      <c r="N69" s="282"/>
      <c r="O69" s="282"/>
      <c r="P69" s="282"/>
      <c r="Q69" s="282"/>
      <c r="R69" s="282"/>
      <c r="S69" s="282"/>
      <c r="T69" s="510"/>
      <c r="V69" s="510"/>
      <c r="X69" s="283"/>
      <c r="Y69" s="284"/>
    </row>
    <row r="70" spans="13:25">
      <c r="M70" s="582"/>
      <c r="N70" s="282"/>
      <c r="O70" s="282"/>
      <c r="P70" s="282"/>
      <c r="Q70" s="282"/>
      <c r="R70" s="282"/>
      <c r="S70" s="282"/>
      <c r="T70" s="510"/>
      <c r="V70" s="510"/>
      <c r="X70" s="283"/>
      <c r="Y70" s="284"/>
    </row>
    <row r="71" spans="13:25">
      <c r="M71" s="582"/>
      <c r="N71" s="282"/>
      <c r="O71" s="282"/>
      <c r="P71" s="282"/>
      <c r="Q71" s="282"/>
      <c r="R71" s="282"/>
      <c r="S71" s="282"/>
      <c r="T71" s="510"/>
      <c r="V71" s="510"/>
      <c r="X71" s="283"/>
      <c r="Y71" s="284"/>
    </row>
    <row r="72" spans="13:25">
      <c r="M72" s="582"/>
      <c r="N72" s="282"/>
      <c r="O72" s="282"/>
      <c r="P72" s="282"/>
      <c r="Q72" s="282"/>
      <c r="R72" s="282"/>
      <c r="S72" s="282"/>
      <c r="T72" s="510"/>
      <c r="V72" s="510"/>
      <c r="X72" s="283"/>
      <c r="Y72" s="284"/>
    </row>
    <row r="73" spans="13:25">
      <c r="M73" s="582"/>
      <c r="N73" s="282"/>
      <c r="O73" s="282"/>
      <c r="P73" s="282"/>
      <c r="Q73" s="282"/>
      <c r="R73" s="282"/>
      <c r="S73" s="282"/>
      <c r="T73" s="510"/>
      <c r="V73" s="510"/>
      <c r="X73" s="283"/>
      <c r="Y73" s="284"/>
    </row>
    <row r="74" spans="13:25">
      <c r="M74" s="582"/>
      <c r="N74" s="282"/>
      <c r="O74" s="282"/>
      <c r="P74" s="282"/>
      <c r="Q74" s="282"/>
      <c r="R74" s="282"/>
      <c r="S74" s="282"/>
      <c r="T74" s="510"/>
      <c r="V74" s="510"/>
      <c r="X74" s="283"/>
      <c r="Y74" s="284"/>
    </row>
    <row r="75" spans="13:25">
      <c r="M75" s="582"/>
      <c r="N75" s="282"/>
      <c r="O75" s="282"/>
      <c r="P75" s="282"/>
      <c r="Q75" s="282"/>
      <c r="R75" s="282"/>
      <c r="S75" s="282"/>
      <c r="T75" s="510"/>
      <c r="V75" s="510"/>
      <c r="X75" s="283"/>
      <c r="Y75" s="284"/>
    </row>
    <row r="76" spans="13:25">
      <c r="M76" s="582"/>
      <c r="N76" s="282"/>
      <c r="O76" s="282"/>
      <c r="P76" s="282"/>
      <c r="Q76" s="282"/>
      <c r="R76" s="282"/>
      <c r="S76" s="282"/>
      <c r="T76" s="510"/>
      <c r="V76" s="510"/>
      <c r="X76" s="283"/>
      <c r="Y76" s="284"/>
    </row>
    <row r="77" spans="13:25">
      <c r="M77" s="582"/>
      <c r="N77" s="282"/>
      <c r="O77" s="282"/>
      <c r="P77" s="282"/>
      <c r="Q77" s="282"/>
      <c r="R77" s="282"/>
      <c r="S77" s="282"/>
      <c r="T77" s="510"/>
      <c r="V77" s="510"/>
      <c r="X77" s="283"/>
      <c r="Y77" s="284"/>
    </row>
    <row r="78" spans="13:25">
      <c r="M78" s="582"/>
      <c r="N78" s="282"/>
      <c r="O78" s="282"/>
      <c r="P78" s="282"/>
      <c r="Q78" s="282"/>
      <c r="R78" s="282"/>
      <c r="S78" s="282"/>
      <c r="T78" s="510"/>
      <c r="V78" s="510"/>
      <c r="X78" s="283"/>
      <c r="Y78" s="284"/>
    </row>
    <row r="79" spans="13:25">
      <c r="M79" s="582"/>
      <c r="N79" s="282"/>
      <c r="O79" s="282"/>
      <c r="P79" s="282"/>
      <c r="Q79" s="282"/>
      <c r="R79" s="282"/>
      <c r="S79" s="282"/>
      <c r="T79" s="510"/>
      <c r="V79" s="510"/>
      <c r="X79" s="283"/>
      <c r="Y79" s="284"/>
    </row>
    <row r="80" spans="13:25">
      <c r="M80" s="582"/>
      <c r="N80" s="282"/>
      <c r="O80" s="282"/>
      <c r="P80" s="282"/>
      <c r="Q80" s="282"/>
      <c r="R80" s="282"/>
      <c r="S80" s="282"/>
      <c r="T80" s="510"/>
      <c r="V80" s="510"/>
      <c r="X80" s="283"/>
      <c r="Y80" s="284"/>
    </row>
    <row r="81" spans="13:25">
      <c r="M81" s="582"/>
      <c r="N81" s="282"/>
      <c r="O81" s="282"/>
      <c r="P81" s="282"/>
      <c r="Q81" s="282"/>
      <c r="R81" s="282"/>
      <c r="S81" s="282"/>
      <c r="T81" s="510"/>
      <c r="V81" s="510"/>
      <c r="X81" s="283"/>
      <c r="Y81" s="284"/>
    </row>
    <row r="82" spans="13:25">
      <c r="M82" s="582"/>
      <c r="N82" s="282"/>
      <c r="O82" s="282"/>
      <c r="P82" s="282"/>
      <c r="Q82" s="282"/>
      <c r="R82" s="282"/>
      <c r="S82" s="282"/>
      <c r="T82" s="510"/>
      <c r="V82" s="510"/>
      <c r="X82" s="283"/>
      <c r="Y82" s="284"/>
    </row>
    <row r="83" spans="13:25">
      <c r="M83" s="582"/>
      <c r="N83" s="282"/>
      <c r="O83" s="282"/>
      <c r="P83" s="282"/>
      <c r="Q83" s="282"/>
      <c r="R83" s="282"/>
      <c r="S83" s="282"/>
      <c r="T83" s="510"/>
      <c r="V83" s="510"/>
      <c r="X83" s="283"/>
      <c r="Y83" s="284"/>
    </row>
    <row r="84" spans="13:25">
      <c r="M84" s="582"/>
      <c r="N84" s="282"/>
      <c r="O84" s="282"/>
      <c r="P84" s="282"/>
      <c r="Q84" s="282"/>
      <c r="R84" s="282"/>
      <c r="S84" s="282"/>
      <c r="T84" s="510"/>
      <c r="V84" s="510"/>
      <c r="X84" s="283"/>
      <c r="Y84" s="284"/>
    </row>
    <row r="85" spans="13:25">
      <c r="M85" s="582"/>
      <c r="N85" s="282"/>
      <c r="O85" s="282"/>
      <c r="P85" s="282"/>
      <c r="Q85" s="282"/>
      <c r="R85" s="282"/>
      <c r="S85" s="282"/>
      <c r="T85" s="510"/>
      <c r="V85" s="510"/>
      <c r="X85" s="283"/>
      <c r="Y85" s="284"/>
    </row>
    <row r="86" spans="13:25">
      <c r="M86" s="582"/>
      <c r="N86" s="282"/>
      <c r="O86" s="282"/>
      <c r="P86" s="282"/>
      <c r="Q86" s="282"/>
      <c r="R86" s="282"/>
      <c r="S86" s="282"/>
      <c r="T86" s="510"/>
      <c r="V86" s="510"/>
      <c r="X86" s="283"/>
      <c r="Y86" s="284"/>
    </row>
    <row r="87" spans="13:25">
      <c r="M87" s="582"/>
      <c r="N87" s="282"/>
      <c r="O87" s="282"/>
      <c r="P87" s="282"/>
      <c r="Q87" s="282"/>
      <c r="R87" s="282"/>
      <c r="S87" s="282"/>
      <c r="T87" s="510"/>
      <c r="V87" s="510"/>
      <c r="X87" s="283"/>
      <c r="Y87" s="284"/>
    </row>
    <row r="88" spans="13:25">
      <c r="M88" s="582"/>
      <c r="N88" s="282"/>
      <c r="O88" s="282"/>
      <c r="P88" s="282"/>
      <c r="Q88" s="282"/>
      <c r="R88" s="282"/>
      <c r="S88" s="282"/>
      <c r="T88" s="510"/>
      <c r="V88" s="510"/>
      <c r="X88" s="283"/>
      <c r="Y88" s="284"/>
    </row>
    <row r="89" spans="13:25">
      <c r="M89" s="582"/>
      <c r="N89" s="282"/>
      <c r="O89" s="282"/>
      <c r="P89" s="282"/>
      <c r="Q89" s="282"/>
      <c r="R89" s="282"/>
      <c r="S89" s="282"/>
      <c r="T89" s="510"/>
      <c r="V89" s="510"/>
      <c r="X89" s="283"/>
      <c r="Y89" s="284"/>
    </row>
    <row r="90" spans="13:25">
      <c r="M90" s="582"/>
      <c r="N90" s="282"/>
      <c r="O90" s="282"/>
      <c r="P90" s="282"/>
      <c r="Q90" s="282"/>
      <c r="R90" s="282"/>
      <c r="S90" s="282"/>
      <c r="T90" s="510"/>
      <c r="V90" s="510"/>
      <c r="X90" s="283"/>
      <c r="Y90" s="284"/>
    </row>
    <row r="91" spans="13:25">
      <c r="M91" s="582"/>
      <c r="N91" s="282"/>
      <c r="O91" s="282"/>
      <c r="P91" s="282"/>
      <c r="Q91" s="282"/>
      <c r="R91" s="282"/>
      <c r="S91" s="282"/>
      <c r="T91" s="510"/>
      <c r="V91" s="510"/>
      <c r="X91" s="283"/>
      <c r="Y91" s="284"/>
    </row>
    <row r="92" spans="13:25">
      <c r="M92" s="582"/>
      <c r="N92" s="282"/>
      <c r="O92" s="282"/>
      <c r="P92" s="282"/>
      <c r="Q92" s="282"/>
      <c r="R92" s="282"/>
      <c r="S92" s="282"/>
      <c r="T92" s="510"/>
      <c r="V92" s="510"/>
      <c r="X92" s="283"/>
      <c r="Y92" s="284"/>
    </row>
    <row r="93" spans="13:25">
      <c r="M93" s="582"/>
      <c r="N93" s="282"/>
      <c r="O93" s="282"/>
      <c r="P93" s="282"/>
      <c r="Q93" s="282"/>
      <c r="R93" s="282"/>
      <c r="S93" s="282"/>
      <c r="T93" s="510"/>
      <c r="V93" s="510"/>
      <c r="X93" s="283"/>
      <c r="Y93" s="284"/>
    </row>
    <row r="94" spans="13:25">
      <c r="M94" s="582"/>
      <c r="N94" s="282"/>
      <c r="O94" s="282"/>
      <c r="P94" s="282"/>
      <c r="Q94" s="282"/>
      <c r="R94" s="282"/>
      <c r="S94" s="282"/>
      <c r="T94" s="510"/>
      <c r="V94" s="510"/>
      <c r="X94" s="283"/>
      <c r="Y94" s="284"/>
    </row>
    <row r="95" spans="13:25">
      <c r="M95" s="582"/>
      <c r="N95" s="282"/>
      <c r="O95" s="282"/>
      <c r="P95" s="282"/>
      <c r="Q95" s="282"/>
      <c r="R95" s="282"/>
      <c r="S95" s="282"/>
      <c r="T95" s="510"/>
      <c r="V95" s="510"/>
      <c r="X95" s="283"/>
      <c r="Y95" s="284"/>
    </row>
    <row r="96" spans="13:25">
      <c r="M96" s="582"/>
      <c r="N96" s="282"/>
      <c r="O96" s="282"/>
      <c r="P96" s="282"/>
      <c r="Q96" s="282"/>
      <c r="R96" s="282"/>
      <c r="S96" s="282"/>
      <c r="T96" s="510"/>
      <c r="V96" s="510"/>
      <c r="X96" s="283"/>
      <c r="Y96" s="284"/>
    </row>
    <row r="97" spans="13:25">
      <c r="M97" s="582"/>
      <c r="N97" s="282"/>
      <c r="O97" s="282"/>
      <c r="P97" s="282"/>
      <c r="Q97" s="282"/>
      <c r="R97" s="282"/>
      <c r="S97" s="282"/>
      <c r="T97" s="510"/>
      <c r="V97" s="510"/>
      <c r="X97" s="283"/>
      <c r="Y97" s="284"/>
    </row>
    <row r="98" spans="13:25">
      <c r="M98" s="582"/>
      <c r="N98" s="282"/>
      <c r="O98" s="282"/>
      <c r="P98" s="282"/>
      <c r="Q98" s="282"/>
      <c r="R98" s="282"/>
      <c r="S98" s="282"/>
      <c r="T98" s="510"/>
      <c r="V98" s="510"/>
      <c r="X98" s="283"/>
      <c r="Y98" s="284"/>
    </row>
    <row r="99" spans="13:25">
      <c r="M99" s="582"/>
      <c r="N99" s="282"/>
      <c r="O99" s="282"/>
      <c r="P99" s="282"/>
      <c r="Q99" s="282"/>
      <c r="R99" s="282"/>
      <c r="S99" s="282"/>
      <c r="T99" s="510"/>
      <c r="V99" s="510"/>
      <c r="X99" s="283"/>
      <c r="Y99" s="284"/>
    </row>
    <row r="100" spans="13:25">
      <c r="M100" s="582"/>
      <c r="N100" s="282"/>
      <c r="O100" s="282"/>
      <c r="P100" s="282"/>
      <c r="Q100" s="282"/>
      <c r="R100" s="282"/>
      <c r="S100" s="282"/>
      <c r="T100" s="510"/>
      <c r="V100" s="510"/>
      <c r="X100" s="283"/>
      <c r="Y100" s="284"/>
    </row>
    <row r="101" spans="13:25">
      <c r="M101" s="582"/>
      <c r="N101" s="282"/>
      <c r="O101" s="282"/>
      <c r="P101" s="282"/>
      <c r="Q101" s="282"/>
      <c r="R101" s="282"/>
      <c r="S101" s="282"/>
      <c r="T101" s="510"/>
      <c r="V101" s="510"/>
      <c r="X101" s="283"/>
      <c r="Y101" s="284"/>
    </row>
    <row r="102" spans="13:25">
      <c r="M102" s="582"/>
      <c r="N102" s="282"/>
      <c r="O102" s="282"/>
      <c r="P102" s="282"/>
      <c r="Q102" s="282"/>
      <c r="R102" s="282"/>
      <c r="S102" s="282"/>
      <c r="T102" s="510"/>
      <c r="V102" s="510"/>
      <c r="X102" s="283"/>
      <c r="Y102" s="284"/>
    </row>
    <row r="103" spans="13:25">
      <c r="M103" s="582"/>
      <c r="N103" s="282"/>
      <c r="O103" s="282"/>
      <c r="P103" s="282"/>
      <c r="Q103" s="282"/>
      <c r="R103" s="282"/>
      <c r="S103" s="282"/>
      <c r="T103" s="510"/>
      <c r="V103" s="510"/>
      <c r="X103" s="283"/>
      <c r="Y103" s="284"/>
    </row>
    <row r="104" spans="13:25">
      <c r="M104" s="582"/>
      <c r="N104" s="282"/>
      <c r="O104" s="282"/>
      <c r="P104" s="282"/>
      <c r="Q104" s="282"/>
      <c r="R104" s="282"/>
      <c r="S104" s="282"/>
      <c r="T104" s="510"/>
      <c r="V104" s="510"/>
      <c r="X104" s="283"/>
      <c r="Y104" s="284"/>
    </row>
    <row r="105" spans="13:25">
      <c r="M105" s="582"/>
      <c r="N105" s="282"/>
      <c r="O105" s="282"/>
      <c r="P105" s="282"/>
      <c r="Q105" s="282"/>
      <c r="R105" s="282"/>
      <c r="S105" s="282"/>
      <c r="T105" s="510"/>
      <c r="V105" s="510"/>
      <c r="X105" s="283"/>
      <c r="Y105" s="284"/>
    </row>
    <row r="106" spans="13:25">
      <c r="M106" s="582"/>
      <c r="N106" s="282"/>
      <c r="O106" s="282"/>
      <c r="P106" s="282"/>
      <c r="Q106" s="282"/>
      <c r="R106" s="282"/>
      <c r="S106" s="282"/>
      <c r="T106" s="510"/>
      <c r="V106" s="510"/>
      <c r="X106" s="283"/>
      <c r="Y106" s="284"/>
    </row>
    <row r="107" spans="13:25">
      <c r="M107" s="582"/>
      <c r="N107" s="282"/>
      <c r="O107" s="282"/>
      <c r="P107" s="282"/>
      <c r="Q107" s="282"/>
      <c r="R107" s="282"/>
      <c r="S107" s="282"/>
      <c r="T107" s="510"/>
      <c r="V107" s="510"/>
      <c r="X107" s="283"/>
      <c r="Y107" s="284"/>
    </row>
    <row r="108" spans="13:25">
      <c r="M108" s="582"/>
      <c r="N108" s="282"/>
      <c r="O108" s="282"/>
      <c r="P108" s="282"/>
      <c r="Q108" s="282"/>
      <c r="R108" s="282"/>
      <c r="S108" s="282"/>
      <c r="T108" s="510"/>
      <c r="V108" s="510"/>
      <c r="X108" s="283"/>
      <c r="Y108" s="284"/>
    </row>
    <row r="109" spans="13:25">
      <c r="M109" s="582"/>
      <c r="N109" s="282"/>
      <c r="O109" s="282"/>
      <c r="P109" s="282"/>
      <c r="Q109" s="282"/>
      <c r="R109" s="282"/>
      <c r="S109" s="282"/>
      <c r="T109" s="510"/>
      <c r="V109" s="510"/>
      <c r="X109" s="283"/>
      <c r="Y109" s="284"/>
    </row>
    <row r="110" spans="13:25">
      <c r="M110" s="582"/>
      <c r="N110" s="282"/>
      <c r="O110" s="282"/>
      <c r="P110" s="282"/>
      <c r="Q110" s="282"/>
      <c r="R110" s="282"/>
      <c r="S110" s="282"/>
      <c r="T110" s="510"/>
      <c r="V110" s="510"/>
      <c r="X110" s="283"/>
      <c r="Y110" s="284"/>
    </row>
    <row r="111" spans="13:25">
      <c r="M111" s="582"/>
      <c r="N111" s="282"/>
      <c r="O111" s="282"/>
      <c r="P111" s="282"/>
      <c r="Q111" s="282"/>
      <c r="R111" s="282"/>
      <c r="S111" s="282"/>
      <c r="T111" s="510"/>
      <c r="V111" s="510"/>
      <c r="X111" s="283"/>
      <c r="Y111" s="284"/>
    </row>
    <row r="112" spans="13:25">
      <c r="M112" s="582"/>
      <c r="N112" s="282"/>
      <c r="O112" s="282"/>
      <c r="P112" s="282"/>
      <c r="Q112" s="282"/>
      <c r="R112" s="282"/>
      <c r="S112" s="282"/>
      <c r="T112" s="510"/>
      <c r="V112" s="510"/>
      <c r="X112" s="283"/>
      <c r="Y112" s="284"/>
    </row>
    <row r="113" spans="13:25">
      <c r="M113" s="582"/>
      <c r="N113" s="282"/>
      <c r="O113" s="282"/>
      <c r="P113" s="282"/>
      <c r="Q113" s="282"/>
      <c r="R113" s="282"/>
      <c r="S113" s="282"/>
      <c r="T113" s="510"/>
      <c r="V113" s="510"/>
      <c r="X113" s="283"/>
      <c r="Y113" s="284"/>
    </row>
    <row r="114" spans="13:25">
      <c r="M114" s="582"/>
      <c r="N114" s="282"/>
      <c r="O114" s="282"/>
      <c r="P114" s="282"/>
      <c r="Q114" s="282"/>
      <c r="R114" s="282"/>
      <c r="S114" s="282"/>
      <c r="T114" s="510"/>
      <c r="V114" s="510"/>
      <c r="X114" s="283"/>
      <c r="Y114" s="284"/>
    </row>
    <row r="115" spans="13:25">
      <c r="M115" s="582"/>
      <c r="N115" s="282"/>
      <c r="O115" s="282"/>
      <c r="P115" s="282"/>
      <c r="Q115" s="282"/>
      <c r="R115" s="282"/>
      <c r="S115" s="282"/>
      <c r="T115" s="510"/>
      <c r="V115" s="510"/>
      <c r="X115" s="283"/>
      <c r="Y115" s="284"/>
    </row>
    <row r="116" spans="13:25">
      <c r="M116" s="582"/>
      <c r="N116" s="282"/>
      <c r="O116" s="282"/>
      <c r="P116" s="282"/>
      <c r="Q116" s="282"/>
      <c r="R116" s="282"/>
      <c r="S116" s="282"/>
      <c r="T116" s="510"/>
      <c r="V116" s="510"/>
      <c r="X116" s="283"/>
      <c r="Y116" s="284"/>
    </row>
    <row r="117" spans="13:25">
      <c r="M117" s="582"/>
      <c r="N117" s="282"/>
      <c r="O117" s="282"/>
      <c r="P117" s="282"/>
      <c r="Q117" s="282"/>
      <c r="R117" s="282"/>
      <c r="S117" s="282"/>
      <c r="T117" s="510"/>
      <c r="V117" s="510"/>
      <c r="X117" s="283"/>
      <c r="Y117" s="284"/>
    </row>
    <row r="118" spans="13:25">
      <c r="M118" s="582"/>
      <c r="N118" s="282"/>
      <c r="O118" s="282"/>
      <c r="P118" s="282"/>
      <c r="Q118" s="282"/>
      <c r="R118" s="282"/>
      <c r="S118" s="282"/>
      <c r="T118" s="510"/>
      <c r="V118" s="510"/>
      <c r="X118" s="283"/>
      <c r="Y118" s="284"/>
    </row>
    <row r="119" spans="13:25">
      <c r="M119" s="582"/>
      <c r="N119" s="282"/>
      <c r="O119" s="282"/>
      <c r="P119" s="282"/>
      <c r="Q119" s="282"/>
      <c r="R119" s="282"/>
      <c r="S119" s="282"/>
      <c r="T119" s="510"/>
      <c r="V119" s="510"/>
      <c r="X119" s="283"/>
      <c r="Y119" s="284"/>
    </row>
    <row r="120" spans="13:25">
      <c r="M120" s="582"/>
      <c r="N120" s="282"/>
      <c r="O120" s="282"/>
      <c r="P120" s="282"/>
      <c r="Q120" s="282"/>
      <c r="R120" s="282"/>
      <c r="S120" s="282"/>
      <c r="T120" s="510"/>
      <c r="V120" s="510"/>
      <c r="X120" s="283"/>
      <c r="Y120" s="284"/>
    </row>
    <row r="121" spans="13:25">
      <c r="M121" s="582"/>
      <c r="N121" s="282"/>
      <c r="O121" s="282"/>
      <c r="P121" s="282"/>
      <c r="Q121" s="282"/>
      <c r="R121" s="282"/>
      <c r="S121" s="282"/>
      <c r="T121" s="510"/>
      <c r="V121" s="510"/>
      <c r="X121" s="283"/>
      <c r="Y121" s="284"/>
    </row>
    <row r="122" spans="13:25">
      <c r="M122" s="582"/>
      <c r="N122" s="282"/>
      <c r="O122" s="282"/>
      <c r="P122" s="282"/>
      <c r="Q122" s="282"/>
      <c r="R122" s="282"/>
      <c r="S122" s="282"/>
      <c r="T122" s="510"/>
      <c r="V122" s="510"/>
      <c r="X122" s="283"/>
      <c r="Y122" s="284"/>
    </row>
    <row r="123" spans="13:25">
      <c r="M123" s="582"/>
      <c r="N123" s="282"/>
      <c r="O123" s="282"/>
      <c r="P123" s="282"/>
      <c r="Q123" s="282"/>
      <c r="R123" s="282"/>
      <c r="S123" s="282"/>
      <c r="T123" s="510"/>
      <c r="V123" s="510"/>
      <c r="X123" s="283"/>
      <c r="Y123" s="284"/>
    </row>
    <row r="124" spans="13:25">
      <c r="M124" s="582"/>
      <c r="N124" s="282"/>
      <c r="O124" s="282"/>
      <c r="P124" s="282"/>
      <c r="Q124" s="282"/>
      <c r="R124" s="282"/>
      <c r="S124" s="282"/>
      <c r="T124" s="510"/>
      <c r="V124" s="510"/>
      <c r="X124" s="283"/>
      <c r="Y124" s="284"/>
    </row>
    <row r="125" spans="13:25">
      <c r="M125" s="582"/>
      <c r="N125" s="282"/>
      <c r="O125" s="282"/>
      <c r="P125" s="282"/>
      <c r="Q125" s="282"/>
      <c r="R125" s="282"/>
      <c r="S125" s="282"/>
      <c r="T125" s="510"/>
      <c r="V125" s="510"/>
      <c r="X125" s="283"/>
      <c r="Y125" s="284"/>
    </row>
    <row r="126" spans="13:25">
      <c r="M126" s="582"/>
      <c r="N126" s="282"/>
      <c r="O126" s="282"/>
      <c r="P126" s="282"/>
      <c r="Q126" s="282"/>
      <c r="R126" s="282"/>
      <c r="S126" s="282"/>
      <c r="T126" s="510"/>
      <c r="V126" s="510"/>
      <c r="X126" s="283"/>
      <c r="Y126" s="284"/>
    </row>
    <row r="127" spans="13:25">
      <c r="M127" s="582"/>
      <c r="N127" s="282"/>
      <c r="O127" s="282"/>
      <c r="P127" s="282"/>
      <c r="Q127" s="282"/>
      <c r="R127" s="282"/>
      <c r="S127" s="282"/>
      <c r="T127" s="510"/>
      <c r="V127" s="510"/>
      <c r="X127" s="283"/>
      <c r="Y127" s="284"/>
    </row>
    <row r="128" spans="13:25">
      <c r="M128" s="582"/>
      <c r="N128" s="282"/>
      <c r="O128" s="282"/>
      <c r="P128" s="282"/>
      <c r="Q128" s="282"/>
      <c r="R128" s="282"/>
      <c r="S128" s="282"/>
      <c r="T128" s="510"/>
      <c r="V128" s="510"/>
      <c r="X128" s="283"/>
      <c r="Y128" s="284"/>
    </row>
    <row r="129" spans="13:25">
      <c r="M129" s="582"/>
      <c r="N129" s="282"/>
      <c r="O129" s="282"/>
      <c r="P129" s="282"/>
      <c r="Q129" s="282"/>
      <c r="R129" s="282"/>
      <c r="S129" s="282"/>
      <c r="T129" s="510"/>
      <c r="V129" s="510"/>
      <c r="X129" s="283"/>
      <c r="Y129" s="284"/>
    </row>
    <row r="130" spans="13:25">
      <c r="M130" s="582"/>
      <c r="N130" s="282"/>
      <c r="O130" s="282"/>
      <c r="P130" s="282"/>
      <c r="Q130" s="282"/>
      <c r="R130" s="282"/>
      <c r="S130" s="282"/>
      <c r="T130" s="510"/>
      <c r="V130" s="510"/>
      <c r="X130" s="283"/>
      <c r="Y130" s="284"/>
    </row>
    <row r="131" spans="13:25">
      <c r="M131" s="582"/>
      <c r="N131" s="282"/>
      <c r="O131" s="282"/>
      <c r="P131" s="282"/>
      <c r="Q131" s="282"/>
      <c r="R131" s="282"/>
      <c r="S131" s="282"/>
      <c r="T131" s="510"/>
      <c r="V131" s="510"/>
      <c r="X131" s="283"/>
      <c r="Y131" s="284"/>
    </row>
    <row r="132" spans="13:25">
      <c r="M132" s="582"/>
      <c r="N132" s="282"/>
      <c r="O132" s="282"/>
      <c r="P132" s="282"/>
      <c r="Q132" s="282"/>
      <c r="R132" s="282"/>
      <c r="S132" s="282"/>
      <c r="T132" s="510"/>
      <c r="V132" s="510"/>
      <c r="X132" s="283"/>
      <c r="Y132" s="284"/>
    </row>
    <row r="133" spans="13:25">
      <c r="M133" s="582"/>
      <c r="N133" s="282"/>
      <c r="O133" s="282"/>
      <c r="P133" s="282"/>
      <c r="Q133" s="282"/>
      <c r="R133" s="282"/>
      <c r="S133" s="282"/>
      <c r="T133" s="510"/>
      <c r="V133" s="510"/>
      <c r="X133" s="283"/>
      <c r="Y133" s="284"/>
    </row>
    <row r="134" spans="13:25">
      <c r="M134" s="582"/>
      <c r="N134" s="282"/>
      <c r="O134" s="282"/>
      <c r="P134" s="282"/>
      <c r="Q134" s="282"/>
      <c r="R134" s="282"/>
      <c r="S134" s="282"/>
      <c r="T134" s="510"/>
      <c r="V134" s="510"/>
      <c r="X134" s="283"/>
      <c r="Y134" s="284"/>
    </row>
    <row r="135" spans="13:25">
      <c r="M135" s="582"/>
      <c r="N135" s="282"/>
      <c r="O135" s="282"/>
      <c r="P135" s="282"/>
      <c r="Q135" s="282"/>
      <c r="R135" s="282"/>
      <c r="S135" s="282"/>
      <c r="T135" s="510"/>
      <c r="V135" s="510"/>
      <c r="X135" s="283"/>
      <c r="Y135" s="284"/>
    </row>
    <row r="136" spans="13:25">
      <c r="M136" s="582"/>
      <c r="N136" s="282"/>
      <c r="O136" s="282"/>
      <c r="P136" s="282"/>
      <c r="Q136" s="282"/>
      <c r="R136" s="282"/>
      <c r="S136" s="282"/>
      <c r="T136" s="510"/>
      <c r="V136" s="510"/>
      <c r="X136" s="283"/>
      <c r="Y136" s="284"/>
    </row>
    <row r="137" spans="13:25">
      <c r="M137" s="582"/>
      <c r="N137" s="282"/>
      <c r="O137" s="282"/>
      <c r="P137" s="282"/>
      <c r="Q137" s="282"/>
      <c r="R137" s="282"/>
      <c r="S137" s="282"/>
      <c r="T137" s="510"/>
      <c r="V137" s="510"/>
      <c r="X137" s="283"/>
      <c r="Y137" s="284"/>
    </row>
    <row r="138" spans="13:25">
      <c r="M138" s="582"/>
      <c r="N138" s="282"/>
      <c r="O138" s="282"/>
      <c r="P138" s="282"/>
      <c r="Q138" s="282"/>
      <c r="R138" s="282"/>
      <c r="S138" s="282"/>
      <c r="T138" s="510"/>
      <c r="V138" s="510"/>
      <c r="X138" s="283"/>
      <c r="Y138" s="284"/>
    </row>
    <row r="139" spans="13:25">
      <c r="M139" s="582"/>
      <c r="N139" s="282"/>
      <c r="O139" s="282"/>
      <c r="P139" s="282"/>
      <c r="Q139" s="282"/>
      <c r="R139" s="282"/>
      <c r="S139" s="282"/>
      <c r="T139" s="510"/>
      <c r="V139" s="510"/>
      <c r="X139" s="283"/>
      <c r="Y139" s="284"/>
    </row>
    <row r="140" spans="13:25">
      <c r="M140" s="582"/>
      <c r="N140" s="282"/>
      <c r="O140" s="282"/>
      <c r="P140" s="282"/>
      <c r="Q140" s="282"/>
      <c r="R140" s="282"/>
      <c r="S140" s="282"/>
      <c r="T140" s="510"/>
      <c r="V140" s="510"/>
      <c r="X140" s="283"/>
      <c r="Y140" s="284"/>
    </row>
    <row r="141" spans="13:25">
      <c r="M141" s="582"/>
      <c r="N141" s="282"/>
      <c r="O141" s="282"/>
      <c r="P141" s="282"/>
      <c r="Q141" s="282"/>
      <c r="R141" s="282"/>
      <c r="S141" s="282"/>
      <c r="T141" s="510"/>
      <c r="V141" s="510"/>
      <c r="X141" s="283"/>
      <c r="Y141" s="284"/>
    </row>
    <row r="142" spans="13:25">
      <c r="M142" s="582"/>
      <c r="N142" s="282"/>
      <c r="O142" s="282"/>
      <c r="P142" s="282"/>
      <c r="Q142" s="282"/>
      <c r="R142" s="282"/>
      <c r="S142" s="282"/>
      <c r="T142" s="510"/>
      <c r="V142" s="510"/>
      <c r="X142" s="283"/>
      <c r="Y142" s="284"/>
    </row>
    <row r="143" spans="13:25">
      <c r="M143" s="582"/>
      <c r="N143" s="282"/>
      <c r="O143" s="282"/>
      <c r="P143" s="282"/>
      <c r="Q143" s="282"/>
      <c r="R143" s="282"/>
      <c r="S143" s="282"/>
      <c r="T143" s="510"/>
      <c r="V143" s="510"/>
      <c r="X143" s="283"/>
      <c r="Y143" s="284"/>
    </row>
    <row r="144" spans="13:25">
      <c r="M144" s="582"/>
      <c r="N144" s="282"/>
      <c r="O144" s="282"/>
      <c r="P144" s="282"/>
      <c r="Q144" s="282"/>
      <c r="R144" s="282"/>
      <c r="S144" s="282"/>
      <c r="T144" s="510"/>
      <c r="V144" s="510"/>
      <c r="X144" s="283"/>
      <c r="Y144" s="284"/>
    </row>
    <row r="145" spans="13:25">
      <c r="M145" s="582"/>
      <c r="N145" s="282"/>
      <c r="O145" s="282"/>
      <c r="P145" s="282"/>
      <c r="Q145" s="282"/>
      <c r="R145" s="282"/>
      <c r="S145" s="282"/>
      <c r="T145" s="510"/>
      <c r="V145" s="510"/>
      <c r="X145" s="283"/>
      <c r="Y145" s="284"/>
    </row>
    <row r="146" spans="13:25">
      <c r="M146" s="582"/>
      <c r="N146" s="282"/>
      <c r="O146" s="282"/>
      <c r="P146" s="282"/>
      <c r="Q146" s="282"/>
      <c r="R146" s="282"/>
      <c r="S146" s="282"/>
      <c r="T146" s="510"/>
      <c r="V146" s="510"/>
      <c r="X146" s="283"/>
      <c r="Y146" s="284"/>
    </row>
    <row r="147" spans="13:25">
      <c r="M147" s="582"/>
      <c r="N147" s="282"/>
      <c r="O147" s="282"/>
      <c r="P147" s="282"/>
      <c r="Q147" s="282"/>
      <c r="R147" s="282"/>
      <c r="S147" s="282"/>
      <c r="T147" s="510"/>
      <c r="V147" s="510"/>
      <c r="X147" s="283"/>
      <c r="Y147" s="284"/>
    </row>
    <row r="148" spans="13:25">
      <c r="M148" s="582"/>
      <c r="N148" s="282"/>
      <c r="O148" s="282"/>
      <c r="P148" s="282"/>
      <c r="Q148" s="282"/>
      <c r="R148" s="282"/>
      <c r="S148" s="282"/>
      <c r="T148" s="510"/>
      <c r="V148" s="510"/>
      <c r="X148" s="283"/>
      <c r="Y148" s="284"/>
    </row>
    <row r="149" spans="13:25">
      <c r="M149" s="582"/>
      <c r="N149" s="282"/>
      <c r="O149" s="282"/>
      <c r="P149" s="282"/>
      <c r="Q149" s="282"/>
      <c r="R149" s="282"/>
      <c r="S149" s="282"/>
      <c r="T149" s="510"/>
      <c r="V149" s="510"/>
      <c r="X149" s="283"/>
      <c r="Y149" s="284"/>
    </row>
    <row r="150" spans="13:25">
      <c r="M150" s="582"/>
      <c r="N150" s="282"/>
      <c r="O150" s="282"/>
      <c r="P150" s="282"/>
      <c r="Q150" s="282"/>
      <c r="R150" s="282"/>
      <c r="S150" s="282"/>
      <c r="T150" s="510"/>
      <c r="V150" s="510"/>
      <c r="X150" s="283"/>
      <c r="Y150" s="284"/>
    </row>
    <row r="151" spans="13:25">
      <c r="M151" s="582"/>
      <c r="N151" s="282"/>
      <c r="O151" s="282"/>
      <c r="P151" s="282"/>
      <c r="Q151" s="282"/>
      <c r="R151" s="282"/>
      <c r="S151" s="282"/>
      <c r="T151" s="510"/>
      <c r="V151" s="510"/>
      <c r="X151" s="283"/>
      <c r="Y151" s="284"/>
    </row>
    <row r="152" spans="13:25">
      <c r="M152" s="582"/>
      <c r="N152" s="282"/>
      <c r="O152" s="282"/>
      <c r="P152" s="282"/>
      <c r="Q152" s="282"/>
      <c r="R152" s="282"/>
      <c r="S152" s="282"/>
      <c r="T152" s="510"/>
      <c r="V152" s="510"/>
      <c r="X152" s="283"/>
      <c r="Y152" s="284"/>
    </row>
    <row r="153" spans="13:25">
      <c r="M153" s="582"/>
      <c r="N153" s="282"/>
      <c r="O153" s="282"/>
      <c r="P153" s="282"/>
      <c r="Q153" s="282"/>
      <c r="R153" s="282"/>
      <c r="S153" s="282"/>
      <c r="T153" s="510"/>
      <c r="V153" s="510"/>
      <c r="X153" s="283"/>
      <c r="Y153" s="284"/>
    </row>
    <row r="154" spans="13:25">
      <c r="M154" s="582"/>
      <c r="N154" s="282"/>
      <c r="O154" s="282"/>
      <c r="P154" s="282"/>
      <c r="Q154" s="282"/>
      <c r="R154" s="282"/>
      <c r="S154" s="282"/>
      <c r="T154" s="510"/>
      <c r="V154" s="510"/>
      <c r="X154" s="283"/>
      <c r="Y154" s="284"/>
    </row>
    <row r="155" spans="13:25">
      <c r="M155" s="582"/>
      <c r="N155" s="282"/>
      <c r="O155" s="282"/>
      <c r="P155" s="282"/>
      <c r="Q155" s="282"/>
      <c r="R155" s="282"/>
      <c r="S155" s="282"/>
      <c r="T155" s="510"/>
      <c r="V155" s="510"/>
      <c r="X155" s="283"/>
      <c r="Y155" s="284"/>
    </row>
    <row r="156" spans="13:25">
      <c r="M156" s="582"/>
      <c r="N156" s="282"/>
      <c r="O156" s="282"/>
      <c r="P156" s="282"/>
      <c r="Q156" s="282"/>
      <c r="R156" s="282"/>
      <c r="S156" s="282"/>
      <c r="T156" s="510"/>
      <c r="V156" s="510"/>
      <c r="X156" s="283"/>
      <c r="Y156" s="284"/>
    </row>
    <row r="157" spans="13:25">
      <c r="M157" s="582"/>
      <c r="N157" s="282"/>
      <c r="O157" s="282"/>
      <c r="P157" s="282"/>
      <c r="Q157" s="282"/>
      <c r="R157" s="282"/>
      <c r="S157" s="282"/>
      <c r="T157" s="510"/>
      <c r="V157" s="510"/>
      <c r="X157" s="283"/>
      <c r="Y157" s="284"/>
    </row>
    <row r="158" spans="13:25">
      <c r="M158" s="582"/>
      <c r="N158" s="282"/>
      <c r="O158" s="282"/>
      <c r="P158" s="282"/>
      <c r="Q158" s="282"/>
      <c r="R158" s="282"/>
      <c r="S158" s="282"/>
      <c r="T158" s="510"/>
      <c r="V158" s="510"/>
      <c r="X158" s="283"/>
      <c r="Y158" s="284"/>
    </row>
    <row r="159" spans="13:25">
      <c r="M159" s="582"/>
      <c r="N159" s="282"/>
      <c r="O159" s="282"/>
      <c r="P159" s="282"/>
      <c r="Q159" s="282"/>
      <c r="R159" s="282"/>
      <c r="S159" s="282"/>
      <c r="T159" s="510"/>
      <c r="V159" s="510"/>
      <c r="X159" s="283"/>
      <c r="Y159" s="284"/>
    </row>
    <row r="160" spans="13:25">
      <c r="M160" s="582"/>
      <c r="N160" s="282"/>
      <c r="O160" s="282"/>
      <c r="P160" s="282"/>
      <c r="Q160" s="282"/>
      <c r="R160" s="282"/>
      <c r="S160" s="282"/>
      <c r="T160" s="510"/>
      <c r="V160" s="510"/>
      <c r="X160" s="283"/>
      <c r="Y160" s="284"/>
    </row>
    <row r="161" spans="13:25">
      <c r="M161" s="582"/>
      <c r="N161" s="282"/>
      <c r="O161" s="282"/>
      <c r="P161" s="282"/>
      <c r="Q161" s="282"/>
      <c r="R161" s="282"/>
      <c r="S161" s="282"/>
      <c r="T161" s="510"/>
      <c r="V161" s="510"/>
      <c r="X161" s="283"/>
      <c r="Y161" s="284"/>
    </row>
    <row r="162" spans="13:25">
      <c r="M162" s="582"/>
      <c r="N162" s="282"/>
      <c r="O162" s="282"/>
      <c r="P162" s="282"/>
      <c r="Q162" s="282"/>
      <c r="R162" s="282"/>
      <c r="S162" s="282"/>
      <c r="T162" s="510"/>
      <c r="V162" s="510"/>
      <c r="X162" s="283"/>
      <c r="Y162" s="284"/>
    </row>
    <row r="163" spans="13:25">
      <c r="M163" s="582"/>
      <c r="N163" s="282"/>
      <c r="O163" s="282"/>
      <c r="P163" s="282"/>
      <c r="Q163" s="282"/>
      <c r="R163" s="282"/>
      <c r="S163" s="282"/>
      <c r="T163" s="510"/>
      <c r="V163" s="510"/>
      <c r="X163" s="283"/>
      <c r="Y163" s="284"/>
    </row>
    <row r="164" spans="13:25">
      <c r="M164" s="582"/>
      <c r="N164" s="282"/>
      <c r="O164" s="282"/>
      <c r="P164" s="282"/>
      <c r="Q164" s="282"/>
      <c r="R164" s="282"/>
      <c r="S164" s="282"/>
      <c r="T164" s="510"/>
      <c r="V164" s="510"/>
      <c r="X164" s="283"/>
      <c r="Y164" s="284"/>
    </row>
    <row r="165" spans="13:25">
      <c r="M165" s="582"/>
      <c r="N165" s="282"/>
      <c r="O165" s="282"/>
      <c r="P165" s="282"/>
      <c r="Q165" s="282"/>
      <c r="R165" s="282"/>
      <c r="S165" s="282"/>
      <c r="T165" s="510"/>
      <c r="V165" s="510"/>
      <c r="X165" s="283"/>
      <c r="Y165" s="284"/>
    </row>
    <row r="166" spans="13:25">
      <c r="M166" s="582"/>
      <c r="N166" s="282"/>
      <c r="O166" s="282"/>
      <c r="P166" s="282"/>
      <c r="Q166" s="282"/>
      <c r="R166" s="282"/>
      <c r="S166" s="282"/>
      <c r="T166" s="510"/>
      <c r="V166" s="510"/>
      <c r="X166" s="283"/>
      <c r="Y166" s="284"/>
    </row>
    <row r="167" spans="13:25">
      <c r="M167" s="582"/>
      <c r="N167" s="282"/>
      <c r="O167" s="282"/>
      <c r="P167" s="282"/>
      <c r="Q167" s="282"/>
      <c r="R167" s="282"/>
      <c r="S167" s="282"/>
      <c r="T167" s="510"/>
      <c r="V167" s="510"/>
      <c r="X167" s="283"/>
      <c r="Y167" s="284"/>
    </row>
    <row r="168" spans="13:25">
      <c r="M168" s="582"/>
      <c r="N168" s="282"/>
      <c r="O168" s="282"/>
      <c r="P168" s="282"/>
      <c r="Q168" s="282"/>
      <c r="R168" s="282"/>
      <c r="S168" s="282"/>
      <c r="T168" s="510"/>
      <c r="V168" s="510"/>
      <c r="X168" s="283"/>
      <c r="Y168" s="284"/>
    </row>
    <row r="169" spans="13:25">
      <c r="M169" s="582"/>
      <c r="N169" s="282"/>
      <c r="O169" s="282"/>
      <c r="P169" s="282"/>
      <c r="Q169" s="282"/>
      <c r="R169" s="282"/>
      <c r="S169" s="282"/>
      <c r="T169" s="510"/>
      <c r="V169" s="510"/>
      <c r="X169" s="283"/>
      <c r="Y169" s="284"/>
    </row>
    <row r="170" spans="13:25">
      <c r="M170" s="582"/>
      <c r="N170" s="282"/>
      <c r="O170" s="282"/>
      <c r="P170" s="282"/>
      <c r="Q170" s="282"/>
      <c r="R170" s="282"/>
      <c r="S170" s="282"/>
      <c r="T170" s="510"/>
      <c r="V170" s="510"/>
      <c r="X170" s="283"/>
      <c r="Y170" s="284"/>
    </row>
    <row r="171" spans="13:25">
      <c r="M171" s="582"/>
      <c r="N171" s="282"/>
      <c r="O171" s="282"/>
      <c r="P171" s="282"/>
      <c r="Q171" s="282"/>
      <c r="R171" s="282"/>
      <c r="S171" s="282"/>
      <c r="T171" s="510"/>
      <c r="V171" s="510"/>
      <c r="X171" s="283"/>
      <c r="Y171" s="284"/>
    </row>
    <row r="172" spans="13:25">
      <c r="M172" s="582"/>
      <c r="N172" s="282"/>
      <c r="O172" s="282"/>
      <c r="P172" s="282"/>
      <c r="Q172" s="282"/>
      <c r="R172" s="282"/>
      <c r="S172" s="282"/>
      <c r="T172" s="510"/>
      <c r="V172" s="510"/>
      <c r="X172" s="283"/>
      <c r="Y172" s="284"/>
    </row>
    <row r="173" spans="13:25">
      <c r="M173" s="582"/>
      <c r="N173" s="282"/>
      <c r="O173" s="282"/>
      <c r="P173" s="282"/>
      <c r="Q173" s="282"/>
      <c r="R173" s="282"/>
      <c r="S173" s="282"/>
      <c r="T173" s="510"/>
      <c r="V173" s="510"/>
      <c r="X173" s="283"/>
      <c r="Y173" s="284"/>
    </row>
    <row r="174" spans="13:25">
      <c r="M174" s="582"/>
      <c r="N174" s="282"/>
      <c r="O174" s="282"/>
      <c r="P174" s="282"/>
      <c r="Q174" s="282"/>
      <c r="R174" s="282"/>
      <c r="S174" s="282"/>
      <c r="T174" s="510"/>
      <c r="V174" s="510"/>
      <c r="X174" s="283"/>
      <c r="Y174" s="284"/>
    </row>
    <row r="175" spans="13:25">
      <c r="M175" s="582"/>
      <c r="N175" s="282"/>
      <c r="O175" s="282"/>
      <c r="P175" s="282"/>
      <c r="Q175" s="282"/>
      <c r="R175" s="282"/>
      <c r="S175" s="282"/>
      <c r="T175" s="510"/>
      <c r="V175" s="510"/>
      <c r="X175" s="283"/>
      <c r="Y175" s="284"/>
    </row>
    <row r="176" spans="13:25">
      <c r="M176" s="582"/>
      <c r="N176" s="282"/>
      <c r="O176" s="282"/>
      <c r="P176" s="282"/>
      <c r="Q176" s="282"/>
      <c r="R176" s="282"/>
      <c r="S176" s="282"/>
      <c r="T176" s="510"/>
      <c r="V176" s="510"/>
      <c r="X176" s="283"/>
      <c r="Y176" s="284"/>
    </row>
    <row r="177" spans="13:25">
      <c r="M177" s="582"/>
      <c r="N177" s="282"/>
      <c r="O177" s="282"/>
      <c r="P177" s="282"/>
      <c r="Q177" s="282"/>
      <c r="R177" s="282"/>
      <c r="S177" s="282"/>
      <c r="T177" s="510"/>
      <c r="V177" s="510"/>
      <c r="X177" s="283"/>
      <c r="Y177" s="284"/>
    </row>
    <row r="178" spans="13:25">
      <c r="M178" s="582"/>
      <c r="N178" s="282"/>
      <c r="O178" s="282"/>
      <c r="P178" s="282"/>
      <c r="Q178" s="282"/>
      <c r="R178" s="282"/>
      <c r="S178" s="282"/>
      <c r="T178" s="510"/>
      <c r="V178" s="510"/>
      <c r="X178" s="283"/>
      <c r="Y178" s="284"/>
    </row>
    <row r="179" spans="13:25">
      <c r="M179" s="582"/>
      <c r="N179" s="282"/>
      <c r="O179" s="282"/>
      <c r="P179" s="282"/>
      <c r="Q179" s="282"/>
      <c r="R179" s="282"/>
      <c r="S179" s="282"/>
      <c r="T179" s="510"/>
      <c r="V179" s="510"/>
      <c r="X179" s="283"/>
      <c r="Y179" s="284"/>
    </row>
    <row r="180" spans="13:25">
      <c r="M180" s="582"/>
      <c r="N180" s="282"/>
      <c r="O180" s="282"/>
      <c r="P180" s="282"/>
      <c r="Q180" s="282"/>
      <c r="R180" s="282"/>
      <c r="S180" s="282"/>
      <c r="T180" s="510"/>
      <c r="V180" s="510"/>
      <c r="X180" s="283"/>
      <c r="Y180" s="284"/>
    </row>
    <row r="181" spans="13:25">
      <c r="M181" s="582"/>
      <c r="N181" s="282"/>
      <c r="O181" s="282"/>
      <c r="P181" s="282"/>
      <c r="Q181" s="282"/>
      <c r="R181" s="282"/>
      <c r="S181" s="282"/>
      <c r="T181" s="510"/>
      <c r="V181" s="510"/>
      <c r="X181" s="283"/>
      <c r="Y181" s="284"/>
    </row>
    <row r="182" spans="13:25">
      <c r="M182" s="582"/>
      <c r="N182" s="282"/>
      <c r="O182" s="282"/>
      <c r="P182" s="282"/>
      <c r="Q182" s="282"/>
      <c r="R182" s="282"/>
      <c r="S182" s="282"/>
      <c r="T182" s="510"/>
      <c r="V182" s="510"/>
      <c r="X182" s="283"/>
      <c r="Y182" s="284"/>
    </row>
    <row r="183" spans="13:25">
      <c r="M183" s="582"/>
      <c r="N183" s="282"/>
      <c r="O183" s="282"/>
      <c r="P183" s="282"/>
      <c r="Q183" s="282"/>
      <c r="R183" s="282"/>
      <c r="S183" s="282"/>
      <c r="T183" s="510"/>
      <c r="V183" s="510"/>
      <c r="X183" s="283"/>
      <c r="Y183" s="284"/>
    </row>
    <row r="184" spans="13:25">
      <c r="M184" s="582"/>
      <c r="N184" s="282"/>
      <c r="O184" s="282"/>
      <c r="P184" s="282"/>
      <c r="Q184" s="282"/>
      <c r="R184" s="282"/>
      <c r="S184" s="282"/>
      <c r="T184" s="510"/>
      <c r="V184" s="510"/>
      <c r="X184" s="283"/>
      <c r="Y184" s="284"/>
    </row>
    <row r="185" spans="13:25">
      <c r="M185" s="582"/>
      <c r="N185" s="282"/>
      <c r="O185" s="282"/>
      <c r="P185" s="282"/>
      <c r="Q185" s="282"/>
      <c r="R185" s="282"/>
      <c r="S185" s="282"/>
      <c r="T185" s="510"/>
      <c r="V185" s="510"/>
      <c r="X185" s="283"/>
      <c r="Y185" s="284"/>
    </row>
    <row r="186" spans="13:25">
      <c r="M186" s="582"/>
      <c r="N186" s="282"/>
      <c r="O186" s="282"/>
      <c r="P186" s="282"/>
      <c r="Q186" s="282"/>
      <c r="R186" s="282"/>
      <c r="S186" s="282"/>
      <c r="T186" s="510"/>
      <c r="V186" s="510"/>
      <c r="X186" s="283"/>
      <c r="Y186" s="284"/>
    </row>
    <row r="187" spans="13:25">
      <c r="M187" s="582"/>
      <c r="N187" s="282"/>
      <c r="O187" s="282"/>
      <c r="P187" s="282"/>
      <c r="Q187" s="282"/>
      <c r="R187" s="282"/>
      <c r="S187" s="282"/>
      <c r="T187" s="510"/>
      <c r="V187" s="510"/>
      <c r="X187" s="283"/>
      <c r="Y187" s="284"/>
    </row>
    <row r="188" spans="13:25">
      <c r="M188" s="582"/>
      <c r="N188" s="282"/>
      <c r="O188" s="282"/>
      <c r="P188" s="282"/>
      <c r="Q188" s="282"/>
      <c r="R188" s="282"/>
      <c r="S188" s="282"/>
      <c r="T188" s="510"/>
      <c r="V188" s="510"/>
      <c r="X188" s="283"/>
      <c r="Y188" s="284"/>
    </row>
    <row r="189" spans="13:25">
      <c r="M189" s="582"/>
      <c r="N189" s="282"/>
      <c r="O189" s="282"/>
      <c r="P189" s="282"/>
      <c r="Q189" s="282"/>
      <c r="R189" s="282"/>
      <c r="S189" s="282"/>
      <c r="T189" s="510"/>
      <c r="V189" s="510"/>
      <c r="X189" s="283"/>
      <c r="Y189" s="284"/>
    </row>
    <row r="190" spans="13:25">
      <c r="M190" s="582"/>
      <c r="N190" s="282"/>
      <c r="O190" s="282"/>
      <c r="P190" s="282"/>
      <c r="Q190" s="282"/>
      <c r="R190" s="282"/>
      <c r="S190" s="282"/>
      <c r="T190" s="510"/>
      <c r="V190" s="510"/>
      <c r="X190" s="283"/>
      <c r="Y190" s="284"/>
    </row>
    <row r="191" spans="13:25">
      <c r="M191" s="582"/>
      <c r="N191" s="282"/>
      <c r="O191" s="282"/>
      <c r="P191" s="282"/>
      <c r="Q191" s="282"/>
      <c r="R191" s="282"/>
      <c r="S191" s="282"/>
      <c r="T191" s="510"/>
      <c r="V191" s="510"/>
      <c r="X191" s="283"/>
      <c r="Y191" s="284"/>
    </row>
    <row r="192" spans="13:25">
      <c r="M192" s="582"/>
      <c r="N192" s="282"/>
      <c r="O192" s="282"/>
      <c r="P192" s="282"/>
      <c r="Q192" s="282"/>
      <c r="R192" s="282"/>
      <c r="S192" s="282"/>
      <c r="T192" s="510"/>
      <c r="V192" s="510"/>
      <c r="X192" s="283"/>
      <c r="Y192" s="284"/>
    </row>
    <row r="193" spans="13:25">
      <c r="M193" s="582"/>
      <c r="N193" s="282"/>
      <c r="O193" s="282"/>
      <c r="P193" s="282"/>
      <c r="Q193" s="282"/>
      <c r="R193" s="282"/>
      <c r="S193" s="282"/>
      <c r="T193" s="510"/>
      <c r="V193" s="510"/>
      <c r="X193" s="283"/>
      <c r="Y193" s="284"/>
    </row>
    <row r="194" spans="13:25">
      <c r="M194" s="582"/>
      <c r="N194" s="282"/>
      <c r="O194" s="282"/>
      <c r="P194" s="282"/>
      <c r="Q194" s="282"/>
      <c r="R194" s="282"/>
      <c r="S194" s="282"/>
      <c r="T194" s="510"/>
      <c r="V194" s="510"/>
      <c r="X194" s="283"/>
      <c r="Y194" s="284"/>
    </row>
    <row r="195" spans="13:25">
      <c r="M195" s="582"/>
      <c r="N195" s="282"/>
      <c r="O195" s="282"/>
      <c r="P195" s="282"/>
      <c r="Q195" s="282"/>
      <c r="R195" s="282"/>
      <c r="S195" s="282"/>
      <c r="T195" s="510"/>
      <c r="V195" s="510"/>
      <c r="X195" s="283"/>
      <c r="Y195" s="284"/>
    </row>
    <row r="196" spans="13:25">
      <c r="M196" s="582"/>
      <c r="N196" s="282"/>
      <c r="O196" s="282"/>
      <c r="P196" s="282"/>
      <c r="Q196" s="282"/>
      <c r="R196" s="282"/>
      <c r="S196" s="282"/>
      <c r="T196" s="510"/>
      <c r="V196" s="510"/>
      <c r="X196" s="283"/>
      <c r="Y196" s="284"/>
    </row>
    <row r="197" spans="13:25">
      <c r="M197" s="582"/>
      <c r="N197" s="282"/>
      <c r="O197" s="282"/>
      <c r="P197" s="282"/>
      <c r="Q197" s="282"/>
      <c r="R197" s="282"/>
      <c r="S197" s="282"/>
      <c r="T197" s="510"/>
      <c r="V197" s="510"/>
      <c r="X197" s="283"/>
      <c r="Y197" s="284"/>
    </row>
    <row r="198" spans="13:25">
      <c r="M198" s="582"/>
      <c r="N198" s="282"/>
      <c r="O198" s="282"/>
      <c r="P198" s="282"/>
      <c r="Q198" s="282"/>
      <c r="R198" s="282"/>
      <c r="S198" s="282"/>
      <c r="T198" s="510"/>
      <c r="V198" s="510"/>
      <c r="X198" s="283"/>
      <c r="Y198" s="284"/>
    </row>
    <row r="199" spans="13:25">
      <c r="M199" s="582"/>
      <c r="N199" s="282"/>
      <c r="O199" s="282"/>
      <c r="P199" s="282"/>
      <c r="Q199" s="282"/>
      <c r="R199" s="282"/>
      <c r="S199" s="282"/>
      <c r="T199" s="510"/>
      <c r="V199" s="510"/>
      <c r="X199" s="283"/>
      <c r="Y199" s="284"/>
    </row>
    <row r="200" spans="13:25">
      <c r="M200" s="582"/>
      <c r="N200" s="282"/>
      <c r="O200" s="282"/>
      <c r="P200" s="282"/>
      <c r="Q200" s="282"/>
      <c r="R200" s="282"/>
      <c r="S200" s="282"/>
      <c r="T200" s="510"/>
      <c r="V200" s="510"/>
      <c r="X200" s="283"/>
      <c r="Y200" s="284"/>
    </row>
    <row r="201" spans="13:25">
      <c r="M201" s="582"/>
      <c r="N201" s="282"/>
      <c r="O201" s="282"/>
      <c r="P201" s="282"/>
      <c r="Q201" s="282"/>
      <c r="R201" s="282"/>
      <c r="S201" s="282"/>
      <c r="T201" s="510"/>
      <c r="V201" s="510"/>
      <c r="X201" s="283"/>
      <c r="Y201" s="284"/>
    </row>
    <row r="202" spans="13:25">
      <c r="M202" s="582"/>
      <c r="N202" s="282"/>
      <c r="O202" s="282"/>
      <c r="P202" s="282"/>
      <c r="Q202" s="282"/>
      <c r="R202" s="282"/>
      <c r="S202" s="282"/>
      <c r="T202" s="510"/>
      <c r="V202" s="510"/>
      <c r="X202" s="283"/>
      <c r="Y202" s="284"/>
    </row>
    <row r="203" spans="13:25">
      <c r="M203" s="582"/>
      <c r="N203" s="282"/>
      <c r="O203" s="282"/>
      <c r="P203" s="282"/>
      <c r="Q203" s="282"/>
      <c r="R203" s="282"/>
      <c r="S203" s="282"/>
      <c r="T203" s="510"/>
      <c r="V203" s="510"/>
      <c r="X203" s="283"/>
      <c r="Y203" s="284"/>
    </row>
    <row r="204" spans="13:25">
      <c r="M204" s="582"/>
      <c r="N204" s="282"/>
      <c r="O204" s="282"/>
      <c r="P204" s="282"/>
      <c r="Q204" s="282"/>
      <c r="R204" s="282"/>
      <c r="S204" s="282"/>
      <c r="T204" s="510"/>
      <c r="V204" s="510"/>
      <c r="X204" s="283"/>
      <c r="Y204" s="284"/>
    </row>
    <row r="205" spans="13:25">
      <c r="M205" s="582"/>
      <c r="N205" s="282"/>
      <c r="O205" s="282"/>
      <c r="P205" s="282"/>
      <c r="Q205" s="282"/>
      <c r="R205" s="282"/>
      <c r="S205" s="282"/>
      <c r="T205" s="510"/>
      <c r="V205" s="510"/>
      <c r="X205" s="283"/>
      <c r="Y205" s="284"/>
    </row>
    <row r="206" spans="13:25">
      <c r="M206" s="582"/>
      <c r="N206" s="282"/>
      <c r="O206" s="282"/>
      <c r="P206" s="282"/>
      <c r="Q206" s="282"/>
      <c r="R206" s="282"/>
      <c r="S206" s="282"/>
      <c r="T206" s="510"/>
      <c r="V206" s="510"/>
      <c r="X206" s="283"/>
      <c r="Y206" s="284"/>
    </row>
    <row r="207" spans="13:25">
      <c r="M207" s="582"/>
      <c r="N207" s="282"/>
      <c r="O207" s="282"/>
      <c r="P207" s="282"/>
      <c r="Q207" s="282"/>
      <c r="R207" s="282"/>
      <c r="S207" s="282"/>
      <c r="T207" s="510"/>
      <c r="V207" s="510"/>
      <c r="X207" s="283"/>
      <c r="Y207" s="284"/>
    </row>
    <row r="208" spans="13:25">
      <c r="M208" s="582"/>
      <c r="N208" s="282"/>
      <c r="O208" s="282"/>
      <c r="P208" s="282"/>
      <c r="Q208" s="282"/>
      <c r="R208" s="282"/>
      <c r="S208" s="282"/>
      <c r="T208" s="510"/>
      <c r="V208" s="510"/>
      <c r="X208" s="283"/>
      <c r="Y208" s="284"/>
    </row>
    <row r="209" spans="13:25">
      <c r="M209" s="582"/>
      <c r="N209" s="282"/>
      <c r="O209" s="282"/>
      <c r="P209" s="282"/>
      <c r="Q209" s="282"/>
      <c r="R209" s="282"/>
      <c r="S209" s="282"/>
      <c r="T209" s="510"/>
      <c r="V209" s="510"/>
      <c r="X209" s="283"/>
      <c r="Y209" s="284"/>
    </row>
    <row r="210" spans="13:25">
      <c r="M210" s="582"/>
      <c r="N210" s="282"/>
      <c r="O210" s="282"/>
      <c r="P210" s="282"/>
      <c r="Q210" s="282"/>
      <c r="R210" s="282"/>
      <c r="S210" s="282"/>
      <c r="T210" s="510"/>
      <c r="V210" s="510"/>
      <c r="X210" s="283"/>
      <c r="Y210" s="284"/>
    </row>
    <row r="211" spans="13:25">
      <c r="M211" s="582"/>
      <c r="N211" s="282"/>
      <c r="O211" s="282"/>
      <c r="P211" s="282"/>
      <c r="Q211" s="282"/>
      <c r="R211" s="282"/>
      <c r="S211" s="282"/>
      <c r="T211" s="510"/>
      <c r="V211" s="510"/>
      <c r="X211" s="283"/>
      <c r="Y211" s="284"/>
    </row>
    <row r="212" spans="13:25">
      <c r="M212" s="582"/>
      <c r="N212" s="282"/>
      <c r="O212" s="282"/>
      <c r="P212" s="282"/>
      <c r="Q212" s="282"/>
      <c r="R212" s="282"/>
      <c r="S212" s="282"/>
      <c r="T212" s="510"/>
      <c r="V212" s="510"/>
      <c r="X212" s="283"/>
      <c r="Y212" s="284"/>
    </row>
    <row r="213" spans="13:25">
      <c r="M213" s="582"/>
      <c r="N213" s="282"/>
      <c r="O213" s="282"/>
      <c r="P213" s="282"/>
      <c r="Q213" s="282"/>
      <c r="R213" s="282"/>
      <c r="S213" s="282"/>
      <c r="T213" s="510"/>
      <c r="V213" s="510"/>
      <c r="X213" s="283"/>
      <c r="Y213" s="284"/>
    </row>
    <row r="214" spans="13:25">
      <c r="M214" s="582"/>
      <c r="N214" s="282"/>
      <c r="O214" s="282"/>
      <c r="P214" s="282"/>
      <c r="Q214" s="282"/>
      <c r="R214" s="282"/>
      <c r="S214" s="282"/>
      <c r="T214" s="510"/>
      <c r="V214" s="510"/>
      <c r="X214" s="283"/>
      <c r="Y214" s="284"/>
    </row>
    <row r="215" spans="13:25">
      <c r="M215" s="582"/>
      <c r="N215" s="282"/>
      <c r="O215" s="282"/>
      <c r="P215" s="282"/>
      <c r="Q215" s="282"/>
      <c r="R215" s="282"/>
      <c r="S215" s="282"/>
      <c r="T215" s="510"/>
      <c r="V215" s="510"/>
      <c r="X215" s="283"/>
      <c r="Y215" s="284"/>
    </row>
    <row r="216" spans="13:25">
      <c r="M216" s="582"/>
      <c r="N216" s="282"/>
      <c r="O216" s="282"/>
      <c r="P216" s="282"/>
      <c r="Q216" s="282"/>
      <c r="R216" s="282"/>
      <c r="S216" s="282"/>
      <c r="T216" s="510"/>
      <c r="V216" s="510"/>
      <c r="X216" s="283"/>
      <c r="Y216" s="284"/>
    </row>
    <row r="217" spans="13:25">
      <c r="M217" s="582"/>
      <c r="N217" s="282"/>
      <c r="O217" s="282"/>
      <c r="P217" s="282"/>
      <c r="Q217" s="282"/>
      <c r="R217" s="282"/>
      <c r="S217" s="282"/>
      <c r="T217" s="510"/>
      <c r="V217" s="510"/>
      <c r="X217" s="283"/>
      <c r="Y217" s="284"/>
    </row>
    <row r="218" spans="13:25">
      <c r="M218" s="582"/>
      <c r="N218" s="282"/>
      <c r="O218" s="282"/>
      <c r="P218" s="282"/>
      <c r="Q218" s="282"/>
      <c r="R218" s="282"/>
      <c r="S218" s="282"/>
      <c r="T218" s="510"/>
      <c r="V218" s="510"/>
      <c r="X218" s="283"/>
      <c r="Y218" s="284"/>
    </row>
    <row r="219" spans="13:25">
      <c r="M219" s="582"/>
      <c r="N219" s="282"/>
      <c r="O219" s="282"/>
      <c r="P219" s="282"/>
      <c r="Q219" s="282"/>
      <c r="R219" s="282"/>
      <c r="S219" s="282"/>
      <c r="T219" s="510"/>
      <c r="V219" s="510"/>
      <c r="X219" s="283"/>
      <c r="Y219" s="284"/>
    </row>
    <row r="220" spans="13:25">
      <c r="M220" s="582"/>
      <c r="N220" s="282"/>
      <c r="O220" s="282"/>
      <c r="P220" s="282"/>
      <c r="Q220" s="282"/>
      <c r="R220" s="282"/>
      <c r="S220" s="282"/>
      <c r="T220" s="510"/>
      <c r="V220" s="510"/>
      <c r="X220" s="283"/>
      <c r="Y220" s="284"/>
    </row>
    <row r="221" spans="13:25">
      <c r="M221" s="582"/>
      <c r="N221" s="282"/>
      <c r="O221" s="282"/>
      <c r="P221" s="282"/>
      <c r="Q221" s="282"/>
      <c r="R221" s="282"/>
      <c r="S221" s="282"/>
      <c r="T221" s="510"/>
      <c r="V221" s="510"/>
      <c r="X221" s="283"/>
      <c r="Y221" s="284"/>
    </row>
    <row r="222" spans="13:25">
      <c r="M222" s="582"/>
      <c r="N222" s="282"/>
      <c r="O222" s="282"/>
      <c r="P222" s="282"/>
      <c r="Q222" s="282"/>
      <c r="R222" s="282"/>
      <c r="S222" s="282"/>
      <c r="T222" s="510"/>
      <c r="V222" s="510"/>
      <c r="X222" s="283"/>
      <c r="Y222" s="284"/>
    </row>
    <row r="223" spans="13:25">
      <c r="M223" s="582"/>
      <c r="N223" s="282"/>
      <c r="O223" s="282"/>
      <c r="P223" s="282"/>
      <c r="Q223" s="282"/>
      <c r="R223" s="282"/>
      <c r="S223" s="282"/>
      <c r="T223" s="510"/>
      <c r="V223" s="510"/>
      <c r="X223" s="283"/>
      <c r="Y223" s="284"/>
    </row>
    <row r="224" spans="13:25">
      <c r="M224" s="582"/>
      <c r="N224" s="282"/>
      <c r="O224" s="282"/>
      <c r="P224" s="282"/>
      <c r="Q224" s="282"/>
      <c r="R224" s="282"/>
      <c r="S224" s="282"/>
      <c r="T224" s="510"/>
      <c r="V224" s="510"/>
      <c r="X224" s="283"/>
      <c r="Y224" s="284"/>
    </row>
    <row r="225" spans="13:25">
      <c r="M225" s="582"/>
      <c r="N225" s="282"/>
      <c r="O225" s="282"/>
      <c r="P225" s="282"/>
      <c r="Q225" s="282"/>
      <c r="R225" s="282"/>
      <c r="S225" s="282"/>
      <c r="T225" s="510"/>
      <c r="V225" s="510"/>
      <c r="X225" s="283"/>
      <c r="Y225" s="284"/>
    </row>
    <row r="226" spans="13:25">
      <c r="M226" s="582"/>
      <c r="N226" s="282"/>
      <c r="O226" s="282"/>
      <c r="P226" s="282"/>
      <c r="Q226" s="282"/>
      <c r="R226" s="282"/>
      <c r="S226" s="282"/>
      <c r="T226" s="510"/>
      <c r="V226" s="510"/>
      <c r="X226" s="283"/>
      <c r="Y226" s="284"/>
    </row>
    <row r="227" spans="13:25">
      <c r="M227" s="582"/>
      <c r="N227" s="282"/>
      <c r="O227" s="282"/>
      <c r="P227" s="282"/>
      <c r="Q227" s="282"/>
      <c r="R227" s="282"/>
      <c r="S227" s="282"/>
      <c r="T227" s="510"/>
      <c r="V227" s="510"/>
      <c r="X227" s="283"/>
      <c r="Y227" s="284"/>
    </row>
    <row r="228" spans="13:25">
      <c r="M228" s="582"/>
      <c r="N228" s="282"/>
      <c r="O228" s="282"/>
      <c r="P228" s="282"/>
      <c r="Q228" s="282"/>
      <c r="R228" s="282"/>
      <c r="S228" s="282"/>
      <c r="T228" s="510"/>
      <c r="V228" s="510"/>
      <c r="X228" s="283"/>
      <c r="Y228" s="284"/>
    </row>
    <row r="229" spans="13:25">
      <c r="M229" s="582"/>
      <c r="N229" s="282"/>
      <c r="O229" s="282"/>
      <c r="P229" s="282"/>
      <c r="Q229" s="282"/>
      <c r="R229" s="282"/>
      <c r="S229" s="282"/>
      <c r="T229" s="510"/>
      <c r="V229" s="510"/>
      <c r="X229" s="283"/>
      <c r="Y229" s="284"/>
    </row>
    <row r="230" spans="13:25">
      <c r="M230" s="582"/>
      <c r="N230" s="282"/>
      <c r="O230" s="282"/>
      <c r="P230" s="282"/>
      <c r="Q230" s="282"/>
      <c r="R230" s="282"/>
      <c r="S230" s="282"/>
      <c r="T230" s="510"/>
      <c r="V230" s="510"/>
      <c r="X230" s="283"/>
      <c r="Y230" s="284"/>
    </row>
    <row r="231" spans="13:25">
      <c r="M231" s="582"/>
      <c r="N231" s="282"/>
      <c r="O231" s="282"/>
      <c r="P231" s="282"/>
      <c r="Q231" s="282"/>
      <c r="R231" s="282"/>
      <c r="S231" s="282"/>
      <c r="T231" s="510"/>
      <c r="V231" s="510"/>
      <c r="X231" s="283"/>
      <c r="Y231" s="284"/>
    </row>
    <row r="232" spans="13:25">
      <c r="M232" s="582"/>
      <c r="N232" s="282"/>
      <c r="O232" s="282"/>
      <c r="P232" s="282"/>
      <c r="Q232" s="282"/>
      <c r="R232" s="282"/>
      <c r="S232" s="282"/>
      <c r="T232" s="510"/>
      <c r="V232" s="510"/>
      <c r="X232" s="283"/>
      <c r="Y232" s="284"/>
    </row>
    <row r="233" spans="13:25">
      <c r="M233" s="582"/>
      <c r="N233" s="282"/>
      <c r="O233" s="282"/>
      <c r="P233" s="282"/>
      <c r="Q233" s="282"/>
      <c r="R233" s="282"/>
      <c r="S233" s="282"/>
      <c r="T233" s="510"/>
      <c r="V233" s="510"/>
      <c r="X233" s="283"/>
      <c r="Y233" s="284"/>
    </row>
    <row r="234" spans="13:25">
      <c r="M234" s="582"/>
      <c r="N234" s="282"/>
      <c r="O234" s="282"/>
      <c r="P234" s="282"/>
      <c r="Q234" s="282"/>
      <c r="R234" s="282"/>
      <c r="S234" s="282"/>
      <c r="T234" s="510"/>
      <c r="V234" s="510"/>
      <c r="X234" s="283"/>
      <c r="Y234" s="284"/>
    </row>
    <row r="235" spans="13:25">
      <c r="M235" s="582"/>
      <c r="N235" s="282"/>
      <c r="O235" s="282"/>
      <c r="P235" s="282"/>
      <c r="Q235" s="282"/>
      <c r="R235" s="282"/>
      <c r="S235" s="282"/>
      <c r="T235" s="510"/>
      <c r="V235" s="510"/>
      <c r="X235" s="283"/>
      <c r="Y235" s="284"/>
    </row>
    <row r="236" spans="13:25">
      <c r="M236" s="582"/>
      <c r="N236" s="282"/>
      <c r="O236" s="282"/>
      <c r="P236" s="282"/>
      <c r="Q236" s="282"/>
      <c r="R236" s="282"/>
      <c r="S236" s="282"/>
      <c r="T236" s="510"/>
      <c r="V236" s="510"/>
      <c r="X236" s="283"/>
      <c r="Y236" s="284"/>
    </row>
    <row r="237" spans="13:25">
      <c r="M237" s="582"/>
      <c r="N237" s="282"/>
      <c r="O237" s="282"/>
      <c r="P237" s="282"/>
      <c r="Q237" s="282"/>
      <c r="R237" s="282"/>
      <c r="S237" s="282"/>
      <c r="T237" s="510"/>
      <c r="V237" s="510"/>
      <c r="X237" s="283"/>
      <c r="Y237" s="284"/>
    </row>
    <row r="238" spans="13:25">
      <c r="M238" s="582"/>
      <c r="N238" s="282"/>
      <c r="O238" s="282"/>
      <c r="P238" s="282"/>
      <c r="Q238" s="282"/>
      <c r="R238" s="282"/>
      <c r="S238" s="282"/>
      <c r="T238" s="510"/>
      <c r="V238" s="510"/>
      <c r="X238" s="283"/>
      <c r="Y238" s="284"/>
    </row>
    <row r="239" spans="13:25">
      <c r="M239" s="582"/>
      <c r="N239" s="282"/>
      <c r="O239" s="282"/>
      <c r="P239" s="282"/>
      <c r="Q239" s="282"/>
      <c r="R239" s="282"/>
      <c r="S239" s="282"/>
      <c r="T239" s="510"/>
      <c r="V239" s="510"/>
      <c r="X239" s="283"/>
      <c r="Y239" s="284"/>
    </row>
    <row r="240" spans="13:25">
      <c r="M240" s="582"/>
      <c r="N240" s="282"/>
      <c r="O240" s="282"/>
      <c r="P240" s="282"/>
      <c r="Q240" s="282"/>
      <c r="R240" s="282"/>
      <c r="S240" s="282"/>
      <c r="T240" s="510"/>
      <c r="V240" s="510"/>
      <c r="X240" s="283"/>
      <c r="Y240" s="284"/>
    </row>
    <row r="241" spans="13:25">
      <c r="M241" s="582"/>
      <c r="N241" s="282"/>
      <c r="O241" s="282"/>
      <c r="P241" s="282"/>
      <c r="Q241" s="282"/>
      <c r="R241" s="282"/>
      <c r="S241" s="282"/>
      <c r="T241" s="510"/>
      <c r="V241" s="510"/>
      <c r="X241" s="283"/>
      <c r="Y241" s="284"/>
    </row>
    <row r="242" spans="13:25">
      <c r="M242" s="582"/>
      <c r="N242" s="282"/>
      <c r="O242" s="282"/>
      <c r="P242" s="282"/>
      <c r="Q242" s="282"/>
      <c r="R242" s="282"/>
      <c r="S242" s="282"/>
      <c r="T242" s="510"/>
      <c r="V242" s="510"/>
      <c r="X242" s="283"/>
      <c r="Y242" s="284"/>
    </row>
    <row r="243" spans="13:25">
      <c r="M243" s="582"/>
      <c r="N243" s="282"/>
      <c r="O243" s="282"/>
      <c r="P243" s="282"/>
      <c r="Q243" s="282"/>
      <c r="R243" s="282"/>
      <c r="S243" s="282"/>
      <c r="T243" s="510"/>
      <c r="V243" s="510"/>
      <c r="X243" s="283"/>
      <c r="Y243" s="284"/>
    </row>
    <row r="244" spans="13:25">
      <c r="M244" s="582"/>
      <c r="N244" s="282"/>
      <c r="O244" s="282"/>
      <c r="P244" s="282"/>
      <c r="Q244" s="282"/>
      <c r="R244" s="282"/>
      <c r="S244" s="282"/>
      <c r="T244" s="510"/>
      <c r="V244" s="510"/>
      <c r="X244" s="283"/>
      <c r="Y244" s="284"/>
    </row>
    <row r="245" spans="13:25">
      <c r="M245" s="582"/>
      <c r="N245" s="282"/>
      <c r="O245" s="282"/>
      <c r="P245" s="282"/>
      <c r="Q245" s="282"/>
      <c r="R245" s="282"/>
      <c r="S245" s="282"/>
      <c r="T245" s="510"/>
      <c r="V245" s="510"/>
      <c r="X245" s="283"/>
      <c r="Y245" s="284"/>
    </row>
    <row r="246" spans="13:25">
      <c r="M246" s="582"/>
      <c r="N246" s="282"/>
      <c r="O246" s="282"/>
      <c r="P246" s="282"/>
      <c r="Q246" s="282"/>
      <c r="R246" s="282"/>
      <c r="S246" s="282"/>
      <c r="T246" s="510"/>
      <c r="V246" s="510"/>
      <c r="X246" s="283"/>
      <c r="Y246" s="284"/>
    </row>
    <row r="247" spans="13:25">
      <c r="M247" s="582"/>
      <c r="N247" s="282"/>
      <c r="O247" s="282"/>
      <c r="P247" s="282"/>
      <c r="Q247" s="282"/>
      <c r="R247" s="282"/>
      <c r="S247" s="282"/>
      <c r="T247" s="510"/>
      <c r="V247" s="510"/>
      <c r="X247" s="283"/>
      <c r="Y247" s="284"/>
    </row>
    <row r="248" spans="13:25">
      <c r="M248" s="582"/>
      <c r="N248" s="282"/>
      <c r="O248" s="282"/>
      <c r="P248" s="282"/>
      <c r="Q248" s="282"/>
      <c r="R248" s="282"/>
      <c r="S248" s="282"/>
      <c r="T248" s="510"/>
      <c r="V248" s="510"/>
      <c r="X248" s="283"/>
      <c r="Y248" s="284"/>
    </row>
    <row r="249" spans="13:25">
      <c r="M249" s="582"/>
      <c r="N249" s="282"/>
      <c r="O249" s="282"/>
      <c r="P249" s="282"/>
      <c r="Q249" s="282"/>
      <c r="R249" s="282"/>
      <c r="S249" s="282"/>
      <c r="T249" s="510"/>
      <c r="V249" s="510"/>
      <c r="X249" s="283"/>
      <c r="Y249" s="284"/>
    </row>
    <row r="250" spans="13:25">
      <c r="M250" s="582"/>
      <c r="N250" s="282"/>
      <c r="O250" s="282"/>
      <c r="P250" s="282"/>
      <c r="Q250" s="282"/>
      <c r="R250" s="282"/>
      <c r="S250" s="282"/>
      <c r="T250" s="510"/>
      <c r="V250" s="510"/>
      <c r="X250" s="283"/>
      <c r="Y250" s="284"/>
    </row>
    <row r="251" spans="13:25">
      <c r="M251" s="582"/>
      <c r="N251" s="282"/>
      <c r="O251" s="282"/>
      <c r="P251" s="282"/>
      <c r="Q251" s="282"/>
      <c r="R251" s="282"/>
      <c r="S251" s="282"/>
      <c r="T251" s="510"/>
      <c r="V251" s="510"/>
      <c r="X251" s="283"/>
      <c r="Y251" s="284"/>
    </row>
    <row r="252" spans="13:25">
      <c r="M252" s="582"/>
      <c r="N252" s="282"/>
      <c r="O252" s="282"/>
      <c r="P252" s="282"/>
      <c r="Q252" s="282"/>
      <c r="R252" s="282"/>
      <c r="S252" s="282"/>
      <c r="T252" s="510"/>
      <c r="V252" s="510"/>
      <c r="X252" s="283"/>
      <c r="Y252" s="284"/>
    </row>
    <row r="253" spans="13:25">
      <c r="M253" s="582"/>
      <c r="N253" s="282"/>
      <c r="O253" s="282"/>
      <c r="P253" s="282"/>
      <c r="Q253" s="282"/>
      <c r="R253" s="282"/>
      <c r="S253" s="282"/>
      <c r="T253" s="510"/>
      <c r="V253" s="510"/>
      <c r="X253" s="283"/>
      <c r="Y253" s="284"/>
    </row>
    <row r="254" spans="13:25">
      <c r="M254" s="582"/>
      <c r="N254" s="282"/>
      <c r="O254" s="282"/>
      <c r="P254" s="282"/>
      <c r="Q254" s="282"/>
      <c r="R254" s="282"/>
      <c r="S254" s="282"/>
      <c r="T254" s="510"/>
      <c r="V254" s="510"/>
      <c r="X254" s="283"/>
      <c r="Y254" s="284"/>
    </row>
    <row r="255" spans="13:25">
      <c r="M255" s="582"/>
      <c r="N255" s="282"/>
      <c r="O255" s="282"/>
      <c r="P255" s="282"/>
      <c r="Q255" s="282"/>
      <c r="R255" s="282"/>
      <c r="S255" s="282"/>
      <c r="T255" s="510"/>
      <c r="V255" s="510"/>
      <c r="X255" s="283"/>
      <c r="Y255" s="284"/>
    </row>
    <row r="256" spans="13:25">
      <c r="M256" s="582"/>
      <c r="N256" s="282"/>
      <c r="O256" s="282"/>
      <c r="P256" s="282"/>
      <c r="Q256" s="282"/>
      <c r="R256" s="282"/>
      <c r="S256" s="282"/>
      <c r="T256" s="510"/>
      <c r="V256" s="510"/>
      <c r="X256" s="283"/>
      <c r="Y256" s="284"/>
    </row>
    <row r="257" spans="13:25">
      <c r="M257" s="582"/>
      <c r="N257" s="282"/>
      <c r="O257" s="282"/>
      <c r="P257" s="282"/>
      <c r="Q257" s="282"/>
      <c r="R257" s="282"/>
      <c r="S257" s="282"/>
      <c r="T257" s="510"/>
      <c r="V257" s="510"/>
      <c r="X257" s="283"/>
      <c r="Y257" s="284"/>
    </row>
    <row r="258" spans="13:25">
      <c r="M258" s="582"/>
      <c r="N258" s="282"/>
      <c r="O258" s="282"/>
      <c r="P258" s="282"/>
      <c r="Q258" s="282"/>
      <c r="R258" s="282"/>
      <c r="S258" s="282"/>
      <c r="T258" s="510"/>
      <c r="V258" s="510"/>
      <c r="X258" s="283"/>
      <c r="Y258" s="284"/>
    </row>
    <row r="259" spans="13:25">
      <c r="M259" s="582"/>
      <c r="N259" s="282"/>
      <c r="O259" s="282"/>
      <c r="P259" s="282"/>
      <c r="Q259" s="282"/>
      <c r="R259" s="282"/>
      <c r="S259" s="282"/>
      <c r="T259" s="510"/>
      <c r="V259" s="510"/>
      <c r="X259" s="283"/>
      <c r="Y259" s="284"/>
    </row>
    <row r="260" spans="13:25">
      <c r="M260" s="582"/>
      <c r="N260" s="282"/>
      <c r="O260" s="282"/>
      <c r="P260" s="282"/>
      <c r="Q260" s="282"/>
      <c r="R260" s="282"/>
      <c r="S260" s="282"/>
      <c r="T260" s="510"/>
      <c r="V260" s="510"/>
      <c r="X260" s="283"/>
      <c r="Y260" s="284"/>
    </row>
    <row r="261" spans="13:25">
      <c r="M261" s="582"/>
      <c r="N261" s="282"/>
      <c r="O261" s="282"/>
      <c r="P261" s="282"/>
      <c r="Q261" s="282"/>
      <c r="R261" s="282"/>
      <c r="S261" s="282"/>
      <c r="T261" s="510"/>
      <c r="V261" s="510"/>
      <c r="X261" s="283"/>
      <c r="Y261" s="284"/>
    </row>
    <row r="262" spans="13:25">
      <c r="M262" s="582"/>
      <c r="N262" s="282"/>
      <c r="O262" s="282"/>
      <c r="P262" s="282"/>
      <c r="Q262" s="282"/>
      <c r="R262" s="282"/>
      <c r="S262" s="282"/>
      <c r="T262" s="510"/>
      <c r="V262" s="510"/>
      <c r="X262" s="283"/>
      <c r="Y262" s="284"/>
    </row>
    <row r="263" spans="13:25">
      <c r="M263" s="582"/>
      <c r="N263" s="282"/>
      <c r="O263" s="282"/>
      <c r="P263" s="282"/>
      <c r="Q263" s="282"/>
      <c r="R263" s="282"/>
      <c r="S263" s="282"/>
      <c r="T263" s="510"/>
      <c r="V263" s="510"/>
      <c r="X263" s="283"/>
      <c r="Y263" s="284"/>
    </row>
    <row r="264" spans="13:25">
      <c r="M264" s="582"/>
      <c r="N264" s="282"/>
      <c r="O264" s="282"/>
      <c r="P264" s="282"/>
      <c r="Q264" s="282"/>
      <c r="R264" s="282"/>
      <c r="S264" s="282"/>
      <c r="T264" s="510"/>
      <c r="V264" s="510"/>
      <c r="X264" s="283"/>
      <c r="Y264" s="284"/>
    </row>
    <row r="265" spans="13:25">
      <c r="M265" s="582"/>
      <c r="N265" s="282"/>
      <c r="O265" s="282"/>
      <c r="P265" s="282"/>
      <c r="Q265" s="282"/>
      <c r="R265" s="282"/>
      <c r="S265" s="282"/>
      <c r="T265" s="510"/>
      <c r="V265" s="510"/>
      <c r="X265" s="283"/>
      <c r="Y265" s="284"/>
    </row>
    <row r="266" spans="13:25">
      <c r="M266" s="582"/>
      <c r="N266" s="282"/>
      <c r="O266" s="282"/>
      <c r="P266" s="282"/>
      <c r="Q266" s="282"/>
      <c r="R266" s="282"/>
      <c r="S266" s="282"/>
      <c r="T266" s="510"/>
      <c r="V266" s="510"/>
      <c r="X266" s="283"/>
      <c r="Y266" s="284"/>
    </row>
    <row r="267" spans="13:25">
      <c r="M267" s="582"/>
      <c r="N267" s="282"/>
      <c r="O267" s="282"/>
      <c r="P267" s="282"/>
      <c r="Q267" s="282"/>
      <c r="R267" s="282"/>
      <c r="S267" s="282"/>
      <c r="T267" s="510"/>
      <c r="V267" s="510"/>
      <c r="X267" s="283"/>
      <c r="Y267" s="284"/>
    </row>
    <row r="268" spans="13:25">
      <c r="M268" s="582"/>
      <c r="N268" s="282"/>
      <c r="O268" s="282"/>
      <c r="P268" s="282"/>
      <c r="Q268" s="282"/>
      <c r="R268" s="282"/>
      <c r="S268" s="282"/>
      <c r="T268" s="510"/>
      <c r="V268" s="510"/>
      <c r="X268" s="283"/>
      <c r="Y268" s="284"/>
    </row>
    <row r="269" spans="13:25">
      <c r="M269" s="582"/>
      <c r="N269" s="282"/>
      <c r="O269" s="282"/>
      <c r="P269" s="282"/>
      <c r="Q269" s="282"/>
      <c r="R269" s="282"/>
      <c r="S269" s="282"/>
      <c r="T269" s="510"/>
      <c r="V269" s="510"/>
      <c r="X269" s="283"/>
      <c r="Y269" s="284"/>
    </row>
    <row r="270" spans="13:25">
      <c r="M270" s="582"/>
      <c r="N270" s="282"/>
      <c r="O270" s="282"/>
      <c r="P270" s="282"/>
      <c r="Q270" s="282"/>
      <c r="R270" s="282"/>
      <c r="S270" s="282"/>
      <c r="T270" s="510"/>
      <c r="V270" s="510"/>
      <c r="X270" s="283"/>
      <c r="Y270" s="284"/>
    </row>
    <row r="271" spans="13:25">
      <c r="M271" s="582"/>
      <c r="N271" s="282"/>
      <c r="O271" s="282"/>
      <c r="P271" s="282"/>
      <c r="Q271" s="282"/>
      <c r="R271" s="282"/>
      <c r="S271" s="282"/>
      <c r="T271" s="510"/>
      <c r="V271" s="510"/>
      <c r="X271" s="283"/>
      <c r="Y271" s="284"/>
    </row>
    <row r="272" spans="13:25">
      <c r="M272" s="582"/>
      <c r="N272" s="282"/>
      <c r="O272" s="282"/>
      <c r="P272" s="282"/>
      <c r="Q272" s="282"/>
      <c r="R272" s="282"/>
      <c r="S272" s="282"/>
      <c r="T272" s="510"/>
      <c r="V272" s="510"/>
      <c r="X272" s="283"/>
      <c r="Y272" s="284"/>
    </row>
    <row r="273" spans="13:25">
      <c r="M273" s="582"/>
      <c r="N273" s="282"/>
      <c r="O273" s="282"/>
      <c r="P273" s="282"/>
      <c r="Q273" s="282"/>
      <c r="R273" s="282"/>
      <c r="S273" s="282"/>
      <c r="T273" s="510"/>
      <c r="V273" s="510"/>
      <c r="X273" s="283"/>
      <c r="Y273" s="284"/>
    </row>
    <row r="274" spans="13:25">
      <c r="M274" s="582"/>
      <c r="N274" s="282"/>
      <c r="O274" s="282"/>
      <c r="P274" s="282"/>
      <c r="Q274" s="282"/>
      <c r="R274" s="282"/>
      <c r="S274" s="282"/>
      <c r="T274" s="510"/>
      <c r="V274" s="510"/>
      <c r="X274" s="283"/>
      <c r="Y274" s="284"/>
    </row>
    <row r="275" spans="13:25">
      <c r="M275" s="582"/>
      <c r="N275" s="282"/>
      <c r="O275" s="282"/>
      <c r="P275" s="282"/>
      <c r="Q275" s="282"/>
      <c r="R275" s="282"/>
      <c r="S275" s="282"/>
      <c r="T275" s="510"/>
      <c r="V275" s="510"/>
      <c r="X275" s="283"/>
      <c r="Y275" s="284"/>
    </row>
    <row r="276" spans="13:25">
      <c r="M276" s="582"/>
      <c r="N276" s="282"/>
      <c r="O276" s="282"/>
      <c r="P276" s="282"/>
      <c r="Q276" s="282"/>
      <c r="R276" s="282"/>
      <c r="S276" s="282"/>
      <c r="T276" s="510"/>
      <c r="V276" s="510"/>
      <c r="X276" s="283"/>
      <c r="Y276" s="284"/>
    </row>
    <row r="277" spans="13:25">
      <c r="M277" s="582"/>
      <c r="N277" s="282"/>
      <c r="O277" s="282"/>
      <c r="P277" s="282"/>
      <c r="Q277" s="282"/>
      <c r="R277" s="282"/>
      <c r="S277" s="282"/>
      <c r="T277" s="510"/>
      <c r="V277" s="510"/>
      <c r="X277" s="283"/>
      <c r="Y277" s="284"/>
    </row>
    <row r="278" spans="13:25">
      <c r="M278" s="582"/>
      <c r="N278" s="282"/>
      <c r="O278" s="282"/>
      <c r="P278" s="282"/>
      <c r="Q278" s="282"/>
      <c r="R278" s="282"/>
      <c r="S278" s="282"/>
      <c r="T278" s="510"/>
      <c r="V278" s="510"/>
      <c r="X278" s="283"/>
      <c r="Y278" s="284"/>
    </row>
    <row r="279" spans="13:25">
      <c r="M279" s="582"/>
      <c r="N279" s="282"/>
      <c r="O279" s="282"/>
      <c r="P279" s="282"/>
      <c r="Q279" s="282"/>
      <c r="R279" s="282"/>
      <c r="S279" s="282"/>
      <c r="T279" s="510"/>
      <c r="V279" s="510"/>
      <c r="X279" s="283"/>
      <c r="Y279" s="284"/>
    </row>
    <row r="280" spans="13:25">
      <c r="M280" s="582"/>
      <c r="N280" s="282"/>
      <c r="O280" s="282"/>
      <c r="P280" s="282"/>
      <c r="Q280" s="282"/>
      <c r="R280" s="282"/>
      <c r="S280" s="282"/>
      <c r="T280" s="510"/>
      <c r="V280" s="510"/>
      <c r="X280" s="283"/>
      <c r="Y280" s="284"/>
    </row>
    <row r="281" spans="13:25">
      <c r="M281" s="582"/>
      <c r="N281" s="282"/>
      <c r="O281" s="282"/>
      <c r="P281" s="282"/>
      <c r="Q281" s="282"/>
      <c r="R281" s="282"/>
      <c r="S281" s="282"/>
      <c r="T281" s="510"/>
      <c r="V281" s="510"/>
      <c r="X281" s="283"/>
      <c r="Y281" s="284"/>
    </row>
    <row r="282" spans="13:25">
      <c r="M282" s="582"/>
      <c r="N282" s="282"/>
      <c r="O282" s="282"/>
      <c r="P282" s="282"/>
      <c r="Q282" s="282"/>
      <c r="R282" s="282"/>
      <c r="S282" s="282"/>
      <c r="T282" s="510"/>
      <c r="V282" s="510"/>
      <c r="X282" s="283"/>
      <c r="Y282" s="284"/>
    </row>
    <row r="283" spans="13:25">
      <c r="M283" s="582"/>
      <c r="N283" s="282"/>
      <c r="O283" s="282"/>
      <c r="P283" s="282"/>
      <c r="Q283" s="282"/>
      <c r="R283" s="282"/>
      <c r="S283" s="282"/>
      <c r="T283" s="510"/>
      <c r="V283" s="510"/>
      <c r="X283" s="283"/>
      <c r="Y283" s="284"/>
    </row>
    <row r="284" spans="13:25">
      <c r="M284" s="582"/>
      <c r="N284" s="282"/>
      <c r="O284" s="282"/>
      <c r="P284" s="282"/>
      <c r="Q284" s="282"/>
      <c r="R284" s="282"/>
      <c r="S284" s="282"/>
      <c r="T284" s="510"/>
      <c r="V284" s="510"/>
      <c r="X284" s="283"/>
      <c r="Y284" s="284"/>
    </row>
    <row r="285" spans="13:25">
      <c r="M285" s="582"/>
      <c r="N285" s="282"/>
      <c r="O285" s="282"/>
      <c r="P285" s="282"/>
      <c r="Q285" s="282"/>
      <c r="R285" s="282"/>
      <c r="S285" s="282"/>
      <c r="T285" s="510"/>
      <c r="V285" s="510"/>
      <c r="X285" s="283"/>
      <c r="Y285" s="284"/>
    </row>
    <row r="286" spans="13:25">
      <c r="M286" s="582"/>
      <c r="N286" s="282"/>
      <c r="O286" s="282"/>
      <c r="P286" s="282"/>
      <c r="Q286" s="282"/>
      <c r="R286" s="282"/>
      <c r="S286" s="282"/>
      <c r="T286" s="510"/>
      <c r="V286" s="510"/>
      <c r="X286" s="283"/>
      <c r="Y286" s="284"/>
    </row>
    <row r="287" spans="13:25">
      <c r="M287" s="582"/>
      <c r="N287" s="282"/>
      <c r="O287" s="282"/>
      <c r="P287" s="282"/>
      <c r="Q287" s="282"/>
      <c r="R287" s="282"/>
      <c r="S287" s="282"/>
      <c r="T287" s="510"/>
      <c r="V287" s="510"/>
      <c r="X287" s="283"/>
      <c r="Y287" s="284"/>
    </row>
    <row r="288" spans="13:25">
      <c r="M288" s="582"/>
      <c r="N288" s="282"/>
      <c r="O288" s="282"/>
      <c r="P288" s="282"/>
      <c r="Q288" s="282"/>
      <c r="R288" s="282"/>
      <c r="S288" s="282"/>
      <c r="T288" s="510"/>
      <c r="V288" s="510"/>
      <c r="X288" s="283"/>
      <c r="Y288" s="284"/>
    </row>
    <row r="289" spans="13:25">
      <c r="M289" s="582"/>
      <c r="N289" s="282"/>
      <c r="O289" s="282"/>
      <c r="P289" s="282"/>
      <c r="Q289" s="282"/>
      <c r="R289" s="282"/>
      <c r="S289" s="282"/>
      <c r="T289" s="510"/>
      <c r="V289" s="510"/>
      <c r="X289" s="283"/>
      <c r="Y289" s="284"/>
    </row>
    <row r="290" spans="13:25">
      <c r="M290" s="582"/>
      <c r="N290" s="282"/>
      <c r="O290" s="282"/>
      <c r="P290" s="282"/>
      <c r="Q290" s="282"/>
      <c r="R290" s="282"/>
      <c r="S290" s="282"/>
      <c r="T290" s="510"/>
      <c r="V290" s="510"/>
      <c r="X290" s="283"/>
      <c r="Y290" s="284"/>
    </row>
    <row r="291" spans="13:25">
      <c r="M291" s="582"/>
      <c r="N291" s="282"/>
      <c r="O291" s="282"/>
      <c r="P291" s="282"/>
      <c r="Q291" s="282"/>
      <c r="R291" s="282"/>
      <c r="S291" s="282"/>
      <c r="T291" s="510"/>
      <c r="V291" s="510"/>
      <c r="X291" s="283"/>
      <c r="Y291" s="284"/>
    </row>
    <row r="292" spans="13:25">
      <c r="M292" s="582"/>
      <c r="N292" s="282"/>
      <c r="O292" s="282"/>
      <c r="P292" s="282"/>
      <c r="Q292" s="282"/>
      <c r="R292" s="282"/>
      <c r="S292" s="282"/>
      <c r="T292" s="510"/>
      <c r="V292" s="510"/>
      <c r="X292" s="283"/>
      <c r="Y292" s="284"/>
    </row>
    <row r="293" spans="13:25">
      <c r="M293" s="582"/>
      <c r="N293" s="282"/>
      <c r="O293" s="282"/>
      <c r="P293" s="282"/>
      <c r="Q293" s="282"/>
      <c r="R293" s="282"/>
      <c r="S293" s="282"/>
      <c r="T293" s="510"/>
      <c r="V293" s="510"/>
      <c r="X293" s="283"/>
      <c r="Y293" s="284"/>
    </row>
    <row r="294" spans="13:25">
      <c r="M294" s="582"/>
      <c r="N294" s="282"/>
      <c r="O294" s="282"/>
      <c r="P294" s="282"/>
      <c r="Q294" s="282"/>
      <c r="R294" s="282"/>
      <c r="S294" s="282"/>
      <c r="T294" s="510"/>
      <c r="V294" s="510"/>
      <c r="X294" s="283"/>
      <c r="Y294" s="284"/>
    </row>
    <row r="295" spans="13:25">
      <c r="M295" s="582"/>
      <c r="N295" s="282"/>
      <c r="O295" s="282"/>
      <c r="P295" s="282"/>
      <c r="Q295" s="282"/>
      <c r="R295" s="282"/>
      <c r="S295" s="282"/>
      <c r="T295" s="510"/>
      <c r="V295" s="510"/>
      <c r="X295" s="283"/>
      <c r="Y295" s="284"/>
    </row>
    <row r="296" spans="13:25">
      <c r="M296" s="582"/>
      <c r="N296" s="282"/>
      <c r="O296" s="282"/>
      <c r="P296" s="282"/>
      <c r="Q296" s="282"/>
      <c r="R296" s="282"/>
      <c r="S296" s="282"/>
      <c r="T296" s="510"/>
      <c r="V296" s="510"/>
      <c r="X296" s="283"/>
      <c r="Y296" s="284"/>
    </row>
    <row r="297" spans="13:25">
      <c r="M297" s="582"/>
      <c r="N297" s="282"/>
      <c r="O297" s="282"/>
      <c r="P297" s="282"/>
      <c r="Q297" s="282"/>
      <c r="R297" s="282"/>
      <c r="S297" s="282"/>
      <c r="T297" s="510"/>
      <c r="V297" s="510"/>
      <c r="X297" s="283"/>
      <c r="Y297" s="284"/>
    </row>
    <row r="298" spans="13:25">
      <c r="M298" s="582"/>
      <c r="N298" s="282"/>
      <c r="O298" s="282"/>
      <c r="P298" s="282"/>
      <c r="Q298" s="282"/>
      <c r="R298" s="282"/>
      <c r="S298" s="282"/>
      <c r="T298" s="510"/>
      <c r="V298" s="510"/>
      <c r="X298" s="283"/>
      <c r="Y298" s="284"/>
    </row>
    <row r="299" spans="13:25">
      <c r="M299" s="582"/>
      <c r="N299" s="282"/>
      <c r="O299" s="282"/>
      <c r="P299" s="282"/>
      <c r="Q299" s="282"/>
      <c r="R299" s="282"/>
      <c r="S299" s="282"/>
      <c r="T299" s="510"/>
      <c r="V299" s="510"/>
      <c r="X299" s="283"/>
      <c r="Y299" s="284"/>
    </row>
    <row r="300" spans="13:25">
      <c r="M300" s="582"/>
      <c r="N300" s="282"/>
      <c r="O300" s="282"/>
      <c r="P300" s="282"/>
      <c r="Q300" s="282"/>
      <c r="R300" s="282"/>
      <c r="S300" s="282"/>
      <c r="T300" s="510"/>
      <c r="V300" s="510"/>
      <c r="X300" s="283"/>
      <c r="Y300" s="284"/>
    </row>
    <row r="301" spans="13:25">
      <c r="M301" s="582"/>
      <c r="N301" s="282"/>
      <c r="O301" s="282"/>
      <c r="P301" s="282"/>
      <c r="Q301" s="282"/>
      <c r="R301" s="282"/>
      <c r="S301" s="282"/>
      <c r="T301" s="510"/>
      <c r="V301" s="510"/>
      <c r="X301" s="283"/>
      <c r="Y301" s="284"/>
    </row>
    <row r="302" spans="13:25">
      <c r="M302" s="582"/>
      <c r="N302" s="282"/>
      <c r="O302" s="282"/>
      <c r="P302" s="282"/>
      <c r="Q302" s="282"/>
      <c r="R302" s="282"/>
      <c r="S302" s="282"/>
      <c r="T302" s="510"/>
      <c r="V302" s="510"/>
      <c r="X302" s="283"/>
      <c r="Y302" s="284"/>
    </row>
    <row r="303" spans="13:25">
      <c r="M303" s="582"/>
      <c r="N303" s="282"/>
      <c r="O303" s="282"/>
      <c r="P303" s="282"/>
      <c r="Q303" s="282"/>
      <c r="R303" s="282"/>
      <c r="S303" s="282"/>
      <c r="T303" s="510"/>
      <c r="V303" s="510"/>
      <c r="X303" s="283"/>
      <c r="Y303" s="284"/>
    </row>
    <row r="304" spans="13:25">
      <c r="M304" s="582"/>
      <c r="N304" s="282"/>
      <c r="O304" s="282"/>
      <c r="P304" s="282"/>
      <c r="Q304" s="282"/>
      <c r="R304" s="282"/>
      <c r="S304" s="282"/>
      <c r="T304" s="510"/>
      <c r="V304" s="510"/>
      <c r="X304" s="283"/>
      <c r="Y304" s="284"/>
    </row>
    <row r="305" spans="13:25">
      <c r="M305" s="582"/>
      <c r="N305" s="282"/>
      <c r="O305" s="282"/>
      <c r="P305" s="282"/>
      <c r="Q305" s="282"/>
      <c r="R305" s="282"/>
      <c r="S305" s="282"/>
      <c r="T305" s="510"/>
      <c r="V305" s="510"/>
      <c r="X305" s="283"/>
      <c r="Y305" s="284"/>
    </row>
    <row r="306" spans="13:25">
      <c r="M306" s="582"/>
      <c r="N306" s="282"/>
      <c r="O306" s="282"/>
      <c r="P306" s="282"/>
      <c r="Q306" s="282"/>
      <c r="R306" s="282"/>
      <c r="S306" s="282"/>
      <c r="T306" s="510"/>
      <c r="V306" s="510"/>
      <c r="X306" s="283"/>
      <c r="Y306" s="284"/>
    </row>
    <row r="307" spans="13:25">
      <c r="M307" s="582"/>
      <c r="N307" s="282"/>
      <c r="O307" s="282"/>
      <c r="P307" s="282"/>
      <c r="Q307" s="282"/>
      <c r="R307" s="282"/>
      <c r="S307" s="282"/>
      <c r="T307" s="510"/>
      <c r="V307" s="510"/>
      <c r="X307" s="283"/>
      <c r="Y307" s="284"/>
    </row>
    <row r="308" spans="13:25">
      <c r="M308" s="582"/>
      <c r="N308" s="282"/>
      <c r="O308" s="282"/>
      <c r="P308" s="282"/>
      <c r="Q308" s="282"/>
      <c r="R308" s="282"/>
      <c r="S308" s="282"/>
      <c r="T308" s="510"/>
      <c r="V308" s="510"/>
      <c r="X308" s="283"/>
      <c r="Y308" s="284"/>
    </row>
    <row r="309" spans="13:25">
      <c r="M309" s="582"/>
      <c r="N309" s="282"/>
      <c r="O309" s="282"/>
      <c r="P309" s="282"/>
      <c r="Q309" s="282"/>
      <c r="R309" s="282"/>
      <c r="S309" s="282"/>
      <c r="T309" s="510"/>
      <c r="V309" s="510"/>
      <c r="X309" s="283"/>
      <c r="Y309" s="284"/>
    </row>
    <row r="310" spans="13:25">
      <c r="M310" s="582"/>
      <c r="N310" s="282"/>
      <c r="O310" s="282"/>
      <c r="P310" s="282"/>
      <c r="Q310" s="282"/>
      <c r="R310" s="282"/>
      <c r="S310" s="282"/>
      <c r="T310" s="510"/>
      <c r="V310" s="510"/>
      <c r="X310" s="283"/>
      <c r="Y310" s="284"/>
    </row>
    <row r="311" spans="13:25">
      <c r="M311" s="582"/>
      <c r="N311" s="282"/>
      <c r="O311" s="282"/>
      <c r="P311" s="282"/>
      <c r="Q311" s="282"/>
      <c r="R311" s="282"/>
      <c r="S311" s="282"/>
      <c r="T311" s="510"/>
      <c r="V311" s="510"/>
      <c r="X311" s="283"/>
      <c r="Y311" s="284"/>
    </row>
    <row r="312" spans="13:25">
      <c r="M312" s="582"/>
      <c r="N312" s="282"/>
      <c r="O312" s="282"/>
      <c r="P312" s="282"/>
      <c r="Q312" s="282"/>
      <c r="R312" s="282"/>
      <c r="S312" s="282"/>
      <c r="T312" s="510"/>
      <c r="V312" s="510"/>
      <c r="X312" s="283"/>
      <c r="Y312" s="284"/>
    </row>
    <row r="313" spans="13:25">
      <c r="M313" s="582"/>
      <c r="N313" s="282"/>
      <c r="O313" s="282"/>
      <c r="P313" s="282"/>
      <c r="Q313" s="282"/>
      <c r="R313" s="282"/>
      <c r="S313" s="282"/>
      <c r="T313" s="510"/>
      <c r="V313" s="510"/>
      <c r="X313" s="283"/>
      <c r="Y313" s="284"/>
    </row>
    <row r="314" spans="13:25">
      <c r="M314" s="582"/>
      <c r="N314" s="282"/>
      <c r="O314" s="282"/>
      <c r="P314" s="282"/>
      <c r="Q314" s="282"/>
      <c r="R314" s="282"/>
      <c r="S314" s="282"/>
      <c r="T314" s="510"/>
      <c r="V314" s="510"/>
      <c r="X314" s="283"/>
      <c r="Y314" s="284"/>
    </row>
    <row r="315" spans="13:25">
      <c r="M315" s="582"/>
      <c r="N315" s="282"/>
      <c r="O315" s="282"/>
      <c r="P315" s="282"/>
      <c r="Q315" s="282"/>
      <c r="R315" s="282"/>
      <c r="S315" s="282"/>
      <c r="T315" s="510"/>
      <c r="V315" s="510"/>
      <c r="X315" s="283"/>
      <c r="Y315" s="284"/>
    </row>
    <row r="316" spans="13:25">
      <c r="M316" s="582"/>
      <c r="N316" s="282"/>
      <c r="O316" s="282"/>
      <c r="P316" s="282"/>
      <c r="Q316" s="282"/>
      <c r="R316" s="282"/>
      <c r="S316" s="282"/>
      <c r="T316" s="510"/>
      <c r="V316" s="510"/>
      <c r="X316" s="283"/>
      <c r="Y316" s="284"/>
    </row>
    <row r="317" spans="13:25">
      <c r="M317" s="582"/>
      <c r="N317" s="282"/>
      <c r="O317" s="282"/>
      <c r="P317" s="282"/>
      <c r="Q317" s="282"/>
      <c r="R317" s="282"/>
      <c r="S317" s="282"/>
      <c r="T317" s="510"/>
      <c r="V317" s="510"/>
      <c r="X317" s="283"/>
      <c r="Y317" s="284"/>
    </row>
    <row r="318" spans="13:25">
      <c r="M318" s="582"/>
      <c r="N318" s="282"/>
      <c r="O318" s="282"/>
      <c r="P318" s="282"/>
      <c r="Q318" s="282"/>
      <c r="R318" s="282"/>
      <c r="S318" s="282"/>
      <c r="T318" s="510"/>
      <c r="V318" s="510"/>
      <c r="X318" s="283"/>
      <c r="Y318" s="284"/>
    </row>
    <row r="319" spans="13:25">
      <c r="M319" s="582"/>
      <c r="N319" s="282"/>
      <c r="O319" s="282"/>
      <c r="P319" s="282"/>
      <c r="Q319" s="282"/>
      <c r="R319" s="282"/>
      <c r="S319" s="282"/>
      <c r="T319" s="510"/>
      <c r="V319" s="510"/>
      <c r="X319" s="283"/>
      <c r="Y319" s="284"/>
    </row>
    <row r="320" spans="13:25">
      <c r="M320" s="582"/>
      <c r="N320" s="282"/>
      <c r="O320" s="282"/>
      <c r="P320" s="282"/>
      <c r="Q320" s="282"/>
      <c r="R320" s="282"/>
      <c r="S320" s="282"/>
      <c r="T320" s="510"/>
      <c r="V320" s="510"/>
      <c r="X320" s="283"/>
      <c r="Y320" s="284"/>
    </row>
    <row r="321" spans="13:25">
      <c r="M321" s="582"/>
      <c r="N321" s="282"/>
      <c r="O321" s="282"/>
      <c r="P321" s="282"/>
      <c r="Q321" s="282"/>
      <c r="R321" s="282"/>
      <c r="S321" s="282"/>
      <c r="T321" s="510"/>
      <c r="V321" s="510"/>
      <c r="X321" s="283"/>
      <c r="Y321" s="284"/>
    </row>
    <row r="322" spans="13:25">
      <c r="M322" s="582"/>
      <c r="N322" s="282"/>
      <c r="O322" s="282"/>
      <c r="P322" s="282"/>
      <c r="Q322" s="282"/>
      <c r="R322" s="282"/>
      <c r="S322" s="282"/>
      <c r="T322" s="510"/>
      <c r="V322" s="510"/>
      <c r="X322" s="283"/>
      <c r="Y322" s="284"/>
    </row>
    <row r="323" spans="13:25">
      <c r="M323" s="582"/>
      <c r="N323" s="282"/>
      <c r="O323" s="282"/>
      <c r="P323" s="282"/>
      <c r="Q323" s="282"/>
      <c r="R323" s="282"/>
      <c r="S323" s="282"/>
      <c r="T323" s="510"/>
      <c r="V323" s="510"/>
      <c r="X323" s="283"/>
      <c r="Y323" s="284"/>
    </row>
    <row r="324" spans="13:25">
      <c r="M324" s="582"/>
      <c r="N324" s="282"/>
      <c r="O324" s="282"/>
      <c r="P324" s="282"/>
      <c r="Q324" s="282"/>
      <c r="R324" s="282"/>
      <c r="S324" s="282"/>
      <c r="T324" s="510"/>
      <c r="V324" s="510"/>
      <c r="X324" s="283"/>
      <c r="Y324" s="284"/>
    </row>
    <row r="325" spans="13:25">
      <c r="M325" s="582"/>
      <c r="N325" s="282"/>
      <c r="O325" s="282"/>
      <c r="P325" s="282"/>
      <c r="Q325" s="282"/>
      <c r="R325" s="282"/>
      <c r="S325" s="282"/>
      <c r="T325" s="510"/>
      <c r="V325" s="510"/>
      <c r="X325" s="283"/>
      <c r="Y325" s="284"/>
    </row>
    <row r="326" spans="13:25">
      <c r="M326" s="582"/>
      <c r="N326" s="282"/>
      <c r="O326" s="282"/>
      <c r="P326" s="282"/>
      <c r="Q326" s="282"/>
      <c r="R326" s="282"/>
      <c r="S326" s="282"/>
      <c r="T326" s="510"/>
      <c r="V326" s="510"/>
      <c r="X326" s="283"/>
      <c r="Y326" s="284"/>
    </row>
    <row r="327" spans="13:25">
      <c r="M327" s="582"/>
      <c r="N327" s="282"/>
      <c r="O327" s="282"/>
      <c r="P327" s="282"/>
      <c r="Q327" s="282"/>
      <c r="R327" s="282"/>
      <c r="S327" s="282"/>
      <c r="T327" s="510"/>
      <c r="V327" s="510"/>
      <c r="X327" s="283"/>
      <c r="Y327" s="284"/>
    </row>
    <row r="328" spans="13:25">
      <c r="M328" s="582"/>
      <c r="N328" s="282"/>
      <c r="O328" s="282"/>
      <c r="P328" s="282"/>
      <c r="Q328" s="282"/>
      <c r="R328" s="282"/>
      <c r="S328" s="282"/>
      <c r="T328" s="510"/>
      <c r="V328" s="510"/>
      <c r="X328" s="283"/>
      <c r="Y328" s="284"/>
    </row>
    <row r="329" spans="13:25">
      <c r="M329" s="582"/>
      <c r="N329" s="282"/>
      <c r="O329" s="282"/>
      <c r="P329" s="282"/>
      <c r="Q329" s="282"/>
      <c r="R329" s="282"/>
      <c r="S329" s="282"/>
      <c r="T329" s="510"/>
      <c r="V329" s="510"/>
      <c r="X329" s="283"/>
      <c r="Y329" s="284"/>
    </row>
    <row r="330" spans="13:25">
      <c r="M330" s="582"/>
      <c r="N330" s="282"/>
      <c r="O330" s="282"/>
      <c r="P330" s="282"/>
      <c r="Q330" s="282"/>
      <c r="R330" s="282"/>
      <c r="S330" s="282"/>
      <c r="T330" s="510"/>
      <c r="V330" s="510"/>
      <c r="X330" s="283"/>
      <c r="Y330" s="284"/>
    </row>
    <row r="331" spans="13:25">
      <c r="M331" s="582"/>
      <c r="N331" s="282"/>
      <c r="O331" s="282"/>
      <c r="P331" s="282"/>
      <c r="Q331" s="282"/>
      <c r="R331" s="282"/>
      <c r="S331" s="282"/>
      <c r="T331" s="510"/>
      <c r="V331" s="510"/>
      <c r="X331" s="283"/>
      <c r="Y331" s="284"/>
    </row>
    <row r="332" spans="13:25">
      <c r="M332" s="582"/>
      <c r="N332" s="282"/>
      <c r="O332" s="282"/>
      <c r="P332" s="282"/>
      <c r="Q332" s="282"/>
      <c r="R332" s="282"/>
      <c r="S332" s="282"/>
      <c r="T332" s="510"/>
      <c r="V332" s="510"/>
      <c r="X332" s="283"/>
      <c r="Y332" s="284"/>
    </row>
    <row r="333" spans="13:25">
      <c r="M333" s="582"/>
      <c r="N333" s="282"/>
      <c r="O333" s="282"/>
      <c r="P333" s="282"/>
      <c r="Q333" s="282"/>
      <c r="R333" s="282"/>
      <c r="S333" s="282"/>
      <c r="T333" s="510"/>
      <c r="V333" s="510"/>
      <c r="X333" s="283"/>
      <c r="Y333" s="284"/>
    </row>
    <row r="334" spans="13:25">
      <c r="M334" s="582"/>
      <c r="N334" s="282"/>
      <c r="O334" s="282"/>
      <c r="P334" s="282"/>
      <c r="Q334" s="282"/>
      <c r="R334" s="282"/>
      <c r="S334" s="282"/>
      <c r="T334" s="510"/>
      <c r="V334" s="510"/>
      <c r="X334" s="283"/>
      <c r="Y334" s="284"/>
    </row>
    <row r="335" spans="13:25">
      <c r="M335" s="582"/>
      <c r="N335" s="282"/>
      <c r="O335" s="282"/>
      <c r="P335" s="282"/>
      <c r="Q335" s="282"/>
      <c r="R335" s="282"/>
      <c r="S335" s="282"/>
      <c r="T335" s="510"/>
      <c r="V335" s="510"/>
      <c r="X335" s="283"/>
      <c r="Y335" s="284"/>
    </row>
    <row r="336" spans="13:25">
      <c r="M336" s="582"/>
      <c r="N336" s="282"/>
      <c r="O336" s="282"/>
      <c r="P336" s="282"/>
      <c r="Q336" s="282"/>
      <c r="R336" s="282"/>
      <c r="S336" s="282"/>
      <c r="T336" s="510"/>
      <c r="V336" s="510"/>
      <c r="X336" s="283"/>
      <c r="Y336" s="284"/>
    </row>
    <row r="337" spans="13:25">
      <c r="M337" s="582"/>
      <c r="N337" s="282"/>
      <c r="O337" s="282"/>
      <c r="P337" s="282"/>
      <c r="Q337" s="282"/>
      <c r="R337" s="282"/>
      <c r="S337" s="282"/>
      <c r="T337" s="510"/>
      <c r="V337" s="510"/>
      <c r="X337" s="283"/>
      <c r="Y337" s="284"/>
    </row>
    <row r="338" spans="13:25">
      <c r="M338" s="582"/>
      <c r="N338" s="282"/>
      <c r="O338" s="282"/>
      <c r="P338" s="282"/>
      <c r="Q338" s="282"/>
      <c r="R338" s="282"/>
      <c r="S338" s="282"/>
      <c r="T338" s="510"/>
      <c r="V338" s="510"/>
      <c r="X338" s="283"/>
      <c r="Y338" s="284"/>
    </row>
    <row r="339" spans="13:25">
      <c r="M339" s="582"/>
      <c r="N339" s="282"/>
      <c r="O339" s="282"/>
      <c r="P339" s="282"/>
      <c r="Q339" s="282"/>
      <c r="R339" s="282"/>
      <c r="S339" s="282"/>
      <c r="T339" s="510"/>
      <c r="V339" s="510"/>
      <c r="X339" s="283"/>
      <c r="Y339" s="284"/>
    </row>
    <row r="340" spans="13:25">
      <c r="M340" s="582"/>
      <c r="N340" s="282"/>
      <c r="O340" s="282"/>
      <c r="P340" s="282"/>
      <c r="Q340" s="282"/>
      <c r="R340" s="282"/>
      <c r="S340" s="282"/>
      <c r="T340" s="510"/>
      <c r="V340" s="510"/>
      <c r="X340" s="283"/>
      <c r="Y340" s="284"/>
    </row>
    <row r="341" spans="13:25">
      <c r="M341" s="582"/>
      <c r="N341" s="282"/>
      <c r="O341" s="282"/>
      <c r="P341" s="282"/>
      <c r="Q341" s="282"/>
      <c r="R341" s="282"/>
      <c r="S341" s="282"/>
      <c r="T341" s="510"/>
      <c r="V341" s="510"/>
      <c r="X341" s="283"/>
      <c r="Y341" s="284"/>
    </row>
    <row r="342" spans="13:25">
      <c r="M342" s="582"/>
      <c r="N342" s="282"/>
      <c r="O342" s="282"/>
      <c r="P342" s="282"/>
      <c r="Q342" s="282"/>
      <c r="R342" s="282"/>
      <c r="S342" s="282"/>
      <c r="T342" s="510"/>
      <c r="V342" s="510"/>
      <c r="X342" s="283"/>
      <c r="Y342" s="284"/>
    </row>
    <row r="343" spans="13:25">
      <c r="M343" s="582"/>
      <c r="N343" s="282"/>
      <c r="O343" s="282"/>
      <c r="P343" s="282"/>
      <c r="Q343" s="282"/>
      <c r="R343" s="282"/>
      <c r="S343" s="282"/>
      <c r="T343" s="510"/>
      <c r="V343" s="510"/>
      <c r="X343" s="283"/>
      <c r="Y343" s="284"/>
    </row>
    <row r="344" spans="13:25">
      <c r="M344" s="582"/>
      <c r="N344" s="282"/>
      <c r="O344" s="282"/>
      <c r="P344" s="282"/>
      <c r="Q344" s="282"/>
      <c r="R344" s="282"/>
      <c r="S344" s="282"/>
      <c r="T344" s="510"/>
      <c r="V344" s="510"/>
      <c r="X344" s="283"/>
      <c r="Y344" s="284"/>
    </row>
    <row r="345" spans="13:25">
      <c r="M345" s="582"/>
      <c r="N345" s="282"/>
      <c r="O345" s="282"/>
      <c r="P345" s="282"/>
      <c r="Q345" s="282"/>
      <c r="R345" s="282"/>
      <c r="S345" s="282"/>
      <c r="T345" s="510"/>
      <c r="V345" s="510"/>
      <c r="X345" s="283"/>
      <c r="Y345" s="284"/>
    </row>
    <row r="346" spans="13:25">
      <c r="M346" s="582"/>
      <c r="N346" s="282"/>
      <c r="O346" s="282"/>
      <c r="P346" s="282"/>
      <c r="Q346" s="282"/>
      <c r="R346" s="282"/>
      <c r="S346" s="282"/>
      <c r="T346" s="510"/>
      <c r="V346" s="510"/>
      <c r="X346" s="283"/>
      <c r="Y346" s="284"/>
    </row>
    <row r="347" spans="13:25">
      <c r="M347" s="582"/>
      <c r="N347" s="282"/>
      <c r="O347" s="282"/>
      <c r="P347" s="282"/>
      <c r="Q347" s="282"/>
      <c r="R347" s="282"/>
      <c r="S347" s="282"/>
      <c r="T347" s="510"/>
      <c r="V347" s="510"/>
      <c r="X347" s="283"/>
      <c r="Y347" s="284"/>
    </row>
    <row r="348" spans="13:25">
      <c r="M348" s="582"/>
      <c r="N348" s="282"/>
      <c r="O348" s="282"/>
      <c r="P348" s="282"/>
      <c r="Q348" s="282"/>
      <c r="R348" s="282"/>
      <c r="S348" s="282"/>
      <c r="T348" s="510"/>
      <c r="V348" s="510"/>
      <c r="X348" s="283"/>
      <c r="Y348" s="284"/>
    </row>
    <row r="349" spans="13:25">
      <c r="M349" s="582"/>
      <c r="N349" s="282"/>
      <c r="O349" s="282"/>
      <c r="P349" s="282"/>
      <c r="Q349" s="282"/>
      <c r="R349" s="282"/>
      <c r="S349" s="282"/>
      <c r="T349" s="510"/>
      <c r="V349" s="510"/>
      <c r="X349" s="283"/>
      <c r="Y349" s="284"/>
    </row>
    <row r="350" spans="13:25">
      <c r="M350" s="582"/>
      <c r="N350" s="282"/>
      <c r="O350" s="282"/>
      <c r="P350" s="282"/>
      <c r="Q350" s="282"/>
      <c r="R350" s="282"/>
      <c r="S350" s="282"/>
      <c r="T350" s="510"/>
      <c r="V350" s="510"/>
      <c r="X350" s="283"/>
      <c r="Y350" s="284"/>
    </row>
    <row r="351" spans="13:25">
      <c r="M351" s="582"/>
      <c r="N351" s="282"/>
      <c r="O351" s="282"/>
      <c r="P351" s="282"/>
      <c r="Q351" s="282"/>
      <c r="R351" s="282"/>
      <c r="S351" s="282"/>
      <c r="T351" s="510"/>
      <c r="V351" s="510"/>
      <c r="X351" s="283"/>
      <c r="Y351" s="284"/>
    </row>
    <row r="352" spans="13:25">
      <c r="M352" s="582"/>
      <c r="N352" s="282"/>
      <c r="O352" s="282"/>
      <c r="P352" s="282"/>
      <c r="Q352" s="282"/>
      <c r="R352" s="282"/>
      <c r="S352" s="282"/>
      <c r="T352" s="510"/>
      <c r="V352" s="510"/>
      <c r="X352" s="283"/>
      <c r="Y352" s="284"/>
    </row>
    <row r="353" spans="13:25">
      <c r="M353" s="582"/>
      <c r="N353" s="282"/>
      <c r="O353" s="282"/>
      <c r="P353" s="282"/>
      <c r="Q353" s="282"/>
      <c r="R353" s="282"/>
      <c r="S353" s="282"/>
      <c r="T353" s="510"/>
      <c r="V353" s="510"/>
      <c r="X353" s="283"/>
      <c r="Y353" s="284"/>
    </row>
    <row r="354" spans="13:25">
      <c r="M354" s="582"/>
      <c r="N354" s="282"/>
      <c r="O354" s="282"/>
      <c r="P354" s="282"/>
      <c r="Q354" s="282"/>
      <c r="R354" s="282"/>
      <c r="S354" s="282"/>
      <c r="T354" s="510"/>
      <c r="V354" s="510"/>
      <c r="X354" s="283"/>
      <c r="Y354" s="284"/>
    </row>
    <row r="355" spans="13:25">
      <c r="M355" s="582"/>
      <c r="N355" s="282"/>
      <c r="O355" s="282"/>
      <c r="P355" s="282"/>
      <c r="Q355" s="282"/>
      <c r="R355" s="282"/>
      <c r="S355" s="282"/>
      <c r="T355" s="510"/>
      <c r="V355" s="510"/>
      <c r="X355" s="283"/>
      <c r="Y355" s="284"/>
    </row>
    <row r="356" spans="13:25">
      <c r="M356" s="582"/>
      <c r="N356" s="282"/>
      <c r="O356" s="282"/>
      <c r="P356" s="282"/>
      <c r="Q356" s="282"/>
      <c r="R356" s="282"/>
      <c r="S356" s="282"/>
      <c r="T356" s="510"/>
      <c r="V356" s="510"/>
      <c r="X356" s="283"/>
      <c r="Y356" s="284"/>
    </row>
    <row r="357" spans="13:25">
      <c r="M357" s="582"/>
      <c r="N357" s="282"/>
      <c r="O357" s="282"/>
      <c r="P357" s="282"/>
      <c r="Q357" s="282"/>
      <c r="R357" s="282"/>
      <c r="S357" s="282"/>
      <c r="T357" s="510"/>
      <c r="V357" s="510"/>
      <c r="X357" s="283"/>
      <c r="Y357" s="284"/>
    </row>
    <row r="358" spans="13:25">
      <c r="M358" s="582"/>
      <c r="N358" s="282"/>
      <c r="O358" s="282"/>
      <c r="P358" s="282"/>
      <c r="Q358" s="282"/>
      <c r="R358" s="282"/>
      <c r="S358" s="282"/>
      <c r="T358" s="510"/>
      <c r="V358" s="510"/>
      <c r="X358" s="283"/>
      <c r="Y358" s="284"/>
    </row>
    <row r="359" spans="13:25">
      <c r="M359" s="582"/>
      <c r="N359" s="282"/>
      <c r="O359" s="282"/>
      <c r="P359" s="282"/>
      <c r="Q359" s="282"/>
      <c r="R359" s="282"/>
      <c r="S359" s="282"/>
      <c r="T359" s="510"/>
      <c r="V359" s="510"/>
      <c r="X359" s="283"/>
      <c r="Y359" s="284"/>
    </row>
    <row r="360" spans="13:25">
      <c r="M360" s="582"/>
      <c r="N360" s="282"/>
      <c r="O360" s="282"/>
      <c r="P360" s="282"/>
      <c r="Q360" s="282"/>
      <c r="R360" s="282"/>
      <c r="S360" s="282"/>
      <c r="T360" s="510"/>
      <c r="V360" s="510"/>
      <c r="X360" s="283"/>
      <c r="Y360" s="284"/>
    </row>
    <row r="361" spans="13:25">
      <c r="M361" s="582"/>
      <c r="N361" s="282"/>
      <c r="O361" s="282"/>
      <c r="P361" s="282"/>
      <c r="Q361" s="282"/>
      <c r="R361" s="282"/>
      <c r="S361" s="282"/>
      <c r="T361" s="510"/>
      <c r="V361" s="510"/>
      <c r="X361" s="283"/>
      <c r="Y361" s="284"/>
    </row>
    <row r="362" spans="13:25">
      <c r="M362" s="582"/>
      <c r="N362" s="282"/>
      <c r="O362" s="282"/>
      <c r="P362" s="282"/>
      <c r="Q362" s="282"/>
      <c r="R362" s="282"/>
      <c r="S362" s="282"/>
      <c r="T362" s="510"/>
      <c r="V362" s="510"/>
      <c r="X362" s="283"/>
      <c r="Y362" s="284"/>
    </row>
    <row r="363" spans="13:25">
      <c r="M363" s="582"/>
      <c r="N363" s="282"/>
      <c r="O363" s="282"/>
      <c r="P363" s="282"/>
      <c r="Q363" s="282"/>
      <c r="R363" s="282"/>
      <c r="S363" s="282"/>
      <c r="T363" s="510"/>
      <c r="V363" s="510"/>
      <c r="X363" s="283"/>
      <c r="Y363" s="284"/>
    </row>
    <row r="364" spans="13:25">
      <c r="M364" s="582"/>
      <c r="N364" s="282"/>
      <c r="O364" s="282"/>
      <c r="P364" s="282"/>
      <c r="Q364" s="282"/>
      <c r="R364" s="282"/>
      <c r="S364" s="282"/>
      <c r="T364" s="510"/>
      <c r="V364" s="510"/>
      <c r="X364" s="283"/>
      <c r="Y364" s="284"/>
    </row>
    <row r="365" spans="13:25">
      <c r="M365" s="582"/>
      <c r="N365" s="282"/>
      <c r="O365" s="282"/>
      <c r="P365" s="282"/>
      <c r="Q365" s="282"/>
      <c r="R365" s="282"/>
      <c r="S365" s="282"/>
      <c r="T365" s="510"/>
      <c r="V365" s="510"/>
      <c r="X365" s="283"/>
      <c r="Y365" s="284"/>
    </row>
    <row r="366" spans="13:25">
      <c r="M366" s="582"/>
      <c r="N366" s="282"/>
      <c r="O366" s="282"/>
      <c r="P366" s="282"/>
      <c r="Q366" s="282"/>
      <c r="R366" s="282"/>
      <c r="S366" s="282"/>
      <c r="T366" s="510"/>
      <c r="V366" s="510"/>
      <c r="X366" s="283"/>
      <c r="Y366" s="284"/>
    </row>
    <row r="367" spans="13:25">
      <c r="M367" s="582"/>
      <c r="N367" s="282"/>
      <c r="O367" s="282"/>
      <c r="P367" s="282"/>
      <c r="Q367" s="282"/>
      <c r="R367" s="282"/>
      <c r="S367" s="282"/>
      <c r="T367" s="510"/>
      <c r="V367" s="510"/>
      <c r="X367" s="283"/>
      <c r="Y367" s="284"/>
    </row>
    <row r="368" spans="13:25">
      <c r="M368" s="582"/>
      <c r="N368" s="282"/>
      <c r="O368" s="282"/>
      <c r="P368" s="282"/>
      <c r="Q368" s="282"/>
      <c r="R368" s="282"/>
      <c r="S368" s="282"/>
      <c r="T368" s="510"/>
      <c r="V368" s="510"/>
      <c r="X368" s="283"/>
      <c r="Y368" s="284"/>
    </row>
    <row r="369" spans="13:25">
      <c r="M369" s="582"/>
      <c r="N369" s="282"/>
      <c r="O369" s="282"/>
      <c r="P369" s="282"/>
      <c r="Q369" s="282"/>
      <c r="R369" s="282"/>
      <c r="S369" s="282"/>
      <c r="T369" s="510"/>
      <c r="V369" s="510"/>
      <c r="X369" s="283"/>
      <c r="Y369" s="284"/>
    </row>
    <row r="370" spans="13:25">
      <c r="M370" s="582"/>
      <c r="N370" s="282"/>
      <c r="O370" s="282"/>
      <c r="P370" s="282"/>
      <c r="Q370" s="282"/>
      <c r="R370" s="282"/>
      <c r="S370" s="282"/>
      <c r="T370" s="510"/>
      <c r="V370" s="510"/>
      <c r="X370" s="283"/>
      <c r="Y370" s="284"/>
    </row>
    <row r="371" spans="13:25">
      <c r="M371" s="582"/>
      <c r="N371" s="282"/>
      <c r="O371" s="282"/>
      <c r="P371" s="282"/>
      <c r="Q371" s="282"/>
      <c r="R371" s="282"/>
      <c r="S371" s="282"/>
      <c r="T371" s="510"/>
      <c r="V371" s="510"/>
      <c r="X371" s="283"/>
      <c r="Y371" s="284"/>
    </row>
    <row r="372" spans="13:25">
      <c r="M372" s="582"/>
      <c r="N372" s="282"/>
      <c r="O372" s="282"/>
      <c r="P372" s="282"/>
      <c r="Q372" s="282"/>
      <c r="R372" s="282"/>
      <c r="S372" s="282"/>
      <c r="T372" s="510"/>
      <c r="V372" s="510"/>
      <c r="X372" s="283"/>
      <c r="Y372" s="284"/>
    </row>
    <row r="373" spans="13:25">
      <c r="M373" s="582"/>
      <c r="N373" s="282"/>
      <c r="O373" s="282"/>
      <c r="P373" s="282"/>
      <c r="Q373" s="282"/>
      <c r="R373" s="282"/>
      <c r="S373" s="282"/>
      <c r="T373" s="510"/>
      <c r="V373" s="510"/>
    </row>
    <row r="374" spans="13:25">
      <c r="M374" s="582"/>
      <c r="N374" s="282"/>
      <c r="O374" s="282"/>
      <c r="P374" s="282"/>
      <c r="Q374" s="282"/>
      <c r="R374" s="282"/>
      <c r="S374" s="282"/>
      <c r="T374" s="510"/>
      <c r="V374" s="510"/>
    </row>
    <row r="375" spans="13:25">
      <c r="N375" s="282"/>
      <c r="O375" s="282"/>
      <c r="P375" s="282"/>
      <c r="Q375" s="282"/>
      <c r="R375" s="282"/>
      <c r="S375" s="282"/>
      <c r="T375" s="510"/>
      <c r="V375" s="510"/>
    </row>
    <row r="376" spans="13:25">
      <c r="N376" s="282"/>
      <c r="O376" s="583"/>
      <c r="P376" s="282"/>
      <c r="Q376" s="282"/>
      <c r="R376" s="282"/>
      <c r="S376" s="282"/>
      <c r="T376" s="510"/>
      <c r="V376" s="510"/>
    </row>
    <row r="377" spans="13:25">
      <c r="N377" s="282"/>
      <c r="R377" s="282"/>
      <c r="S377" s="282"/>
      <c r="T377" s="510"/>
    </row>
    <row r="378" spans="13:25">
      <c r="O378" s="282"/>
      <c r="R378" s="282"/>
      <c r="S378" s="282"/>
      <c r="T378" s="510"/>
    </row>
    <row r="379" spans="13:25">
      <c r="M379" s="582"/>
      <c r="N379" s="282"/>
      <c r="O379" s="282"/>
      <c r="P379" s="282"/>
      <c r="Q379" s="282"/>
      <c r="R379" s="282"/>
      <c r="S379" s="282"/>
      <c r="T379" s="511"/>
    </row>
    <row r="380" spans="13:25">
      <c r="R380" s="511"/>
    </row>
    <row r="381" spans="13:25">
      <c r="N381" s="283"/>
      <c r="O381" s="283"/>
      <c r="P381" s="283"/>
      <c r="Q381" s="283"/>
      <c r="R381" s="283"/>
      <c r="S381" s="283"/>
    </row>
    <row r="383" spans="13:25">
      <c r="R383" s="283"/>
      <c r="S383" s="283"/>
    </row>
  </sheetData>
  <mergeCells count="22">
    <mergeCell ref="A51:C51"/>
    <mergeCell ref="A53:K56"/>
    <mergeCell ref="A31:A39"/>
    <mergeCell ref="B31:B33"/>
    <mergeCell ref="B34:B36"/>
    <mergeCell ref="B37:B39"/>
    <mergeCell ref="A40:A50"/>
    <mergeCell ref="B40:B42"/>
    <mergeCell ref="B43:B45"/>
    <mergeCell ref="B46:C46"/>
    <mergeCell ref="B47:C47"/>
    <mergeCell ref="B48:B50"/>
    <mergeCell ref="A3:K3"/>
    <mergeCell ref="A6:A14"/>
    <mergeCell ref="B6:B8"/>
    <mergeCell ref="B9:B11"/>
    <mergeCell ref="B12:B14"/>
    <mergeCell ref="A15:A30"/>
    <mergeCell ref="B15:B19"/>
    <mergeCell ref="B20:B24"/>
    <mergeCell ref="B25:B29"/>
    <mergeCell ref="B30:C3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A5CE6-4CDB-44A9-A1C9-DD3F7899A313}">
  <dimension ref="A1:P76"/>
  <sheetViews>
    <sheetView showGridLines="0" view="pageBreakPreview" topLeftCell="A6" zoomScaleNormal="100" zoomScaleSheetLayoutView="100" workbookViewId="0">
      <selection activeCell="D1" sqref="D1"/>
    </sheetView>
  </sheetViews>
  <sheetFormatPr defaultRowHeight="12.75"/>
  <cols>
    <col min="1" max="1" width="6.375" style="304" customWidth="1"/>
    <col min="2" max="2" width="13.75" style="304" customWidth="1"/>
    <col min="3" max="6" width="13.75" style="8" customWidth="1"/>
    <col min="7" max="7" width="7.625" style="8" customWidth="1"/>
    <col min="8" max="8" width="5.125" style="8" customWidth="1"/>
    <col min="9" max="9" width="10.125" style="8" bestFit="1" customWidth="1"/>
    <col min="10" max="10" width="11.75" style="8" customWidth="1"/>
    <col min="11" max="11" width="12.75" style="8" customWidth="1"/>
    <col min="12" max="256" width="9" style="8"/>
    <col min="257" max="257" width="2.375" style="8" customWidth="1"/>
    <col min="258" max="262" width="13.75" style="8" customWidth="1"/>
    <col min="263" max="263" width="2.375" style="8" customWidth="1"/>
    <col min="264" max="264" width="5.125" style="8" customWidth="1"/>
    <col min="265" max="265" width="10.125" style="8" bestFit="1" customWidth="1"/>
    <col min="266" max="266" width="11.75" style="8" customWidth="1"/>
    <col min="267" max="267" width="12.75" style="8" customWidth="1"/>
    <col min="268" max="512" width="9" style="8"/>
    <col min="513" max="513" width="2.375" style="8" customWidth="1"/>
    <col min="514" max="518" width="13.75" style="8" customWidth="1"/>
    <col min="519" max="519" width="2.375" style="8" customWidth="1"/>
    <col min="520" max="520" width="5.125" style="8" customWidth="1"/>
    <col min="521" max="521" width="10.125" style="8" bestFit="1" customWidth="1"/>
    <col min="522" max="522" width="11.75" style="8" customWidth="1"/>
    <col min="523" max="523" width="12.75" style="8" customWidth="1"/>
    <col min="524" max="768" width="9" style="8"/>
    <col min="769" max="769" width="2.375" style="8" customWidth="1"/>
    <col min="770" max="774" width="13.75" style="8" customWidth="1"/>
    <col min="775" max="775" width="2.375" style="8" customWidth="1"/>
    <col min="776" max="776" width="5.125" style="8" customWidth="1"/>
    <col min="777" max="777" width="10.125" style="8" bestFit="1" customWidth="1"/>
    <col min="778" max="778" width="11.75" style="8" customWidth="1"/>
    <col min="779" max="779" width="12.75" style="8" customWidth="1"/>
    <col min="780" max="1024" width="9" style="8"/>
    <col min="1025" max="1025" width="2.375" style="8" customWidth="1"/>
    <col min="1026" max="1030" width="13.75" style="8" customWidth="1"/>
    <col min="1031" max="1031" width="2.375" style="8" customWidth="1"/>
    <col min="1032" max="1032" width="5.125" style="8" customWidth="1"/>
    <col min="1033" max="1033" width="10.125" style="8" bestFit="1" customWidth="1"/>
    <col min="1034" max="1034" width="11.75" style="8" customWidth="1"/>
    <col min="1035" max="1035" width="12.75" style="8" customWidth="1"/>
    <col min="1036" max="1280" width="9" style="8"/>
    <col min="1281" max="1281" width="2.375" style="8" customWidth="1"/>
    <col min="1282" max="1286" width="13.75" style="8" customWidth="1"/>
    <col min="1287" max="1287" width="2.375" style="8" customWidth="1"/>
    <col min="1288" max="1288" width="5.125" style="8" customWidth="1"/>
    <col min="1289" max="1289" width="10.125" style="8" bestFit="1" customWidth="1"/>
    <col min="1290" max="1290" width="11.75" style="8" customWidth="1"/>
    <col min="1291" max="1291" width="12.75" style="8" customWidth="1"/>
    <col min="1292" max="1536" width="9" style="8"/>
    <col min="1537" max="1537" width="2.375" style="8" customWidth="1"/>
    <col min="1538" max="1542" width="13.75" style="8" customWidth="1"/>
    <col min="1543" max="1543" width="2.375" style="8" customWidth="1"/>
    <col min="1544" max="1544" width="5.125" style="8" customWidth="1"/>
    <col min="1545" max="1545" width="10.125" style="8" bestFit="1" customWidth="1"/>
    <col min="1546" max="1546" width="11.75" style="8" customWidth="1"/>
    <col min="1547" max="1547" width="12.75" style="8" customWidth="1"/>
    <col min="1548" max="1792" width="9" style="8"/>
    <col min="1793" max="1793" width="2.375" style="8" customWidth="1"/>
    <col min="1794" max="1798" width="13.75" style="8" customWidth="1"/>
    <col min="1799" max="1799" width="2.375" style="8" customWidth="1"/>
    <col min="1800" max="1800" width="5.125" style="8" customWidth="1"/>
    <col min="1801" max="1801" width="10.125" style="8" bestFit="1" customWidth="1"/>
    <col min="1802" max="1802" width="11.75" style="8" customWidth="1"/>
    <col min="1803" max="1803" width="12.75" style="8" customWidth="1"/>
    <col min="1804" max="2048" width="9" style="8"/>
    <col min="2049" max="2049" width="2.375" style="8" customWidth="1"/>
    <col min="2050" max="2054" width="13.75" style="8" customWidth="1"/>
    <col min="2055" max="2055" width="2.375" style="8" customWidth="1"/>
    <col min="2056" max="2056" width="5.125" style="8" customWidth="1"/>
    <col min="2057" max="2057" width="10.125" style="8" bestFit="1" customWidth="1"/>
    <col min="2058" max="2058" width="11.75" style="8" customWidth="1"/>
    <col min="2059" max="2059" width="12.75" style="8" customWidth="1"/>
    <col min="2060" max="2304" width="9" style="8"/>
    <col min="2305" max="2305" width="2.375" style="8" customWidth="1"/>
    <col min="2306" max="2310" width="13.75" style="8" customWidth="1"/>
    <col min="2311" max="2311" width="2.375" style="8" customWidth="1"/>
    <col min="2312" max="2312" width="5.125" style="8" customWidth="1"/>
    <col min="2313" max="2313" width="10.125" style="8" bestFit="1" customWidth="1"/>
    <col min="2314" max="2314" width="11.75" style="8" customWidth="1"/>
    <col min="2315" max="2315" width="12.75" style="8" customWidth="1"/>
    <col min="2316" max="2560" width="9" style="8"/>
    <col min="2561" max="2561" width="2.375" style="8" customWidth="1"/>
    <col min="2562" max="2566" width="13.75" style="8" customWidth="1"/>
    <col min="2567" max="2567" width="2.375" style="8" customWidth="1"/>
    <col min="2568" max="2568" width="5.125" style="8" customWidth="1"/>
    <col min="2569" max="2569" width="10.125" style="8" bestFit="1" customWidth="1"/>
    <col min="2570" max="2570" width="11.75" style="8" customWidth="1"/>
    <col min="2571" max="2571" width="12.75" style="8" customWidth="1"/>
    <col min="2572" max="2816" width="9" style="8"/>
    <col min="2817" max="2817" width="2.375" style="8" customWidth="1"/>
    <col min="2818" max="2822" width="13.75" style="8" customWidth="1"/>
    <col min="2823" max="2823" width="2.375" style="8" customWidth="1"/>
    <col min="2824" max="2824" width="5.125" style="8" customWidth="1"/>
    <col min="2825" max="2825" width="10.125" style="8" bestFit="1" customWidth="1"/>
    <col min="2826" max="2826" width="11.75" style="8" customWidth="1"/>
    <col min="2827" max="2827" width="12.75" style="8" customWidth="1"/>
    <col min="2828" max="3072" width="9" style="8"/>
    <col min="3073" max="3073" width="2.375" style="8" customWidth="1"/>
    <col min="3074" max="3078" width="13.75" style="8" customWidth="1"/>
    <col min="3079" max="3079" width="2.375" style="8" customWidth="1"/>
    <col min="3080" max="3080" width="5.125" style="8" customWidth="1"/>
    <col min="3081" max="3081" width="10.125" style="8" bestFit="1" customWidth="1"/>
    <col min="3082" max="3082" width="11.75" style="8" customWidth="1"/>
    <col min="3083" max="3083" width="12.75" style="8" customWidth="1"/>
    <col min="3084" max="3328" width="9" style="8"/>
    <col min="3329" max="3329" width="2.375" style="8" customWidth="1"/>
    <col min="3330" max="3334" width="13.75" style="8" customWidth="1"/>
    <col min="3335" max="3335" width="2.375" style="8" customWidth="1"/>
    <col min="3336" max="3336" width="5.125" style="8" customWidth="1"/>
    <col min="3337" max="3337" width="10.125" style="8" bestFit="1" customWidth="1"/>
    <col min="3338" max="3338" width="11.75" style="8" customWidth="1"/>
    <col min="3339" max="3339" width="12.75" style="8" customWidth="1"/>
    <col min="3340" max="3584" width="9" style="8"/>
    <col min="3585" max="3585" width="2.375" style="8" customWidth="1"/>
    <col min="3586" max="3590" width="13.75" style="8" customWidth="1"/>
    <col min="3591" max="3591" width="2.375" style="8" customWidth="1"/>
    <col min="3592" max="3592" width="5.125" style="8" customWidth="1"/>
    <col min="3593" max="3593" width="10.125" style="8" bestFit="1" customWidth="1"/>
    <col min="3594" max="3594" width="11.75" style="8" customWidth="1"/>
    <col min="3595" max="3595" width="12.75" style="8" customWidth="1"/>
    <col min="3596" max="3840" width="9" style="8"/>
    <col min="3841" max="3841" width="2.375" style="8" customWidth="1"/>
    <col min="3842" max="3846" width="13.75" style="8" customWidth="1"/>
    <col min="3847" max="3847" width="2.375" style="8" customWidth="1"/>
    <col min="3848" max="3848" width="5.125" style="8" customWidth="1"/>
    <col min="3849" max="3849" width="10.125" style="8" bestFit="1" customWidth="1"/>
    <col min="3850" max="3850" width="11.75" style="8" customWidth="1"/>
    <col min="3851" max="3851" width="12.75" style="8" customWidth="1"/>
    <col min="3852" max="4096" width="9" style="8"/>
    <col min="4097" max="4097" width="2.375" style="8" customWidth="1"/>
    <col min="4098" max="4102" width="13.75" style="8" customWidth="1"/>
    <col min="4103" max="4103" width="2.375" style="8" customWidth="1"/>
    <col min="4104" max="4104" width="5.125" style="8" customWidth="1"/>
    <col min="4105" max="4105" width="10.125" style="8" bestFit="1" customWidth="1"/>
    <col min="4106" max="4106" width="11.75" style="8" customWidth="1"/>
    <col min="4107" max="4107" width="12.75" style="8" customWidth="1"/>
    <col min="4108" max="4352" width="9" style="8"/>
    <col min="4353" max="4353" width="2.375" style="8" customWidth="1"/>
    <col min="4354" max="4358" width="13.75" style="8" customWidth="1"/>
    <col min="4359" max="4359" width="2.375" style="8" customWidth="1"/>
    <col min="4360" max="4360" width="5.125" style="8" customWidth="1"/>
    <col min="4361" max="4361" width="10.125" style="8" bestFit="1" customWidth="1"/>
    <col min="4362" max="4362" width="11.75" style="8" customWidth="1"/>
    <col min="4363" max="4363" width="12.75" style="8" customWidth="1"/>
    <col min="4364" max="4608" width="9" style="8"/>
    <col min="4609" max="4609" width="2.375" style="8" customWidth="1"/>
    <col min="4610" max="4614" width="13.75" style="8" customWidth="1"/>
    <col min="4615" max="4615" width="2.375" style="8" customWidth="1"/>
    <col min="4616" max="4616" width="5.125" style="8" customWidth="1"/>
    <col min="4617" max="4617" width="10.125" style="8" bestFit="1" customWidth="1"/>
    <col min="4618" max="4618" width="11.75" style="8" customWidth="1"/>
    <col min="4619" max="4619" width="12.75" style="8" customWidth="1"/>
    <col min="4620" max="4864" width="9" style="8"/>
    <col min="4865" max="4865" width="2.375" style="8" customWidth="1"/>
    <col min="4866" max="4870" width="13.75" style="8" customWidth="1"/>
    <col min="4871" max="4871" width="2.375" style="8" customWidth="1"/>
    <col min="4872" max="4872" width="5.125" style="8" customWidth="1"/>
    <col min="4873" max="4873" width="10.125" style="8" bestFit="1" customWidth="1"/>
    <col min="4874" max="4874" width="11.75" style="8" customWidth="1"/>
    <col min="4875" max="4875" width="12.75" style="8" customWidth="1"/>
    <col min="4876" max="5120" width="9" style="8"/>
    <col min="5121" max="5121" width="2.375" style="8" customWidth="1"/>
    <col min="5122" max="5126" width="13.75" style="8" customWidth="1"/>
    <col min="5127" max="5127" width="2.375" style="8" customWidth="1"/>
    <col min="5128" max="5128" width="5.125" style="8" customWidth="1"/>
    <col min="5129" max="5129" width="10.125" style="8" bestFit="1" customWidth="1"/>
    <col min="5130" max="5130" width="11.75" style="8" customWidth="1"/>
    <col min="5131" max="5131" width="12.75" style="8" customWidth="1"/>
    <col min="5132" max="5376" width="9" style="8"/>
    <col min="5377" max="5377" width="2.375" style="8" customWidth="1"/>
    <col min="5378" max="5382" width="13.75" style="8" customWidth="1"/>
    <col min="5383" max="5383" width="2.375" style="8" customWidth="1"/>
    <col min="5384" max="5384" width="5.125" style="8" customWidth="1"/>
    <col min="5385" max="5385" width="10.125" style="8" bestFit="1" customWidth="1"/>
    <col min="5386" max="5386" width="11.75" style="8" customWidth="1"/>
    <col min="5387" max="5387" width="12.75" style="8" customWidth="1"/>
    <col min="5388" max="5632" width="9" style="8"/>
    <col min="5633" max="5633" width="2.375" style="8" customWidth="1"/>
    <col min="5634" max="5638" width="13.75" style="8" customWidth="1"/>
    <col min="5639" max="5639" width="2.375" style="8" customWidth="1"/>
    <col min="5640" max="5640" width="5.125" style="8" customWidth="1"/>
    <col min="5641" max="5641" width="10.125" style="8" bestFit="1" customWidth="1"/>
    <col min="5642" max="5642" width="11.75" style="8" customWidth="1"/>
    <col min="5643" max="5643" width="12.75" style="8" customWidth="1"/>
    <col min="5644" max="5888" width="9" style="8"/>
    <col min="5889" max="5889" width="2.375" style="8" customWidth="1"/>
    <col min="5890" max="5894" width="13.75" style="8" customWidth="1"/>
    <col min="5895" max="5895" width="2.375" style="8" customWidth="1"/>
    <col min="5896" max="5896" width="5.125" style="8" customWidth="1"/>
    <col min="5897" max="5897" width="10.125" style="8" bestFit="1" customWidth="1"/>
    <col min="5898" max="5898" width="11.75" style="8" customWidth="1"/>
    <col min="5899" max="5899" width="12.75" style="8" customWidth="1"/>
    <col min="5900" max="6144" width="9" style="8"/>
    <col min="6145" max="6145" width="2.375" style="8" customWidth="1"/>
    <col min="6146" max="6150" width="13.75" style="8" customWidth="1"/>
    <col min="6151" max="6151" width="2.375" style="8" customWidth="1"/>
    <col min="6152" max="6152" width="5.125" style="8" customWidth="1"/>
    <col min="6153" max="6153" width="10.125" style="8" bestFit="1" customWidth="1"/>
    <col min="6154" max="6154" width="11.75" style="8" customWidth="1"/>
    <col min="6155" max="6155" width="12.75" style="8" customWidth="1"/>
    <col min="6156" max="6400" width="9" style="8"/>
    <col min="6401" max="6401" width="2.375" style="8" customWidth="1"/>
    <col min="6402" max="6406" width="13.75" style="8" customWidth="1"/>
    <col min="6407" max="6407" width="2.375" style="8" customWidth="1"/>
    <col min="6408" max="6408" width="5.125" style="8" customWidth="1"/>
    <col min="6409" max="6409" width="10.125" style="8" bestFit="1" customWidth="1"/>
    <col min="6410" max="6410" width="11.75" style="8" customWidth="1"/>
    <col min="6411" max="6411" width="12.75" style="8" customWidth="1"/>
    <col min="6412" max="6656" width="9" style="8"/>
    <col min="6657" max="6657" width="2.375" style="8" customWidth="1"/>
    <col min="6658" max="6662" width="13.75" style="8" customWidth="1"/>
    <col min="6663" max="6663" width="2.375" style="8" customWidth="1"/>
    <col min="6664" max="6664" width="5.125" style="8" customWidth="1"/>
    <col min="6665" max="6665" width="10.125" style="8" bestFit="1" customWidth="1"/>
    <col min="6666" max="6666" width="11.75" style="8" customWidth="1"/>
    <col min="6667" max="6667" width="12.75" style="8" customWidth="1"/>
    <col min="6668" max="6912" width="9" style="8"/>
    <col min="6913" max="6913" width="2.375" style="8" customWidth="1"/>
    <col min="6914" max="6918" width="13.75" style="8" customWidth="1"/>
    <col min="6919" max="6919" width="2.375" style="8" customWidth="1"/>
    <col min="6920" max="6920" width="5.125" style="8" customWidth="1"/>
    <col min="6921" max="6921" width="10.125" style="8" bestFit="1" customWidth="1"/>
    <col min="6922" max="6922" width="11.75" style="8" customWidth="1"/>
    <col min="6923" max="6923" width="12.75" style="8" customWidth="1"/>
    <col min="6924" max="7168" width="9" style="8"/>
    <col min="7169" max="7169" width="2.375" style="8" customWidth="1"/>
    <col min="7170" max="7174" width="13.75" style="8" customWidth="1"/>
    <col min="7175" max="7175" width="2.375" style="8" customWidth="1"/>
    <col min="7176" max="7176" width="5.125" style="8" customWidth="1"/>
    <col min="7177" max="7177" width="10.125" style="8" bestFit="1" customWidth="1"/>
    <col min="7178" max="7178" width="11.75" style="8" customWidth="1"/>
    <col min="7179" max="7179" width="12.75" style="8" customWidth="1"/>
    <col min="7180" max="7424" width="9" style="8"/>
    <col min="7425" max="7425" width="2.375" style="8" customWidth="1"/>
    <col min="7426" max="7430" width="13.75" style="8" customWidth="1"/>
    <col min="7431" max="7431" width="2.375" style="8" customWidth="1"/>
    <col min="7432" max="7432" width="5.125" style="8" customWidth="1"/>
    <col min="7433" max="7433" width="10.125" style="8" bestFit="1" customWidth="1"/>
    <col min="7434" max="7434" width="11.75" style="8" customWidth="1"/>
    <col min="7435" max="7435" width="12.75" style="8" customWidth="1"/>
    <col min="7436" max="7680" width="9" style="8"/>
    <col min="7681" max="7681" width="2.375" style="8" customWidth="1"/>
    <col min="7682" max="7686" width="13.75" style="8" customWidth="1"/>
    <col min="7687" max="7687" width="2.375" style="8" customWidth="1"/>
    <col min="7688" max="7688" width="5.125" style="8" customWidth="1"/>
    <col min="7689" max="7689" width="10.125" style="8" bestFit="1" customWidth="1"/>
    <col min="7690" max="7690" width="11.75" style="8" customWidth="1"/>
    <col min="7691" max="7691" width="12.75" style="8" customWidth="1"/>
    <col min="7692" max="7936" width="9" style="8"/>
    <col min="7937" max="7937" width="2.375" style="8" customWidth="1"/>
    <col min="7938" max="7942" width="13.75" style="8" customWidth="1"/>
    <col min="7943" max="7943" width="2.375" style="8" customWidth="1"/>
    <col min="7944" max="7944" width="5.125" style="8" customWidth="1"/>
    <col min="7945" max="7945" width="10.125" style="8" bestFit="1" customWidth="1"/>
    <col min="7946" max="7946" width="11.75" style="8" customWidth="1"/>
    <col min="7947" max="7947" width="12.75" style="8" customWidth="1"/>
    <col min="7948" max="8192" width="9" style="8"/>
    <col min="8193" max="8193" width="2.375" style="8" customWidth="1"/>
    <col min="8194" max="8198" width="13.75" style="8" customWidth="1"/>
    <col min="8199" max="8199" width="2.375" style="8" customWidth="1"/>
    <col min="8200" max="8200" width="5.125" style="8" customWidth="1"/>
    <col min="8201" max="8201" width="10.125" style="8" bestFit="1" customWidth="1"/>
    <col min="8202" max="8202" width="11.75" style="8" customWidth="1"/>
    <col min="8203" max="8203" width="12.75" style="8" customWidth="1"/>
    <col min="8204" max="8448" width="9" style="8"/>
    <col min="8449" max="8449" width="2.375" style="8" customWidth="1"/>
    <col min="8450" max="8454" width="13.75" style="8" customWidth="1"/>
    <col min="8455" max="8455" width="2.375" style="8" customWidth="1"/>
    <col min="8456" max="8456" width="5.125" style="8" customWidth="1"/>
    <col min="8457" max="8457" width="10.125" style="8" bestFit="1" customWidth="1"/>
    <col min="8458" max="8458" width="11.75" style="8" customWidth="1"/>
    <col min="8459" max="8459" width="12.75" style="8" customWidth="1"/>
    <col min="8460" max="8704" width="9" style="8"/>
    <col min="8705" max="8705" width="2.375" style="8" customWidth="1"/>
    <col min="8706" max="8710" width="13.75" style="8" customWidth="1"/>
    <col min="8711" max="8711" width="2.375" style="8" customWidth="1"/>
    <col min="8712" max="8712" width="5.125" style="8" customWidth="1"/>
    <col min="8713" max="8713" width="10.125" style="8" bestFit="1" customWidth="1"/>
    <col min="8714" max="8714" width="11.75" style="8" customWidth="1"/>
    <col min="8715" max="8715" width="12.75" style="8" customWidth="1"/>
    <col min="8716" max="8960" width="9" style="8"/>
    <col min="8961" max="8961" width="2.375" style="8" customWidth="1"/>
    <col min="8962" max="8966" width="13.75" style="8" customWidth="1"/>
    <col min="8967" max="8967" width="2.375" style="8" customWidth="1"/>
    <col min="8968" max="8968" width="5.125" style="8" customWidth="1"/>
    <col min="8969" max="8969" width="10.125" style="8" bestFit="1" customWidth="1"/>
    <col min="8970" max="8970" width="11.75" style="8" customWidth="1"/>
    <col min="8971" max="8971" width="12.75" style="8" customWidth="1"/>
    <col min="8972" max="9216" width="9" style="8"/>
    <col min="9217" max="9217" width="2.375" style="8" customWidth="1"/>
    <col min="9218" max="9222" width="13.75" style="8" customWidth="1"/>
    <col min="9223" max="9223" width="2.375" style="8" customWidth="1"/>
    <col min="9224" max="9224" width="5.125" style="8" customWidth="1"/>
    <col min="9225" max="9225" width="10.125" style="8" bestFit="1" customWidth="1"/>
    <col min="9226" max="9226" width="11.75" style="8" customWidth="1"/>
    <col min="9227" max="9227" width="12.75" style="8" customWidth="1"/>
    <col min="9228" max="9472" width="9" style="8"/>
    <col min="9473" max="9473" width="2.375" style="8" customWidth="1"/>
    <col min="9474" max="9478" width="13.75" style="8" customWidth="1"/>
    <col min="9479" max="9479" width="2.375" style="8" customWidth="1"/>
    <col min="9480" max="9480" width="5.125" style="8" customWidth="1"/>
    <col min="9481" max="9481" width="10.125" style="8" bestFit="1" customWidth="1"/>
    <col min="9482" max="9482" width="11.75" style="8" customWidth="1"/>
    <col min="9483" max="9483" width="12.75" style="8" customWidth="1"/>
    <col min="9484" max="9728" width="9" style="8"/>
    <col min="9729" max="9729" width="2.375" style="8" customWidth="1"/>
    <col min="9730" max="9734" width="13.75" style="8" customWidth="1"/>
    <col min="9735" max="9735" width="2.375" style="8" customWidth="1"/>
    <col min="9736" max="9736" width="5.125" style="8" customWidth="1"/>
    <col min="9737" max="9737" width="10.125" style="8" bestFit="1" customWidth="1"/>
    <col min="9738" max="9738" width="11.75" style="8" customWidth="1"/>
    <col min="9739" max="9739" width="12.75" style="8" customWidth="1"/>
    <col min="9740" max="9984" width="9" style="8"/>
    <col min="9985" max="9985" width="2.375" style="8" customWidth="1"/>
    <col min="9986" max="9990" width="13.75" style="8" customWidth="1"/>
    <col min="9991" max="9991" width="2.375" style="8" customWidth="1"/>
    <col min="9992" max="9992" width="5.125" style="8" customWidth="1"/>
    <col min="9993" max="9993" width="10.125" style="8" bestFit="1" customWidth="1"/>
    <col min="9994" max="9994" width="11.75" style="8" customWidth="1"/>
    <col min="9995" max="9995" width="12.75" style="8" customWidth="1"/>
    <col min="9996" max="10240" width="9" style="8"/>
    <col min="10241" max="10241" width="2.375" style="8" customWidth="1"/>
    <col min="10242" max="10246" width="13.75" style="8" customWidth="1"/>
    <col min="10247" max="10247" width="2.375" style="8" customWidth="1"/>
    <col min="10248" max="10248" width="5.125" style="8" customWidth="1"/>
    <col min="10249" max="10249" width="10.125" style="8" bestFit="1" customWidth="1"/>
    <col min="10250" max="10250" width="11.75" style="8" customWidth="1"/>
    <col min="10251" max="10251" width="12.75" style="8" customWidth="1"/>
    <col min="10252" max="10496" width="9" style="8"/>
    <col min="10497" max="10497" width="2.375" style="8" customWidth="1"/>
    <col min="10498" max="10502" width="13.75" style="8" customWidth="1"/>
    <col min="10503" max="10503" width="2.375" style="8" customWidth="1"/>
    <col min="10504" max="10504" width="5.125" style="8" customWidth="1"/>
    <col min="10505" max="10505" width="10.125" style="8" bestFit="1" customWidth="1"/>
    <col min="10506" max="10506" width="11.75" style="8" customWidth="1"/>
    <col min="10507" max="10507" width="12.75" style="8" customWidth="1"/>
    <col min="10508" max="10752" width="9" style="8"/>
    <col min="10753" max="10753" width="2.375" style="8" customWidth="1"/>
    <col min="10754" max="10758" width="13.75" style="8" customWidth="1"/>
    <col min="10759" max="10759" width="2.375" style="8" customWidth="1"/>
    <col min="10760" max="10760" width="5.125" style="8" customWidth="1"/>
    <col min="10761" max="10761" width="10.125" style="8" bestFit="1" customWidth="1"/>
    <col min="10762" max="10762" width="11.75" style="8" customWidth="1"/>
    <col min="10763" max="10763" width="12.75" style="8" customWidth="1"/>
    <col min="10764" max="11008" width="9" style="8"/>
    <col min="11009" max="11009" width="2.375" style="8" customWidth="1"/>
    <col min="11010" max="11014" width="13.75" style="8" customWidth="1"/>
    <col min="11015" max="11015" width="2.375" style="8" customWidth="1"/>
    <col min="11016" max="11016" width="5.125" style="8" customWidth="1"/>
    <col min="11017" max="11017" width="10.125" style="8" bestFit="1" customWidth="1"/>
    <col min="11018" max="11018" width="11.75" style="8" customWidth="1"/>
    <col min="11019" max="11019" width="12.75" style="8" customWidth="1"/>
    <col min="11020" max="11264" width="9" style="8"/>
    <col min="11265" max="11265" width="2.375" style="8" customWidth="1"/>
    <col min="11266" max="11270" width="13.75" style="8" customWidth="1"/>
    <col min="11271" max="11271" width="2.375" style="8" customWidth="1"/>
    <col min="11272" max="11272" width="5.125" style="8" customWidth="1"/>
    <col min="11273" max="11273" width="10.125" style="8" bestFit="1" customWidth="1"/>
    <col min="11274" max="11274" width="11.75" style="8" customWidth="1"/>
    <col min="11275" max="11275" width="12.75" style="8" customWidth="1"/>
    <col min="11276" max="11520" width="9" style="8"/>
    <col min="11521" max="11521" width="2.375" style="8" customWidth="1"/>
    <col min="11522" max="11526" width="13.75" style="8" customWidth="1"/>
    <col min="11527" max="11527" width="2.375" style="8" customWidth="1"/>
    <col min="11528" max="11528" width="5.125" style="8" customWidth="1"/>
    <col min="11529" max="11529" width="10.125" style="8" bestFit="1" customWidth="1"/>
    <col min="11530" max="11530" width="11.75" style="8" customWidth="1"/>
    <col min="11531" max="11531" width="12.75" style="8" customWidth="1"/>
    <col min="11532" max="11776" width="9" style="8"/>
    <col min="11777" max="11777" width="2.375" style="8" customWidth="1"/>
    <col min="11778" max="11782" width="13.75" style="8" customWidth="1"/>
    <col min="11783" max="11783" width="2.375" style="8" customWidth="1"/>
    <col min="11784" max="11784" width="5.125" style="8" customWidth="1"/>
    <col min="11785" max="11785" width="10.125" style="8" bestFit="1" customWidth="1"/>
    <col min="11786" max="11786" width="11.75" style="8" customWidth="1"/>
    <col min="11787" max="11787" width="12.75" style="8" customWidth="1"/>
    <col min="11788" max="12032" width="9" style="8"/>
    <col min="12033" max="12033" width="2.375" style="8" customWidth="1"/>
    <col min="12034" max="12038" width="13.75" style="8" customWidth="1"/>
    <col min="12039" max="12039" width="2.375" style="8" customWidth="1"/>
    <col min="12040" max="12040" width="5.125" style="8" customWidth="1"/>
    <col min="12041" max="12041" width="10.125" style="8" bestFit="1" customWidth="1"/>
    <col min="12042" max="12042" width="11.75" style="8" customWidth="1"/>
    <col min="12043" max="12043" width="12.75" style="8" customWidth="1"/>
    <col min="12044" max="12288" width="9" style="8"/>
    <col min="12289" max="12289" width="2.375" style="8" customWidth="1"/>
    <col min="12290" max="12294" width="13.75" style="8" customWidth="1"/>
    <col min="12295" max="12295" width="2.375" style="8" customWidth="1"/>
    <col min="12296" max="12296" width="5.125" style="8" customWidth="1"/>
    <col min="12297" max="12297" width="10.125" style="8" bestFit="1" customWidth="1"/>
    <col min="12298" max="12298" width="11.75" style="8" customWidth="1"/>
    <col min="12299" max="12299" width="12.75" style="8" customWidth="1"/>
    <col min="12300" max="12544" width="9" style="8"/>
    <col min="12545" max="12545" width="2.375" style="8" customWidth="1"/>
    <col min="12546" max="12550" width="13.75" style="8" customWidth="1"/>
    <col min="12551" max="12551" width="2.375" style="8" customWidth="1"/>
    <col min="12552" max="12552" width="5.125" style="8" customWidth="1"/>
    <col min="12553" max="12553" width="10.125" style="8" bestFit="1" customWidth="1"/>
    <col min="12554" max="12554" width="11.75" style="8" customWidth="1"/>
    <col min="12555" max="12555" width="12.75" style="8" customWidth="1"/>
    <col min="12556" max="12800" width="9" style="8"/>
    <col min="12801" max="12801" width="2.375" style="8" customWidth="1"/>
    <col min="12802" max="12806" width="13.75" style="8" customWidth="1"/>
    <col min="12807" max="12807" width="2.375" style="8" customWidth="1"/>
    <col min="12808" max="12808" width="5.125" style="8" customWidth="1"/>
    <col min="12809" max="12809" width="10.125" style="8" bestFit="1" customWidth="1"/>
    <col min="12810" max="12810" width="11.75" style="8" customWidth="1"/>
    <col min="12811" max="12811" width="12.75" style="8" customWidth="1"/>
    <col min="12812" max="13056" width="9" style="8"/>
    <col min="13057" max="13057" width="2.375" style="8" customWidth="1"/>
    <col min="13058" max="13062" width="13.75" style="8" customWidth="1"/>
    <col min="13063" max="13063" width="2.375" style="8" customWidth="1"/>
    <col min="13064" max="13064" width="5.125" style="8" customWidth="1"/>
    <col min="13065" max="13065" width="10.125" style="8" bestFit="1" customWidth="1"/>
    <col min="13066" max="13066" width="11.75" style="8" customWidth="1"/>
    <col min="13067" max="13067" width="12.75" style="8" customWidth="1"/>
    <col min="13068" max="13312" width="9" style="8"/>
    <col min="13313" max="13313" width="2.375" style="8" customWidth="1"/>
    <col min="13314" max="13318" width="13.75" style="8" customWidth="1"/>
    <col min="13319" max="13319" width="2.375" style="8" customWidth="1"/>
    <col min="13320" max="13320" width="5.125" style="8" customWidth="1"/>
    <col min="13321" max="13321" width="10.125" style="8" bestFit="1" customWidth="1"/>
    <col min="13322" max="13322" width="11.75" style="8" customWidth="1"/>
    <col min="13323" max="13323" width="12.75" style="8" customWidth="1"/>
    <col min="13324" max="13568" width="9" style="8"/>
    <col min="13569" max="13569" width="2.375" style="8" customWidth="1"/>
    <col min="13570" max="13574" width="13.75" style="8" customWidth="1"/>
    <col min="13575" max="13575" width="2.375" style="8" customWidth="1"/>
    <col min="13576" max="13576" width="5.125" style="8" customWidth="1"/>
    <col min="13577" max="13577" width="10.125" style="8" bestFit="1" customWidth="1"/>
    <col min="13578" max="13578" width="11.75" style="8" customWidth="1"/>
    <col min="13579" max="13579" width="12.75" style="8" customWidth="1"/>
    <col min="13580" max="13824" width="9" style="8"/>
    <col min="13825" max="13825" width="2.375" style="8" customWidth="1"/>
    <col min="13826" max="13830" width="13.75" style="8" customWidth="1"/>
    <col min="13831" max="13831" width="2.375" style="8" customWidth="1"/>
    <col min="13832" max="13832" width="5.125" style="8" customWidth="1"/>
    <col min="13833" max="13833" width="10.125" style="8" bestFit="1" customWidth="1"/>
    <col min="13834" max="13834" width="11.75" style="8" customWidth="1"/>
    <col min="13835" max="13835" width="12.75" style="8" customWidth="1"/>
    <col min="13836" max="14080" width="9" style="8"/>
    <col min="14081" max="14081" width="2.375" style="8" customWidth="1"/>
    <col min="14082" max="14086" width="13.75" style="8" customWidth="1"/>
    <col min="14087" max="14087" width="2.375" style="8" customWidth="1"/>
    <col min="14088" max="14088" width="5.125" style="8" customWidth="1"/>
    <col min="14089" max="14089" width="10.125" style="8" bestFit="1" customWidth="1"/>
    <col min="14090" max="14090" width="11.75" style="8" customWidth="1"/>
    <col min="14091" max="14091" width="12.75" style="8" customWidth="1"/>
    <col min="14092" max="14336" width="9" style="8"/>
    <col min="14337" max="14337" width="2.375" style="8" customWidth="1"/>
    <col min="14338" max="14342" width="13.75" style="8" customWidth="1"/>
    <col min="14343" max="14343" width="2.375" style="8" customWidth="1"/>
    <col min="14344" max="14344" width="5.125" style="8" customWidth="1"/>
    <col min="14345" max="14345" width="10.125" style="8" bestFit="1" customWidth="1"/>
    <col min="14346" max="14346" width="11.75" style="8" customWidth="1"/>
    <col min="14347" max="14347" width="12.75" style="8" customWidth="1"/>
    <col min="14348" max="14592" width="9" style="8"/>
    <col min="14593" max="14593" width="2.375" style="8" customWidth="1"/>
    <col min="14594" max="14598" width="13.75" style="8" customWidth="1"/>
    <col min="14599" max="14599" width="2.375" style="8" customWidth="1"/>
    <col min="14600" max="14600" width="5.125" style="8" customWidth="1"/>
    <col min="14601" max="14601" width="10.125" style="8" bestFit="1" customWidth="1"/>
    <col min="14602" max="14602" width="11.75" style="8" customWidth="1"/>
    <col min="14603" max="14603" width="12.75" style="8" customWidth="1"/>
    <col min="14604" max="14848" width="9" style="8"/>
    <col min="14849" max="14849" width="2.375" style="8" customWidth="1"/>
    <col min="14850" max="14854" width="13.75" style="8" customWidth="1"/>
    <col min="14855" max="14855" width="2.375" style="8" customWidth="1"/>
    <col min="14856" max="14856" width="5.125" style="8" customWidth="1"/>
    <col min="14857" max="14857" width="10.125" style="8" bestFit="1" customWidth="1"/>
    <col min="14858" max="14858" width="11.75" style="8" customWidth="1"/>
    <col min="14859" max="14859" width="12.75" style="8" customWidth="1"/>
    <col min="14860" max="15104" width="9" style="8"/>
    <col min="15105" max="15105" width="2.375" style="8" customWidth="1"/>
    <col min="15106" max="15110" width="13.75" style="8" customWidth="1"/>
    <col min="15111" max="15111" width="2.375" style="8" customWidth="1"/>
    <col min="15112" max="15112" width="5.125" style="8" customWidth="1"/>
    <col min="15113" max="15113" width="10.125" style="8" bestFit="1" customWidth="1"/>
    <col min="15114" max="15114" width="11.75" style="8" customWidth="1"/>
    <col min="15115" max="15115" width="12.75" style="8" customWidth="1"/>
    <col min="15116" max="15360" width="9" style="8"/>
    <col min="15361" max="15361" width="2.375" style="8" customWidth="1"/>
    <col min="15362" max="15366" width="13.75" style="8" customWidth="1"/>
    <col min="15367" max="15367" width="2.375" style="8" customWidth="1"/>
    <col min="15368" max="15368" width="5.125" style="8" customWidth="1"/>
    <col min="15369" max="15369" width="10.125" style="8" bestFit="1" customWidth="1"/>
    <col min="15370" max="15370" width="11.75" style="8" customWidth="1"/>
    <col min="15371" max="15371" width="12.75" style="8" customWidth="1"/>
    <col min="15372" max="15616" width="9" style="8"/>
    <col min="15617" max="15617" width="2.375" style="8" customWidth="1"/>
    <col min="15618" max="15622" width="13.75" style="8" customWidth="1"/>
    <col min="15623" max="15623" width="2.375" style="8" customWidth="1"/>
    <col min="15624" max="15624" width="5.125" style="8" customWidth="1"/>
    <col min="15625" max="15625" width="10.125" style="8" bestFit="1" customWidth="1"/>
    <col min="15626" max="15626" width="11.75" style="8" customWidth="1"/>
    <col min="15627" max="15627" width="12.75" style="8" customWidth="1"/>
    <col min="15628" max="15872" width="9" style="8"/>
    <col min="15873" max="15873" width="2.375" style="8" customWidth="1"/>
    <col min="15874" max="15878" width="13.75" style="8" customWidth="1"/>
    <col min="15879" max="15879" width="2.375" style="8" customWidth="1"/>
    <col min="15880" max="15880" width="5.125" style="8" customWidth="1"/>
    <col min="15881" max="15881" width="10.125" style="8" bestFit="1" customWidth="1"/>
    <col min="15882" max="15882" width="11.75" style="8" customWidth="1"/>
    <col min="15883" max="15883" width="12.75" style="8" customWidth="1"/>
    <col min="15884" max="16128" width="9" style="8"/>
    <col min="16129" max="16129" width="2.375" style="8" customWidth="1"/>
    <col min="16130" max="16134" width="13.75" style="8" customWidth="1"/>
    <col min="16135" max="16135" width="2.375" style="8" customWidth="1"/>
    <col min="16136" max="16136" width="5.125" style="8" customWidth="1"/>
    <col min="16137" max="16137" width="10.125" style="8" bestFit="1" customWidth="1"/>
    <col min="16138" max="16138" width="11.75" style="8" customWidth="1"/>
    <col min="16139" max="16139" width="12.75" style="8" customWidth="1"/>
    <col min="16140" max="16384" width="9" style="8"/>
  </cols>
  <sheetData>
    <row r="1" spans="1:12" ht="20.100000000000001" customHeight="1"/>
    <row r="2" spans="1:12" ht="5.0999999999999996" customHeight="1"/>
    <row r="3" spans="1:12" ht="18">
      <c r="A3" s="643" t="s">
        <v>226</v>
      </c>
      <c r="B3" s="643"/>
      <c r="C3" s="643"/>
      <c r="D3" s="643"/>
      <c r="E3" s="643"/>
      <c r="F3" s="643"/>
      <c r="G3" s="643"/>
      <c r="H3" s="303"/>
      <c r="I3" s="303"/>
      <c r="K3" s="272"/>
      <c r="L3" s="272"/>
    </row>
    <row r="4" spans="1:12" ht="11.25" customHeight="1"/>
    <row r="5" spans="1:12" ht="16.5" customHeight="1">
      <c r="A5" s="644" t="s">
        <v>227</v>
      </c>
      <c r="B5" s="644"/>
      <c r="C5" s="644"/>
      <c r="D5" s="644"/>
      <c r="E5" s="644"/>
      <c r="F5" s="644"/>
      <c r="G5" s="644"/>
    </row>
    <row r="6" spans="1:12" ht="20.100000000000001" customHeight="1">
      <c r="A6" s="305"/>
      <c r="B6" s="645"/>
      <c r="C6" s="645"/>
      <c r="D6" s="306"/>
      <c r="E6" s="307"/>
      <c r="F6" s="308"/>
    </row>
    <row r="7" spans="1:12" ht="13.5" customHeight="1">
      <c r="A7" s="309"/>
      <c r="B7" s="310" t="str">
        <f>'[1]7.2'!B8</f>
        <v>z ČR</v>
      </c>
      <c r="C7" s="311" t="str">
        <f>'[1]7.2'!C8</f>
        <v>přes HPS</v>
      </c>
      <c r="D7" s="309"/>
      <c r="E7" s="312" t="str">
        <f>'[1]7.2'!B5</f>
        <v>do ČR</v>
      </c>
      <c r="F7" s="311" t="str">
        <f>'[1]7.2'!C5</f>
        <v>přes HPS</v>
      </c>
      <c r="G7" s="313"/>
    </row>
    <row r="8" spans="1:12" ht="20.100000000000001" customHeight="1">
      <c r="A8" s="314"/>
      <c r="B8" s="646">
        <f>'7.1'!D9</f>
        <v>2224991.5120000001</v>
      </c>
      <c r="C8" s="646"/>
      <c r="D8" s="315"/>
      <c r="E8" s="646">
        <f>'7.1'!D6</f>
        <v>4789802.6150000002</v>
      </c>
      <c r="F8" s="646"/>
      <c r="G8" s="316"/>
    </row>
    <row r="9" spans="1:12" ht="20.100000000000001" customHeight="1">
      <c r="A9" s="314"/>
      <c r="B9" s="314"/>
      <c r="C9" s="314"/>
      <c r="D9" s="314"/>
      <c r="E9" s="314"/>
      <c r="F9" s="314"/>
      <c r="G9" s="316"/>
    </row>
    <row r="10" spans="1:12" ht="20.100000000000001" customHeight="1">
      <c r="A10" s="314"/>
      <c r="B10" s="313"/>
      <c r="C10" s="313"/>
      <c r="D10" s="313"/>
      <c r="E10" s="313"/>
      <c r="F10" s="313"/>
      <c r="G10" s="316"/>
    </row>
    <row r="11" spans="1:12" ht="20.100000000000001" customHeight="1">
      <c r="A11" s="314"/>
      <c r="B11" s="314"/>
      <c r="C11" s="314"/>
      <c r="D11" s="314"/>
      <c r="E11" s="314"/>
      <c r="F11" s="314"/>
      <c r="G11" s="316"/>
      <c r="I11" s="317"/>
      <c r="J11" s="318"/>
    </row>
    <row r="12" spans="1:12" ht="20.100000000000001" customHeight="1">
      <c r="A12" s="314"/>
      <c r="B12" s="319"/>
      <c r="C12" s="319"/>
      <c r="D12" s="314"/>
      <c r="E12" s="344">
        <f>'7.1'!D9</f>
        <v>2224991.5120000001</v>
      </c>
      <c r="F12" s="345">
        <f>'7.1'!D12</f>
        <v>2564811.1030000001</v>
      </c>
      <c r="G12" s="316"/>
      <c r="J12" s="318"/>
    </row>
    <row r="13" spans="1:12" ht="20.100000000000001" customHeight="1">
      <c r="A13" s="314"/>
      <c r="B13" s="314"/>
      <c r="C13" s="314"/>
      <c r="D13" s="314"/>
      <c r="E13" s="314"/>
      <c r="F13" s="314"/>
      <c r="G13" s="316"/>
      <c r="J13" s="318"/>
    </row>
    <row r="14" spans="1:12" ht="20.100000000000001" customHeight="1">
      <c r="A14" s="314"/>
      <c r="B14" s="314"/>
      <c r="C14" s="314"/>
      <c r="D14" s="647" t="str">
        <f>'[1]7.2'!A5&amp;" "&amp;'[1]7.2'!C5</f>
        <v>Tok plynu do/z plynárenské soustavy ČR přes HPS</v>
      </c>
      <c r="E14" s="314"/>
      <c r="F14" s="314"/>
      <c r="G14" s="316"/>
      <c r="I14" s="320"/>
      <c r="J14" s="318"/>
    </row>
    <row r="15" spans="1:12" ht="20.100000000000001" customHeight="1">
      <c r="A15" s="314"/>
      <c r="D15" s="647"/>
      <c r="G15" s="316"/>
      <c r="I15" s="320"/>
      <c r="J15" s="318"/>
      <c r="K15" s="317"/>
    </row>
    <row r="16" spans="1:12" ht="20.100000000000001" customHeight="1">
      <c r="A16" s="314"/>
      <c r="C16" s="314"/>
      <c r="D16" s="647"/>
      <c r="E16" s="314"/>
      <c r="F16" s="314"/>
      <c r="G16" s="316"/>
      <c r="I16" s="317"/>
      <c r="J16" s="318"/>
      <c r="K16" s="317"/>
    </row>
    <row r="17" spans="1:16" ht="20.100000000000001" customHeight="1">
      <c r="A17" s="314"/>
      <c r="B17" s="648" t="str">
        <f>'[1]7.2'!A14</f>
        <v>Tok plynu ze/do zásobníků plynu, které náleží do plynárenské soustavy ČR</v>
      </c>
      <c r="C17" s="314"/>
      <c r="D17" s="346">
        <f>E12</f>
        <v>2224991.5120000001</v>
      </c>
      <c r="E17" s="314"/>
      <c r="I17" s="320"/>
      <c r="J17" s="320"/>
      <c r="K17" s="320"/>
      <c r="L17" s="318"/>
      <c r="N17" s="318"/>
      <c r="O17" s="318"/>
      <c r="P17" s="318"/>
    </row>
    <row r="18" spans="1:16" ht="20.100000000000001" customHeight="1">
      <c r="A18" s="314"/>
      <c r="B18" s="648"/>
      <c r="C18" s="314"/>
      <c r="D18" s="345">
        <f>F12+B23-B21</f>
        <v>13354159.619531</v>
      </c>
      <c r="E18" s="321"/>
      <c r="I18" s="322"/>
      <c r="J18" s="318"/>
      <c r="K18" s="318"/>
      <c r="L18" s="318"/>
      <c r="N18" s="318"/>
      <c r="O18" s="318"/>
      <c r="P18" s="318"/>
    </row>
    <row r="19" spans="1:16" ht="20.100000000000001" customHeight="1">
      <c r="A19" s="314"/>
      <c r="B19" s="648"/>
      <c r="G19" s="316"/>
      <c r="I19" s="322"/>
      <c r="J19" s="323"/>
      <c r="K19" s="318"/>
      <c r="L19" s="318"/>
      <c r="M19" s="317"/>
      <c r="N19" s="318"/>
      <c r="O19" s="318"/>
      <c r="P19" s="318"/>
    </row>
    <row r="20" spans="1:16" ht="20.100000000000001" customHeight="1">
      <c r="B20" s="648"/>
      <c r="F20" s="649" t="str">
        <f>'[1]7.2'!A47</f>
        <v>Bilanční rozdíl v PS</v>
      </c>
      <c r="G20" s="324"/>
      <c r="J20" s="318"/>
      <c r="K20" s="318"/>
      <c r="L20" s="318"/>
      <c r="N20" s="318"/>
      <c r="O20" s="318"/>
      <c r="P20" s="318"/>
    </row>
    <row r="21" spans="1:16" ht="20.100000000000001" customHeight="1">
      <c r="A21" s="325" t="str">
        <f>'[1]7.2'!B18</f>
        <v>do ZP</v>
      </c>
      <c r="B21" s="348">
        <f>'7.1'!D24</f>
        <v>45636.197468999999</v>
      </c>
      <c r="F21" s="649"/>
      <c r="G21" s="324"/>
      <c r="J21" s="318"/>
      <c r="K21" s="318"/>
      <c r="L21" s="318"/>
      <c r="M21" s="317"/>
      <c r="N21" s="318"/>
      <c r="O21" s="318"/>
      <c r="P21" s="318"/>
    </row>
    <row r="22" spans="1:16" ht="20.100000000000001" customHeight="1">
      <c r="A22" s="314"/>
      <c r="C22" s="654" t="s">
        <v>266</v>
      </c>
      <c r="F22" s="349">
        <f>'7.1'!D51</f>
        <v>-38603.925117556006</v>
      </c>
      <c r="G22" s="316"/>
      <c r="J22" s="318"/>
      <c r="K22" s="318"/>
      <c r="L22" s="318"/>
      <c r="N22" s="318"/>
      <c r="O22" s="318"/>
      <c r="P22" s="318"/>
    </row>
    <row r="23" spans="1:16" ht="20.100000000000001" customHeight="1">
      <c r="A23" s="325" t="str">
        <f>'[1]7.2'!B14</f>
        <v>ze ZP</v>
      </c>
      <c r="B23" s="347">
        <f>'7.1'!D19</f>
        <v>10834984.714</v>
      </c>
      <c r="C23" s="654"/>
      <c r="G23" s="326"/>
      <c r="J23" s="318"/>
      <c r="K23" s="318"/>
      <c r="L23" s="318"/>
      <c r="M23" s="317"/>
      <c r="N23" s="318"/>
      <c r="O23" s="318"/>
      <c r="P23" s="318"/>
    </row>
    <row r="24" spans="1:16" ht="20.100000000000001" customHeight="1">
      <c r="A24" s="314"/>
      <c r="C24" s="314"/>
      <c r="D24" s="381" t="s">
        <v>263</v>
      </c>
      <c r="F24" s="650" t="str">
        <f>UPPER(MID('[1]7.2'!B43,1,1))&amp;MID('[1]7.2'!B43,2,LEN('[1]7.2'!B43)-1)</f>
        <v>Zákazníci připojeni přímo k PS</v>
      </c>
      <c r="G24" s="326"/>
      <c r="J24" s="318"/>
      <c r="K24" s="318"/>
      <c r="L24" s="318"/>
      <c r="M24" s="317"/>
      <c r="N24" s="318"/>
      <c r="O24" s="318"/>
      <c r="P24" s="318"/>
    </row>
    <row r="25" spans="1:16" ht="20.100000000000001" customHeight="1">
      <c r="A25" s="314"/>
      <c r="C25" s="314"/>
      <c r="F25" s="650"/>
      <c r="G25" s="326"/>
      <c r="J25" s="318"/>
      <c r="K25" s="318"/>
      <c r="L25" s="318"/>
      <c r="M25" s="317"/>
      <c r="N25" s="318"/>
      <c r="O25" s="318"/>
      <c r="P25" s="318"/>
    </row>
    <row r="26" spans="1:16" ht="23.1" customHeight="1">
      <c r="A26" s="314"/>
      <c r="F26" s="355">
        <f>'7.1'!D47</f>
        <v>972269.34896199999</v>
      </c>
      <c r="G26" s="316"/>
      <c r="H26" s="320"/>
      <c r="J26" s="318"/>
      <c r="K26" s="318"/>
      <c r="L26" s="318"/>
      <c r="N26" s="318"/>
      <c r="O26" s="318"/>
      <c r="P26" s="318"/>
    </row>
    <row r="27" spans="1:16" ht="23.1" customHeight="1">
      <c r="A27" s="314"/>
      <c r="B27" s="651" t="str">
        <f>'[1]7.2'!A5&amp;" "&amp;'[1]7.2'!C6</f>
        <v>Tok plynu do/z plynárenské soustavy ČR přes PPL</v>
      </c>
      <c r="F27" s="327"/>
      <c r="G27" s="316"/>
      <c r="H27" s="320"/>
      <c r="J27" s="318"/>
      <c r="K27" s="318"/>
      <c r="L27" s="318"/>
      <c r="N27" s="318"/>
      <c r="O27" s="318"/>
      <c r="P27" s="318"/>
    </row>
    <row r="28" spans="1:16" ht="23.1" customHeight="1">
      <c r="A28" s="314"/>
      <c r="B28" s="651"/>
      <c r="C28" s="314"/>
      <c r="E28" s="314"/>
      <c r="G28" s="316"/>
      <c r="H28" s="320"/>
      <c r="I28" s="317"/>
      <c r="J28" s="317"/>
      <c r="K28" s="317"/>
      <c r="L28" s="318"/>
      <c r="N28" s="318"/>
      <c r="O28" s="318"/>
      <c r="P28" s="318"/>
    </row>
    <row r="29" spans="1:16" ht="23.1" customHeight="1">
      <c r="A29" s="328" t="str">
        <f>'[1]7.2'!B5</f>
        <v>do ČR</v>
      </c>
      <c r="B29" s="350">
        <f>'7.1'!D7</f>
        <v>2597.8442129999999</v>
      </c>
      <c r="C29" s="314"/>
      <c r="D29" s="329" t="str">
        <f>UPPER(MID('[1]7.2'!B36,1,1))&amp;MID('[1]7.2'!B36,2,LEN('[1]7.2'!B36)-1)</f>
        <v>Spotřeba v RDS</v>
      </c>
      <c r="E29" s="652" t="s">
        <v>264</v>
      </c>
      <c r="F29" s="330" t="str">
        <f>'[1]7.2'!A36</f>
        <v>Spotřeba plynu v ČR</v>
      </c>
      <c r="G29" s="316"/>
      <c r="J29" s="318"/>
      <c r="K29" s="318"/>
      <c r="L29" s="318"/>
      <c r="N29" s="318"/>
      <c r="O29" s="318"/>
      <c r="P29" s="318"/>
    </row>
    <row r="30" spans="1:16" ht="23.1" customHeight="1">
      <c r="A30" s="331"/>
      <c r="B30" s="332"/>
      <c r="C30" s="314"/>
      <c r="D30" s="350">
        <f>D18-F22-F26+B29-B31+D35</f>
        <v>12511816.400813056</v>
      </c>
      <c r="E30" s="652"/>
      <c r="F30" s="354">
        <f>D30+F26+E35+F35</f>
        <v>13497602.212775055</v>
      </c>
      <c r="G30" s="333"/>
      <c r="I30" s="320"/>
      <c r="J30" s="318"/>
      <c r="K30" s="317"/>
      <c r="P30" s="318"/>
    </row>
    <row r="31" spans="1:16" ht="23.1" customHeight="1">
      <c r="A31" s="328" t="str">
        <f>'[1]7.2'!B8</f>
        <v>z ČR</v>
      </c>
      <c r="B31" s="350">
        <f>'7.1'!D10</f>
        <v>637.50108650000004</v>
      </c>
      <c r="C31" s="314"/>
      <c r="G31" s="333"/>
      <c r="I31" s="317"/>
      <c r="J31" s="318"/>
      <c r="P31" s="318"/>
    </row>
    <row r="32" spans="1:16" ht="24.95" customHeight="1">
      <c r="A32" s="333"/>
      <c r="B32" s="314"/>
      <c r="C32" s="314"/>
      <c r="G32" s="333"/>
      <c r="J32" s="318"/>
      <c r="K32" s="317"/>
    </row>
    <row r="33" spans="1:10" ht="24.95" customHeight="1">
      <c r="A33" s="326"/>
      <c r="B33" s="326"/>
      <c r="C33" s="326"/>
      <c r="G33" s="334"/>
    </row>
    <row r="34" spans="1:10" ht="24.95" customHeight="1">
      <c r="A34" s="326"/>
      <c r="B34" s="8"/>
      <c r="C34" s="326"/>
      <c r="D34" s="335" t="str">
        <f>'[1]7.2'!B27</f>
        <v>připojena k RDS</v>
      </c>
      <c r="E34" s="336" t="str">
        <f>'[1]7.2'!B30</f>
        <v>připojena k LDS</v>
      </c>
      <c r="F34" s="337" t="str">
        <f>'[1]7.2'!C34</f>
        <v>VS</v>
      </c>
      <c r="G34" s="334"/>
      <c r="H34" s="320"/>
    </row>
    <row r="35" spans="1:10" ht="24.95" customHeight="1">
      <c r="A35" s="326"/>
      <c r="B35" s="8"/>
      <c r="D35" s="352">
        <f>'7.1'!D31</f>
        <v>89361.862000000008</v>
      </c>
      <c r="E35" s="353">
        <f>'7.1'!D36-'7.1'!D35</f>
        <v>8733.27</v>
      </c>
      <c r="F35" s="351">
        <f>'7.1'!D38</f>
        <v>4783.193000000012</v>
      </c>
      <c r="G35" s="334"/>
      <c r="J35" s="320"/>
    </row>
    <row r="36" spans="1:10" ht="24.95" customHeight="1">
      <c r="A36" s="326"/>
      <c r="B36" s="326"/>
      <c r="C36" s="326"/>
      <c r="D36" s="314"/>
      <c r="E36" s="314"/>
      <c r="F36" s="314"/>
      <c r="G36" s="334"/>
      <c r="I36" s="317"/>
    </row>
    <row r="37" spans="1:10" ht="24.95" customHeight="1">
      <c r="A37" s="326"/>
      <c r="B37" s="326"/>
      <c r="C37" s="337" t="str">
        <f>'[1]7.2'!A27</f>
        <v>Výroba plynu
 v ČR</v>
      </c>
      <c r="D37" s="314"/>
      <c r="F37" s="653" t="s">
        <v>265</v>
      </c>
      <c r="G37" s="653"/>
    </row>
    <row r="38" spans="1:10" ht="24.95" customHeight="1">
      <c r="A38" s="326"/>
      <c r="B38" s="326"/>
      <c r="C38" s="351">
        <f>'7.1'!D39</f>
        <v>102878.32500000003</v>
      </c>
      <c r="F38" s="314"/>
      <c r="G38" s="334"/>
    </row>
    <row r="39" spans="1:10" ht="24.95" customHeight="1"/>
    <row r="40" spans="1:10" ht="12.95" customHeight="1">
      <c r="A40" s="642"/>
      <c r="B40" s="642"/>
      <c r="C40" s="642"/>
      <c r="D40" s="642"/>
      <c r="E40" s="642"/>
      <c r="F40" s="642"/>
      <c r="G40" s="642"/>
    </row>
    <row r="41" spans="1:10" ht="12.95" customHeight="1">
      <c r="A41" s="642"/>
      <c r="B41" s="642"/>
      <c r="C41" s="642"/>
      <c r="D41" s="642"/>
      <c r="E41" s="642"/>
      <c r="F41" s="642"/>
      <c r="G41" s="642"/>
    </row>
    <row r="42" spans="1:10" ht="12.95" customHeight="1"/>
    <row r="43" spans="1:10" ht="15" customHeight="1">
      <c r="A43" s="326"/>
      <c r="B43" s="326"/>
      <c r="C43" s="326"/>
      <c r="D43" s="326"/>
      <c r="E43" s="326"/>
      <c r="F43" s="326"/>
      <c r="G43" s="326"/>
    </row>
    <row r="44" spans="1:10" ht="15" customHeight="1">
      <c r="A44" s="312"/>
      <c r="B44" s="312"/>
      <c r="C44" s="338"/>
      <c r="D44" s="339"/>
      <c r="E44" s="340"/>
    </row>
    <row r="45" spans="1:10" ht="15" customHeight="1">
      <c r="A45" s="312"/>
      <c r="B45" s="312"/>
      <c r="C45" s="338"/>
      <c r="D45" s="339"/>
      <c r="E45" s="341"/>
    </row>
    <row r="46" spans="1:10" ht="15" customHeight="1">
      <c r="D46" s="340"/>
      <c r="E46" s="340"/>
    </row>
    <row r="47" spans="1:10" ht="15" customHeight="1">
      <c r="D47" s="340"/>
      <c r="E47" s="340"/>
    </row>
    <row r="48" spans="1:10" ht="15" customHeight="1">
      <c r="C48" s="342"/>
      <c r="D48" s="343"/>
      <c r="E48" s="340"/>
    </row>
    <row r="49" spans="3:5" ht="15" customHeight="1">
      <c r="C49" s="342"/>
      <c r="D49" s="343"/>
      <c r="E49" s="340"/>
    </row>
    <row r="50" spans="3:5" ht="15" customHeight="1">
      <c r="C50" s="342"/>
      <c r="D50" s="343"/>
      <c r="E50" s="340"/>
    </row>
    <row r="51" spans="3:5" ht="15" customHeight="1">
      <c r="C51" s="342"/>
      <c r="D51" s="343"/>
      <c r="E51" s="340"/>
    </row>
    <row r="52" spans="3:5" ht="15" customHeight="1">
      <c r="C52" s="342"/>
      <c r="D52" s="343"/>
      <c r="E52" s="340"/>
    </row>
    <row r="53" spans="3:5" ht="15" customHeight="1">
      <c r="C53" s="342"/>
      <c r="D53" s="343"/>
      <c r="E53" s="340"/>
    </row>
    <row r="54" spans="3:5" ht="15" customHeight="1">
      <c r="C54" s="342"/>
      <c r="D54" s="343"/>
      <c r="E54" s="340"/>
    </row>
    <row r="55" spans="3:5" ht="15" customHeight="1">
      <c r="C55" s="342"/>
      <c r="D55" s="343"/>
      <c r="E55" s="340"/>
    </row>
    <row r="56" spans="3:5" ht="15" customHeight="1">
      <c r="D56" s="340"/>
      <c r="E56" s="340"/>
    </row>
    <row r="57" spans="3:5" ht="15" customHeight="1">
      <c r="D57" s="340"/>
      <c r="E57" s="340"/>
    </row>
    <row r="58" spans="3:5" ht="15" customHeight="1">
      <c r="D58" s="340"/>
      <c r="E58" s="340"/>
    </row>
    <row r="59" spans="3:5" ht="15" customHeight="1">
      <c r="D59" s="340"/>
      <c r="E59" s="340"/>
    </row>
    <row r="60" spans="3:5" ht="15" customHeight="1">
      <c r="D60" s="340"/>
      <c r="E60" s="340"/>
    </row>
    <row r="61" spans="3:5" ht="15" customHeight="1">
      <c r="D61" s="340"/>
      <c r="E61" s="340"/>
    </row>
    <row r="62" spans="3:5" ht="15" customHeight="1">
      <c r="D62" s="340"/>
      <c r="E62" s="340"/>
    </row>
    <row r="63" spans="3:5" ht="15" customHeight="1"/>
    <row r="64" spans="3:5" ht="15" customHeight="1"/>
    <row r="65" spans="3:16" ht="15" customHeight="1"/>
    <row r="66" spans="3:16" s="304" customFormat="1" ht="15" customHeight="1"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3:16" s="304" customFormat="1" ht="15" customHeight="1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3:16" s="304" customFormat="1" ht="15" customHeight="1"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3:16" s="304" customFormat="1" ht="15" customHeight="1"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3:16" s="304" customFormat="1" ht="15" customHeight="1"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3:16" s="304" customFormat="1" ht="15" customHeight="1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3:16" s="304" customFormat="1" ht="15" customHeight="1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3:16" s="304" customFormat="1" ht="15" customHeight="1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3:16" s="304" customFormat="1" ht="15" customHeight="1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3:16" s="304" customFormat="1" ht="15" customHeight="1"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3:16" s="304" customFormat="1" ht="15" customHeight="1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</sheetData>
  <mergeCells count="15">
    <mergeCell ref="A41:G41"/>
    <mergeCell ref="A3:G3"/>
    <mergeCell ref="A5:G5"/>
    <mergeCell ref="B6:C6"/>
    <mergeCell ref="B8:C8"/>
    <mergeCell ref="E8:F8"/>
    <mergeCell ref="D14:D16"/>
    <mergeCell ref="B17:B20"/>
    <mergeCell ref="F20:F21"/>
    <mergeCell ref="F24:F25"/>
    <mergeCell ref="B27:B28"/>
    <mergeCell ref="A40:G40"/>
    <mergeCell ref="E29:E30"/>
    <mergeCell ref="F37:G37"/>
    <mergeCell ref="C22:C2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/>
  <dimension ref="A1:N45"/>
  <sheetViews>
    <sheetView view="pageBreakPreview" zoomScaleNormal="100" zoomScaleSheetLayoutView="100" workbookViewId="0">
      <selection activeCell="D1" sqref="D1"/>
    </sheetView>
  </sheetViews>
  <sheetFormatPr defaultRowHeight="11.25"/>
  <cols>
    <col min="1" max="1" width="7.5" style="6" customWidth="1"/>
    <col min="2" max="10" width="8.625" style="6" customWidth="1"/>
    <col min="11" max="11" width="9.25" style="6" customWidth="1"/>
    <col min="12" max="12" width="11.375" style="6" customWidth="1"/>
    <col min="13" max="251" width="9" style="6"/>
    <col min="252" max="264" width="10.625" style="6" customWidth="1"/>
    <col min="265" max="507" width="9" style="6"/>
    <col min="508" max="520" width="10.625" style="6" customWidth="1"/>
    <col min="521" max="763" width="9" style="6"/>
    <col min="764" max="776" width="10.625" style="6" customWidth="1"/>
    <col min="777" max="1019" width="9" style="6"/>
    <col min="1020" max="1032" width="10.625" style="6" customWidth="1"/>
    <col min="1033" max="1275" width="9" style="6"/>
    <col min="1276" max="1288" width="10.625" style="6" customWidth="1"/>
    <col min="1289" max="1531" width="9" style="6"/>
    <col min="1532" max="1544" width="10.625" style="6" customWidth="1"/>
    <col min="1545" max="1787" width="9" style="6"/>
    <col min="1788" max="1800" width="10.625" style="6" customWidth="1"/>
    <col min="1801" max="2043" width="9" style="6"/>
    <col min="2044" max="2056" width="10.625" style="6" customWidth="1"/>
    <col min="2057" max="2299" width="9" style="6"/>
    <col min="2300" max="2312" width="10.625" style="6" customWidth="1"/>
    <col min="2313" max="2555" width="9" style="6"/>
    <col min="2556" max="2568" width="10.625" style="6" customWidth="1"/>
    <col min="2569" max="2811" width="9" style="6"/>
    <col min="2812" max="2824" width="10.625" style="6" customWidth="1"/>
    <col min="2825" max="3067" width="9" style="6"/>
    <col min="3068" max="3080" width="10.625" style="6" customWidth="1"/>
    <col min="3081" max="3323" width="9" style="6"/>
    <col min="3324" max="3336" width="10.625" style="6" customWidth="1"/>
    <col min="3337" max="3579" width="9" style="6"/>
    <col min="3580" max="3592" width="10.625" style="6" customWidth="1"/>
    <col min="3593" max="3835" width="9" style="6"/>
    <col min="3836" max="3848" width="10.625" style="6" customWidth="1"/>
    <col min="3849" max="4091" width="9" style="6"/>
    <col min="4092" max="4104" width="10.625" style="6" customWidth="1"/>
    <col min="4105" max="4347" width="9" style="6"/>
    <col min="4348" max="4360" width="10.625" style="6" customWidth="1"/>
    <col min="4361" max="4603" width="9" style="6"/>
    <col min="4604" max="4616" width="10.625" style="6" customWidth="1"/>
    <col min="4617" max="4859" width="9" style="6"/>
    <col min="4860" max="4872" width="10.625" style="6" customWidth="1"/>
    <col min="4873" max="5115" width="9" style="6"/>
    <col min="5116" max="5128" width="10.625" style="6" customWidth="1"/>
    <col min="5129" max="5371" width="9" style="6"/>
    <col min="5372" max="5384" width="10.625" style="6" customWidth="1"/>
    <col min="5385" max="5627" width="9" style="6"/>
    <col min="5628" max="5640" width="10.625" style="6" customWidth="1"/>
    <col min="5641" max="5883" width="9" style="6"/>
    <col min="5884" max="5896" width="10.625" style="6" customWidth="1"/>
    <col min="5897" max="6139" width="9" style="6"/>
    <col min="6140" max="6152" width="10.625" style="6" customWidth="1"/>
    <col min="6153" max="6395" width="9" style="6"/>
    <col min="6396" max="6408" width="10.625" style="6" customWidth="1"/>
    <col min="6409" max="6651" width="9" style="6"/>
    <col min="6652" max="6664" width="10.625" style="6" customWidth="1"/>
    <col min="6665" max="6907" width="9" style="6"/>
    <col min="6908" max="6920" width="10.625" style="6" customWidth="1"/>
    <col min="6921" max="7163" width="9" style="6"/>
    <col min="7164" max="7176" width="10.625" style="6" customWidth="1"/>
    <col min="7177" max="7419" width="9" style="6"/>
    <col min="7420" max="7432" width="10.625" style="6" customWidth="1"/>
    <col min="7433" max="7675" width="9" style="6"/>
    <col min="7676" max="7688" width="10.625" style="6" customWidth="1"/>
    <col min="7689" max="7931" width="9" style="6"/>
    <col min="7932" max="7944" width="10.625" style="6" customWidth="1"/>
    <col min="7945" max="8187" width="9" style="6"/>
    <col min="8188" max="8200" width="10.625" style="6" customWidth="1"/>
    <col min="8201" max="8443" width="9" style="6"/>
    <col min="8444" max="8456" width="10.625" style="6" customWidth="1"/>
    <col min="8457" max="8699" width="9" style="6"/>
    <col min="8700" max="8712" width="10.625" style="6" customWidth="1"/>
    <col min="8713" max="8955" width="9" style="6"/>
    <col min="8956" max="8968" width="10.625" style="6" customWidth="1"/>
    <col min="8969" max="9211" width="9" style="6"/>
    <col min="9212" max="9224" width="10.625" style="6" customWidth="1"/>
    <col min="9225" max="9467" width="9" style="6"/>
    <col min="9468" max="9480" width="10.625" style="6" customWidth="1"/>
    <col min="9481" max="9723" width="9" style="6"/>
    <col min="9724" max="9736" width="10.625" style="6" customWidth="1"/>
    <col min="9737" max="9979" width="9" style="6"/>
    <col min="9980" max="9992" width="10.625" style="6" customWidth="1"/>
    <col min="9993" max="10235" width="9" style="6"/>
    <col min="10236" max="10248" width="10.625" style="6" customWidth="1"/>
    <col min="10249" max="10491" width="9" style="6"/>
    <col min="10492" max="10504" width="10.625" style="6" customWidth="1"/>
    <col min="10505" max="10747" width="9" style="6"/>
    <col min="10748" max="10760" width="10.625" style="6" customWidth="1"/>
    <col min="10761" max="11003" width="9" style="6"/>
    <col min="11004" max="11016" width="10.625" style="6" customWidth="1"/>
    <col min="11017" max="11259" width="9" style="6"/>
    <col min="11260" max="11272" width="10.625" style="6" customWidth="1"/>
    <col min="11273" max="11515" width="9" style="6"/>
    <col min="11516" max="11528" width="10.625" style="6" customWidth="1"/>
    <col min="11529" max="11771" width="9" style="6"/>
    <col min="11772" max="11784" width="10.625" style="6" customWidth="1"/>
    <col min="11785" max="12027" width="9" style="6"/>
    <col min="12028" max="12040" width="10.625" style="6" customWidth="1"/>
    <col min="12041" max="12283" width="9" style="6"/>
    <col min="12284" max="12296" width="10.625" style="6" customWidth="1"/>
    <col min="12297" max="12539" width="9" style="6"/>
    <col min="12540" max="12552" width="10.625" style="6" customWidth="1"/>
    <col min="12553" max="12795" width="9" style="6"/>
    <col min="12796" max="12808" width="10.625" style="6" customWidth="1"/>
    <col min="12809" max="13051" width="9" style="6"/>
    <col min="13052" max="13064" width="10.625" style="6" customWidth="1"/>
    <col min="13065" max="13307" width="9" style="6"/>
    <col min="13308" max="13320" width="10.625" style="6" customWidth="1"/>
    <col min="13321" max="13563" width="9" style="6"/>
    <col min="13564" max="13576" width="10.625" style="6" customWidth="1"/>
    <col min="13577" max="13819" width="9" style="6"/>
    <col min="13820" max="13832" width="10.625" style="6" customWidth="1"/>
    <col min="13833" max="14075" width="9" style="6"/>
    <col min="14076" max="14088" width="10.625" style="6" customWidth="1"/>
    <col min="14089" max="14331" width="9" style="6"/>
    <col min="14332" max="14344" width="10.625" style="6" customWidth="1"/>
    <col min="14345" max="14587" width="9" style="6"/>
    <col min="14588" max="14600" width="10.625" style="6" customWidth="1"/>
    <col min="14601" max="14843" width="9" style="6"/>
    <col min="14844" max="14856" width="10.625" style="6" customWidth="1"/>
    <col min="14857" max="15099" width="9" style="6"/>
    <col min="15100" max="15112" width="10.625" style="6" customWidth="1"/>
    <col min="15113" max="15355" width="9" style="6"/>
    <col min="15356" max="15368" width="10.625" style="6" customWidth="1"/>
    <col min="15369" max="15611" width="9" style="6"/>
    <col min="15612" max="15624" width="10.625" style="6" customWidth="1"/>
    <col min="15625" max="15867" width="9" style="6"/>
    <col min="15868" max="15880" width="10.625" style="6" customWidth="1"/>
    <col min="15881" max="16123" width="9" style="6"/>
    <col min="16124" max="16136" width="10.625" style="6" customWidth="1"/>
    <col min="16137" max="16384" width="9" style="6"/>
  </cols>
  <sheetData>
    <row r="1" spans="1:14" ht="20.25">
      <c r="A1" s="655"/>
      <c r="B1" s="655"/>
      <c r="C1" s="655"/>
      <c r="D1" s="655"/>
      <c r="E1" s="655"/>
      <c r="F1" s="655"/>
      <c r="G1" s="655"/>
      <c r="H1" s="655"/>
      <c r="I1" s="655"/>
      <c r="J1" s="655"/>
    </row>
    <row r="2" spans="1:14" ht="6" customHeight="1"/>
    <row r="3" spans="1:14" ht="20.100000000000001" customHeight="1">
      <c r="A3" s="656" t="s">
        <v>231</v>
      </c>
      <c r="B3" s="657"/>
      <c r="C3" s="657"/>
      <c r="D3" s="657"/>
      <c r="E3" s="657"/>
      <c r="F3" s="657"/>
      <c r="G3" s="657"/>
      <c r="H3" s="657"/>
      <c r="I3" s="657"/>
      <c r="J3" s="658"/>
    </row>
    <row r="4" spans="1:14" ht="20.100000000000001" customHeight="1">
      <c r="A4" s="359"/>
      <c r="B4" s="359"/>
      <c r="C4" s="359"/>
      <c r="D4" s="359"/>
      <c r="E4" s="359"/>
      <c r="F4" s="359"/>
      <c r="G4" s="359"/>
      <c r="H4" s="359"/>
      <c r="I4" s="359"/>
      <c r="J4" s="359"/>
    </row>
    <row r="5" spans="1:14" ht="52.5" customHeight="1">
      <c r="A5" s="251" t="s">
        <v>91</v>
      </c>
      <c r="B5" s="659" t="s">
        <v>78</v>
      </c>
      <c r="C5" s="659"/>
      <c r="D5" s="659"/>
      <c r="E5" s="659" t="s">
        <v>79</v>
      </c>
      <c r="F5" s="659"/>
      <c r="G5" s="659"/>
      <c r="H5" s="660" t="s">
        <v>80</v>
      </c>
      <c r="I5" s="660" t="s">
        <v>88</v>
      </c>
      <c r="J5" s="662" t="s">
        <v>81</v>
      </c>
    </row>
    <row r="6" spans="1:14" ht="28.5" customHeight="1">
      <c r="A6" s="252"/>
      <c r="B6" s="254" t="s">
        <v>82</v>
      </c>
      <c r="C6" s="253" t="s">
        <v>83</v>
      </c>
      <c r="D6" s="255" t="s">
        <v>84</v>
      </c>
      <c r="E6" s="254" t="s">
        <v>85</v>
      </c>
      <c r="F6" s="253" t="s">
        <v>86</v>
      </c>
      <c r="G6" s="255" t="s">
        <v>87</v>
      </c>
      <c r="H6" s="661"/>
      <c r="I6" s="661"/>
      <c r="J6" s="663"/>
    </row>
    <row r="7" spans="1:14" ht="28.5" customHeight="1">
      <c r="A7" s="356" t="s">
        <v>4</v>
      </c>
      <c r="B7" s="253"/>
      <c r="C7" s="253"/>
      <c r="D7" s="253"/>
      <c r="E7" s="253"/>
      <c r="F7" s="253"/>
      <c r="G7" s="253"/>
      <c r="H7" s="253"/>
      <c r="I7" s="253"/>
      <c r="J7" s="253"/>
    </row>
    <row r="8" spans="1:14" ht="12.95" customHeight="1">
      <c r="A8" s="494" t="s">
        <v>90</v>
      </c>
      <c r="B8" s="450">
        <v>213012398.6283578</v>
      </c>
      <c r="C8" s="452">
        <v>175726356.10459399</v>
      </c>
      <c r="D8" s="451">
        <v>37286042.523763813</v>
      </c>
      <c r="E8" s="450">
        <v>26877817.750000004</v>
      </c>
      <c r="F8" s="452">
        <v>3396923.4647869999</v>
      </c>
      <c r="G8" s="451">
        <v>23480894.285213001</v>
      </c>
      <c r="H8" s="449">
        <v>772024.97254510003</v>
      </c>
      <c r="I8" s="449">
        <v>449706.43478314858</v>
      </c>
      <c r="J8" s="482">
        <v>61988668.21630504</v>
      </c>
      <c r="K8" s="23"/>
      <c r="L8" s="35"/>
      <c r="M8" s="35"/>
      <c r="N8" s="35"/>
    </row>
    <row r="9" spans="1:14" ht="12.95" customHeight="1">
      <c r="A9" s="494" t="s">
        <v>110</v>
      </c>
      <c r="B9" s="450">
        <v>50531444.248520993</v>
      </c>
      <c r="C9" s="452">
        <v>13572557.082306601</v>
      </c>
      <c r="D9" s="451">
        <v>36958887.166214392</v>
      </c>
      <c r="E9" s="450">
        <v>20164913.349000003</v>
      </c>
      <c r="F9" s="452">
        <v>6305907.4182930002</v>
      </c>
      <c r="G9" s="451">
        <v>13859005.930707002</v>
      </c>
      <c r="H9" s="449">
        <v>772987.57935753686</v>
      </c>
      <c r="I9" s="449">
        <v>17618.420411957428</v>
      </c>
      <c r="J9" s="482">
        <v>51608499.096690901</v>
      </c>
      <c r="K9" s="23"/>
      <c r="L9" s="35"/>
      <c r="M9" s="35"/>
      <c r="N9" s="35"/>
    </row>
    <row r="10" spans="1:14" ht="12.95" customHeight="1">
      <c r="A10" s="494" t="s">
        <v>118</v>
      </c>
      <c r="B10" s="450">
        <v>35422391.796915002</v>
      </c>
      <c r="C10" s="452">
        <v>1343925.3156359</v>
      </c>
      <c r="D10" s="451">
        <v>34078466.481279105</v>
      </c>
      <c r="E10" s="450">
        <v>16402132.859999998</v>
      </c>
      <c r="F10" s="452">
        <v>2065722.3556519998</v>
      </c>
      <c r="G10" s="451">
        <v>14336410.504347997</v>
      </c>
      <c r="H10" s="449">
        <v>462841.66789035534</v>
      </c>
      <c r="I10" s="449">
        <v>116217.03836531006</v>
      </c>
      <c r="J10" s="482">
        <v>48993935.691882759</v>
      </c>
      <c r="K10" s="23"/>
      <c r="L10" s="35"/>
      <c r="M10" s="35"/>
      <c r="N10" s="35"/>
    </row>
    <row r="11" spans="1:14" ht="12.95" customHeight="1">
      <c r="A11" s="494" t="s">
        <v>121</v>
      </c>
      <c r="B11" s="450">
        <v>30852218.497972004</v>
      </c>
      <c r="C11" s="452">
        <v>2248987.1356250001</v>
      </c>
      <c r="D11" s="451">
        <v>28603231.362347003</v>
      </c>
      <c r="E11" s="450">
        <v>27294919.386999998</v>
      </c>
      <c r="F11" s="452">
        <v>855589.85435400007</v>
      </c>
      <c r="G11" s="451">
        <v>26439329.532645997</v>
      </c>
      <c r="H11" s="449">
        <v>681613.99792512902</v>
      </c>
      <c r="I11" s="449">
        <v>161466.88682484906</v>
      </c>
      <c r="J11" s="482">
        <v>55847170.871079162</v>
      </c>
      <c r="K11" s="23"/>
      <c r="L11" s="35"/>
      <c r="M11" s="35"/>
      <c r="N11" s="35"/>
    </row>
    <row r="12" spans="1:14" ht="12.95" customHeight="1">
      <c r="A12" s="495" t="s">
        <v>92</v>
      </c>
      <c r="B12" s="453">
        <v>7204773.7255929997</v>
      </c>
      <c r="C12" s="454">
        <v>1821322.9174316002</v>
      </c>
      <c r="D12" s="455">
        <v>5383450.8081613993</v>
      </c>
      <c r="E12" s="453">
        <v>1381623.5249999999</v>
      </c>
      <c r="F12" s="454">
        <v>154356.93812599999</v>
      </c>
      <c r="G12" s="455">
        <v>1227266.586874</v>
      </c>
      <c r="H12" s="456">
        <v>115365.151364023</v>
      </c>
      <c r="I12" s="456">
        <v>34094.564124270342</v>
      </c>
      <c r="J12" s="483">
        <v>6691987.9822751516</v>
      </c>
      <c r="K12" s="23"/>
      <c r="L12" s="35"/>
      <c r="M12" s="35"/>
      <c r="N12" s="35"/>
    </row>
    <row r="13" spans="1:14" ht="12.95" customHeight="1">
      <c r="A13" s="496" t="s">
        <v>93</v>
      </c>
      <c r="B13" s="257">
        <v>7085863.3019940006</v>
      </c>
      <c r="C13" s="258">
        <v>1888480.6069638</v>
      </c>
      <c r="D13" s="259">
        <v>5197382.6950302012</v>
      </c>
      <c r="E13" s="257">
        <v>3580905.6419999995</v>
      </c>
      <c r="F13" s="258">
        <v>68195.393477999998</v>
      </c>
      <c r="G13" s="259">
        <v>3512710.2485219999</v>
      </c>
      <c r="H13" s="260">
        <v>109968.15007175096</v>
      </c>
      <c r="I13" s="260">
        <v>-55214.68549111858</v>
      </c>
      <c r="J13" s="257">
        <v>8875275.7791150697</v>
      </c>
      <c r="K13" s="23"/>
      <c r="L13" s="35"/>
      <c r="M13" s="35"/>
      <c r="N13" s="35"/>
    </row>
    <row r="14" spans="1:14" ht="12.95" customHeight="1">
      <c r="A14" s="497" t="s">
        <v>94</v>
      </c>
      <c r="B14" s="261">
        <v>7512703.143712</v>
      </c>
      <c r="C14" s="262">
        <v>4752707.5301510012</v>
      </c>
      <c r="D14" s="263">
        <v>2759995.6135609993</v>
      </c>
      <c r="E14" s="261">
        <v>7334551.3360000011</v>
      </c>
      <c r="F14" s="262">
        <v>3788.0739960000001</v>
      </c>
      <c r="G14" s="263">
        <v>7330763.2620040011</v>
      </c>
      <c r="H14" s="264">
        <v>121382.631571355</v>
      </c>
      <c r="I14" s="264">
        <v>-93108.233505709097</v>
      </c>
      <c r="J14" s="261">
        <v>10305249.740642063</v>
      </c>
      <c r="K14" s="23"/>
      <c r="L14" s="35"/>
      <c r="M14" s="35"/>
      <c r="N14" s="35"/>
    </row>
    <row r="15" spans="1:14" ht="12.95" customHeight="1">
      <c r="A15" s="497" t="s">
        <v>95</v>
      </c>
      <c r="B15" s="257">
        <v>4792400.4592129998</v>
      </c>
      <c r="C15" s="258">
        <v>2225629.0130865001</v>
      </c>
      <c r="D15" s="259">
        <v>2566771.4461264997</v>
      </c>
      <c r="E15" s="257">
        <v>10834984.714</v>
      </c>
      <c r="F15" s="258">
        <v>45636.197468999999</v>
      </c>
      <c r="G15" s="259">
        <v>10789348.516531</v>
      </c>
      <c r="H15" s="260">
        <v>102878.32500000003</v>
      </c>
      <c r="I15" s="260">
        <v>-38603.925117556006</v>
      </c>
      <c r="J15" s="257">
        <v>13497602.212775055</v>
      </c>
      <c r="K15" s="35"/>
      <c r="L15" s="36"/>
    </row>
    <row r="16" spans="1:14" ht="12.95" customHeight="1">
      <c r="A16" s="497" t="s">
        <v>96</v>
      </c>
      <c r="B16" s="257"/>
      <c r="C16" s="258"/>
      <c r="D16" s="259"/>
      <c r="E16" s="257"/>
      <c r="F16" s="258"/>
      <c r="G16" s="259"/>
      <c r="H16" s="260"/>
      <c r="I16" s="260"/>
      <c r="J16" s="257"/>
      <c r="L16" s="36"/>
    </row>
    <row r="17" spans="1:12" ht="12.95" customHeight="1">
      <c r="A17" s="497" t="s">
        <v>97</v>
      </c>
      <c r="B17" s="261"/>
      <c r="C17" s="262"/>
      <c r="D17" s="263"/>
      <c r="E17" s="261"/>
      <c r="F17" s="262"/>
      <c r="G17" s="263"/>
      <c r="H17" s="264"/>
      <c r="I17" s="264"/>
      <c r="J17" s="261"/>
      <c r="L17" s="36"/>
    </row>
    <row r="18" spans="1:12" ht="12.95" customHeight="1">
      <c r="A18" s="498" t="s">
        <v>299</v>
      </c>
      <c r="B18" s="401">
        <f>SUM(B12:B17)</f>
        <v>26595740.630511999</v>
      </c>
      <c r="C18" s="402">
        <f>SUM(C12:C17)</f>
        <v>10688140.067632901</v>
      </c>
      <c r="D18" s="403">
        <f>B18-C18</f>
        <v>15907600.562879099</v>
      </c>
      <c r="E18" s="401">
        <f>SUM(E12:E17)</f>
        <v>23132065.217</v>
      </c>
      <c r="F18" s="402">
        <f>SUM(F12:F17)</f>
        <v>271976.603069</v>
      </c>
      <c r="G18" s="403">
        <f>E18-F18</f>
        <v>22860088.613931</v>
      </c>
      <c r="H18" s="404">
        <f>SUM(H12:H17)</f>
        <v>449594.25800712896</v>
      </c>
      <c r="I18" s="404">
        <f>SUM(I12:I17)</f>
        <v>-152832.27999011334</v>
      </c>
      <c r="J18" s="401">
        <f>SUM(J12:J17)</f>
        <v>39370115.714807339</v>
      </c>
      <c r="L18" s="36"/>
    </row>
    <row r="19" spans="1:12" ht="30" customHeight="1">
      <c r="A19" s="357" t="s">
        <v>230</v>
      </c>
      <c r="B19" s="256"/>
      <c r="C19" s="256"/>
      <c r="D19" s="256"/>
      <c r="E19" s="256"/>
      <c r="F19" s="256"/>
      <c r="G19" s="256"/>
      <c r="H19" s="256"/>
      <c r="I19" s="256"/>
      <c r="J19" s="484"/>
      <c r="L19" s="36"/>
    </row>
    <row r="20" spans="1:12" ht="12.95" customHeight="1">
      <c r="A20" s="494" t="s">
        <v>90</v>
      </c>
      <c r="B20" s="450">
        <v>19957811.487685286</v>
      </c>
      <c r="C20" s="452">
        <v>16461842.686226828</v>
      </c>
      <c r="D20" s="451">
        <v>3495968.801458457</v>
      </c>
      <c r="E20" s="450">
        <v>2517425.8060000003</v>
      </c>
      <c r="F20" s="452">
        <v>317761.37699999998</v>
      </c>
      <c r="G20" s="451">
        <v>2199664.4290000005</v>
      </c>
      <c r="H20" s="449">
        <v>71278.504000000001</v>
      </c>
      <c r="I20" s="449">
        <v>29248.61872297735</v>
      </c>
      <c r="J20" s="482">
        <v>5796160.3531814367</v>
      </c>
      <c r="L20" s="36"/>
    </row>
    <row r="21" spans="1:12" ht="12.95" customHeight="1">
      <c r="A21" s="494" t="s">
        <v>110</v>
      </c>
      <c r="B21" s="450">
        <v>4617267.8058955688</v>
      </c>
      <c r="C21" s="452">
        <v>1239634.2218459537</v>
      </c>
      <c r="D21" s="451">
        <v>3377633.5840496151</v>
      </c>
      <c r="E21" s="450">
        <v>1869284.1939999999</v>
      </c>
      <c r="F21" s="452">
        <v>575635.85199999996</v>
      </c>
      <c r="G21" s="451">
        <v>1293648.3419999999</v>
      </c>
      <c r="H21" s="449">
        <v>71017.59702999999</v>
      </c>
      <c r="I21" s="449">
        <v>-3727.5104695578325</v>
      </c>
      <c r="J21" s="482">
        <v>4738572.0126100564</v>
      </c>
      <c r="L21" s="36"/>
    </row>
    <row r="22" spans="1:12" ht="12.95" customHeight="1">
      <c r="A22" s="494" t="s">
        <v>118</v>
      </c>
      <c r="B22" s="450">
        <v>3244872.1247908277</v>
      </c>
      <c r="C22" s="452">
        <v>123190.76447587032</v>
      </c>
      <c r="D22" s="451">
        <v>3121681.3603149578</v>
      </c>
      <c r="E22" s="450">
        <v>1508177.5939999998</v>
      </c>
      <c r="F22" s="452">
        <v>188469.38475</v>
      </c>
      <c r="G22" s="451">
        <v>1319708.2092499998</v>
      </c>
      <c r="H22" s="449">
        <v>42418.732054150998</v>
      </c>
      <c r="I22" s="449">
        <v>7272.5334136054144</v>
      </c>
      <c r="J22" s="482">
        <v>4491080.8350327136</v>
      </c>
      <c r="L22" s="36"/>
    </row>
    <row r="23" spans="1:12" ht="12.95" customHeight="1">
      <c r="A23" s="494" t="s">
        <v>121</v>
      </c>
      <c r="B23" s="450">
        <v>2825992.1193909338</v>
      </c>
      <c r="C23" s="452">
        <v>206297.32425319796</v>
      </c>
      <c r="D23" s="451">
        <v>2619694.795137736</v>
      </c>
      <c r="E23" s="450">
        <v>2513642.3050000002</v>
      </c>
      <c r="F23" s="452">
        <v>78236.393000000011</v>
      </c>
      <c r="G23" s="451">
        <v>2435405.912</v>
      </c>
      <c r="H23" s="449">
        <v>62679.849000000002</v>
      </c>
      <c r="I23" s="449">
        <v>14838.91575494688</v>
      </c>
      <c r="J23" s="482">
        <v>5126958.8245224357</v>
      </c>
      <c r="L23" s="36"/>
    </row>
    <row r="24" spans="1:12" ht="12.95" customHeight="1">
      <c r="A24" s="495" t="s">
        <v>92</v>
      </c>
      <c r="B24" s="453">
        <v>652499.83585199201</v>
      </c>
      <c r="C24" s="454">
        <v>164630.931801453</v>
      </c>
      <c r="D24" s="455">
        <v>487868.90405053896</v>
      </c>
      <c r="E24" s="453">
        <v>125503.625</v>
      </c>
      <c r="F24" s="454">
        <v>13949.603999999999</v>
      </c>
      <c r="G24" s="455">
        <v>111554.02100000001</v>
      </c>
      <c r="H24" s="456">
        <v>10685.974000000004</v>
      </c>
      <c r="I24" s="456">
        <v>4619.1811635191552</v>
      </c>
      <c r="J24" s="483">
        <v>605489.71788701985</v>
      </c>
      <c r="L24" s="36"/>
    </row>
    <row r="25" spans="1:12" ht="12.95" customHeight="1">
      <c r="A25" s="496" t="s">
        <v>93</v>
      </c>
      <c r="B25" s="257">
        <v>641224.03763019491</v>
      </c>
      <c r="C25" s="258">
        <v>171347.41117027999</v>
      </c>
      <c r="D25" s="259">
        <v>469876.62645991496</v>
      </c>
      <c r="E25" s="257">
        <v>325825.58200000005</v>
      </c>
      <c r="F25" s="258">
        <v>6221.9349999999995</v>
      </c>
      <c r="G25" s="259">
        <v>319603.64700000006</v>
      </c>
      <c r="H25" s="260">
        <v>10204.897999999999</v>
      </c>
      <c r="I25" s="260">
        <v>-6385.5152784580132</v>
      </c>
      <c r="J25" s="257">
        <v>806070.68673837301</v>
      </c>
      <c r="L25" s="36"/>
    </row>
    <row r="26" spans="1:12" ht="12.95" customHeight="1">
      <c r="A26" s="497" t="s">
        <v>94</v>
      </c>
      <c r="B26" s="261">
        <v>685532.90491335897</v>
      </c>
      <c r="C26" s="262">
        <v>433407.51943688199</v>
      </c>
      <c r="D26" s="263">
        <v>252125.38547647695</v>
      </c>
      <c r="E26" s="261">
        <v>668262.60499999998</v>
      </c>
      <c r="F26" s="262">
        <v>344.35199999999998</v>
      </c>
      <c r="G26" s="263">
        <v>667918.25300000003</v>
      </c>
      <c r="H26" s="264">
        <v>11238.740000000002</v>
      </c>
      <c r="I26" s="264">
        <v>-7161.6453137700446</v>
      </c>
      <c r="J26" s="261">
        <v>938444.02379024704</v>
      </c>
      <c r="L26" s="36"/>
    </row>
    <row r="27" spans="1:12" ht="12.95" customHeight="1">
      <c r="A27" s="497" t="s">
        <v>95</v>
      </c>
      <c r="B27" s="257">
        <v>436351.23214677395</v>
      </c>
      <c r="C27" s="258">
        <v>203199.323278186</v>
      </c>
      <c r="D27" s="259">
        <v>233151.90886858795</v>
      </c>
      <c r="E27" s="257">
        <v>990889.52500000014</v>
      </c>
      <c r="F27" s="258">
        <v>4174.1289999999999</v>
      </c>
      <c r="G27" s="259">
        <v>986715.39600000018</v>
      </c>
      <c r="H27" s="260">
        <v>9483.6999999999989</v>
      </c>
      <c r="I27" s="260">
        <v>-3353.1410015928559</v>
      </c>
      <c r="J27" s="257">
        <v>1232704.145870181</v>
      </c>
      <c r="L27" s="36"/>
    </row>
    <row r="28" spans="1:12" ht="12.95" customHeight="1">
      <c r="A28" s="497" t="s">
        <v>96</v>
      </c>
      <c r="B28" s="257"/>
      <c r="C28" s="258"/>
      <c r="D28" s="259"/>
      <c r="E28" s="257"/>
      <c r="F28" s="258"/>
      <c r="G28" s="259"/>
      <c r="H28" s="260"/>
      <c r="I28" s="260"/>
      <c r="J28" s="257"/>
    </row>
    <row r="29" spans="1:12" ht="12.95" customHeight="1">
      <c r="A29" s="497" t="s">
        <v>97</v>
      </c>
      <c r="B29" s="261"/>
      <c r="C29" s="262"/>
      <c r="D29" s="263"/>
      <c r="E29" s="261"/>
      <c r="F29" s="262"/>
      <c r="G29" s="263"/>
      <c r="H29" s="264"/>
      <c r="I29" s="264"/>
      <c r="J29" s="261"/>
    </row>
    <row r="30" spans="1:12" ht="12.95" customHeight="1">
      <c r="A30" s="498" t="s">
        <v>299</v>
      </c>
      <c r="B30" s="401">
        <f>SUM(B24:B29)</f>
        <v>2415608.0105423196</v>
      </c>
      <c r="C30" s="402">
        <f>SUM(C24:C29)</f>
        <v>972585.18568680098</v>
      </c>
      <c r="D30" s="403">
        <f>B30-C30</f>
        <v>1443022.8248555185</v>
      </c>
      <c r="E30" s="401">
        <f>SUM(E24:E29)</f>
        <v>2110481.3370000003</v>
      </c>
      <c r="F30" s="402">
        <f>SUM(F24:F29)</f>
        <v>24690.019999999997</v>
      </c>
      <c r="G30" s="403">
        <f>E30-F30</f>
        <v>2085791.3170000003</v>
      </c>
      <c r="H30" s="404">
        <f>SUM(H24:H29)</f>
        <v>41613.312000000005</v>
      </c>
      <c r="I30" s="404">
        <f>SUM(I24:I29)</f>
        <v>-12281.120430301758</v>
      </c>
      <c r="J30" s="401">
        <f>SUM(J24:J29)</f>
        <v>3582708.5742858211</v>
      </c>
    </row>
    <row r="31" spans="1:12" ht="12" customHeight="1"/>
    <row r="32" spans="1:12" ht="12" customHeight="1"/>
    <row r="33" spans="1:6" ht="17.25" customHeight="1">
      <c r="A33" s="265" t="s">
        <v>200</v>
      </c>
    </row>
    <row r="40" spans="1:6">
      <c r="D40" s="6" t="str">
        <f>D6</f>
        <v>saldo 
do/z ČR</v>
      </c>
      <c r="E40" s="6" t="str">
        <f>B6</f>
        <v>do ČR</v>
      </c>
      <c r="F40" s="6" t="str">
        <f>C6</f>
        <v>z ČR</v>
      </c>
    </row>
    <row r="41" spans="1:6">
      <c r="C41" s="457" t="str">
        <f>A8</f>
        <v>2021/2022</v>
      </c>
      <c r="D41" s="35">
        <f>E41+F41</f>
        <v>37286042.523763806</v>
      </c>
      <c r="E41" s="35">
        <f>B8</f>
        <v>213012398.6283578</v>
      </c>
      <c r="F41" s="35">
        <f>C8*-1</f>
        <v>-175726356.10459399</v>
      </c>
    </row>
    <row r="42" spans="1:6">
      <c r="C42" s="457" t="str">
        <f t="shared" ref="C42:C44" si="0">A9</f>
        <v>2022/2023</v>
      </c>
      <c r="D42" s="35">
        <f>E42+F42</f>
        <v>36958887.166214392</v>
      </c>
      <c r="E42" s="35">
        <f t="shared" ref="E42:E44" si="1">B9</f>
        <v>50531444.248520993</v>
      </c>
      <c r="F42" s="35">
        <f t="shared" ref="F42:F44" si="2">C9*-1</f>
        <v>-13572557.082306601</v>
      </c>
    </row>
    <row r="43" spans="1:6">
      <c r="C43" s="457" t="str">
        <f t="shared" si="0"/>
        <v>2023/2024</v>
      </c>
      <c r="D43" s="35">
        <f>E43+F43</f>
        <v>34078466.481279105</v>
      </c>
      <c r="E43" s="35">
        <f t="shared" si="1"/>
        <v>35422391.796915002</v>
      </c>
      <c r="F43" s="35">
        <f t="shared" si="2"/>
        <v>-1343925.3156359</v>
      </c>
    </row>
    <row r="44" spans="1:6">
      <c r="C44" s="457" t="str">
        <f t="shared" si="0"/>
        <v>2024/2025</v>
      </c>
      <c r="D44" s="35">
        <f>E44+F44</f>
        <v>28603231.362347003</v>
      </c>
      <c r="E44" s="35">
        <f t="shared" si="1"/>
        <v>30852218.497972004</v>
      </c>
      <c r="F44" s="35">
        <f t="shared" si="2"/>
        <v>-2248987.1356250001</v>
      </c>
    </row>
    <row r="45" spans="1:6">
      <c r="C45" s="457" t="str">
        <f>A18</f>
        <v>2025/2026</v>
      </c>
      <c r="D45" s="35">
        <f>E45+F45</f>
        <v>15907600.562879099</v>
      </c>
      <c r="E45" s="35">
        <f>B18</f>
        <v>26595740.630511999</v>
      </c>
      <c r="F45" s="35">
        <f>C18*-1</f>
        <v>-10688140.067632901</v>
      </c>
    </row>
  </sheetData>
  <mergeCells count="7">
    <mergeCell ref="A1:J1"/>
    <mergeCell ref="A3:J3"/>
    <mergeCell ref="B5:D5"/>
    <mergeCell ref="E5:G5"/>
    <mergeCell ref="H5:H6"/>
    <mergeCell ref="I5:I6"/>
    <mergeCell ref="J5:J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C2449-FE3C-4ABD-A5C3-54C769C3488F}">
  <dimension ref="A1:O50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1" width="7.625" style="2" customWidth="1"/>
    <col min="12" max="16384" width="9" style="2"/>
  </cols>
  <sheetData>
    <row r="1" spans="1:15" ht="20.25">
      <c r="A1" s="655" t="s">
        <v>229</v>
      </c>
      <c r="B1" s="655"/>
      <c r="C1" s="655"/>
      <c r="D1" s="655"/>
      <c r="E1" s="655"/>
      <c r="F1" s="655"/>
      <c r="G1" s="655"/>
      <c r="H1" s="655"/>
      <c r="I1" s="655"/>
      <c r="J1" s="655"/>
    </row>
    <row r="2" spans="1:15" ht="18">
      <c r="A2" s="656" t="s">
        <v>233</v>
      </c>
      <c r="B2" s="657"/>
      <c r="C2" s="657"/>
      <c r="D2" s="657"/>
      <c r="E2" s="657"/>
      <c r="F2" s="657"/>
      <c r="G2" s="657"/>
      <c r="H2" s="657"/>
      <c r="I2" s="657"/>
      <c r="J2" s="658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00000000000001" customHeight="1">
      <c r="A5" s="174" t="s">
        <v>122</v>
      </c>
      <c r="B5" s="531" t="s">
        <v>90</v>
      </c>
      <c r="C5" s="545"/>
      <c r="D5" s="531" t="s">
        <v>110</v>
      </c>
      <c r="E5" s="545"/>
      <c r="F5" s="531" t="s">
        <v>118</v>
      </c>
      <c r="G5" s="545"/>
      <c r="H5" s="612" t="s">
        <v>121</v>
      </c>
      <c r="I5" s="608"/>
      <c r="J5" s="613" t="s">
        <v>299</v>
      </c>
      <c r="K5" s="614"/>
      <c r="L5" s="146"/>
    </row>
    <row r="6" spans="1:15" ht="20.100000000000001" customHeight="1">
      <c r="A6" s="85"/>
      <c r="B6" s="134" t="s">
        <v>4</v>
      </c>
      <c r="C6" s="85" t="s">
        <v>189</v>
      </c>
      <c r="D6" s="134" t="s">
        <v>4</v>
      </c>
      <c r="E6" s="85" t="s">
        <v>189</v>
      </c>
      <c r="F6" s="134" t="s">
        <v>4</v>
      </c>
      <c r="G6" s="85" t="s">
        <v>189</v>
      </c>
      <c r="H6" s="134" t="s">
        <v>4</v>
      </c>
      <c r="I6" s="85" t="s">
        <v>189</v>
      </c>
      <c r="J6" s="387" t="s">
        <v>4</v>
      </c>
      <c r="K6" s="390" t="s">
        <v>189</v>
      </c>
      <c r="L6" s="5"/>
    </row>
    <row r="7" spans="1:15" ht="30" customHeight="1">
      <c r="A7" s="154" t="s">
        <v>46</v>
      </c>
      <c r="B7" s="155">
        <v>7601720.6554789646</v>
      </c>
      <c r="C7" s="238">
        <v>710645.30506306805</v>
      </c>
      <c r="D7" s="155">
        <v>5563662.8285970008</v>
      </c>
      <c r="E7" s="238">
        <v>507612.26713839144</v>
      </c>
      <c r="F7" s="156">
        <v>5108649.438116</v>
      </c>
      <c r="G7" s="238">
        <v>465541.45508528815</v>
      </c>
      <c r="H7" s="156">
        <v>6079593.1446342925</v>
      </c>
      <c r="I7" s="238">
        <v>555181.71762775804</v>
      </c>
      <c r="J7" s="485">
        <f>'7.3'!J12</f>
        <v>6691987.9822751516</v>
      </c>
      <c r="K7" s="486">
        <f>'7.3'!J24</f>
        <v>605489.71788701985</v>
      </c>
      <c r="L7" s="35"/>
    </row>
    <row r="8" spans="1:15" ht="30" customHeight="1">
      <c r="A8" s="161" t="s">
        <v>47</v>
      </c>
      <c r="B8" s="162">
        <v>10424206.818483001</v>
      </c>
      <c r="C8" s="239">
        <v>976241.86930500658</v>
      </c>
      <c r="D8" s="162">
        <v>8121095.6477219993</v>
      </c>
      <c r="E8" s="239">
        <v>742970.73046417756</v>
      </c>
      <c r="F8" s="163">
        <v>7992123.6511000004</v>
      </c>
      <c r="G8" s="239">
        <v>731114.29024713417</v>
      </c>
      <c r="H8" s="163">
        <v>9446820.8867750242</v>
      </c>
      <c r="I8" s="239">
        <v>865477.27314726391</v>
      </c>
      <c r="J8" s="458">
        <f>'7.3'!J13</f>
        <v>8875275.7791150697</v>
      </c>
      <c r="K8" s="459">
        <f>'7.3'!J25</f>
        <v>806070.68673837301</v>
      </c>
      <c r="L8" s="35"/>
    </row>
    <row r="9" spans="1:15" ht="30" customHeight="1">
      <c r="A9" s="85" t="s">
        <v>48</v>
      </c>
      <c r="B9" s="162">
        <v>12407528.317384999</v>
      </c>
      <c r="C9" s="239">
        <v>1161890.3714199183</v>
      </c>
      <c r="D9" s="157">
        <v>10527768.539627999</v>
      </c>
      <c r="E9" s="241">
        <v>966174.08384829154</v>
      </c>
      <c r="F9" s="157">
        <v>9596060.5804639999</v>
      </c>
      <c r="G9" s="241">
        <v>879802.66905167163</v>
      </c>
      <c r="H9" s="158">
        <v>10335768.833498914</v>
      </c>
      <c r="I9" s="241">
        <v>949243.64720050502</v>
      </c>
      <c r="J9" s="458">
        <f>'7.3'!J14</f>
        <v>10305249.740642063</v>
      </c>
      <c r="K9" s="459">
        <f>'7.3'!J26</f>
        <v>938444.02379024704</v>
      </c>
      <c r="L9" s="35"/>
    </row>
    <row r="10" spans="1:15" ht="30" customHeight="1">
      <c r="A10" s="154" t="s">
        <v>49</v>
      </c>
      <c r="B10" s="155">
        <v>12118789.925745998</v>
      </c>
      <c r="C10" s="238">
        <v>1134262.5732048142</v>
      </c>
      <c r="D10" s="155">
        <v>9714563.2955499999</v>
      </c>
      <c r="E10" s="238">
        <v>891779.61054958298</v>
      </c>
      <c r="F10" s="156">
        <v>11462735.667232672</v>
      </c>
      <c r="G10" s="238">
        <v>1051850.9986812032</v>
      </c>
      <c r="H10" s="156">
        <v>11353759.23200505</v>
      </c>
      <c r="I10" s="238">
        <v>1044123.0108692562</v>
      </c>
      <c r="J10" s="485">
        <f>'7.3'!J15</f>
        <v>13497602.212775055</v>
      </c>
      <c r="K10" s="486">
        <f>'7.3'!J27</f>
        <v>1232704.145870181</v>
      </c>
      <c r="L10" s="35"/>
    </row>
    <row r="11" spans="1:15" ht="30" customHeight="1">
      <c r="A11" s="161" t="s">
        <v>50</v>
      </c>
      <c r="B11" s="162">
        <v>9526968.7340309974</v>
      </c>
      <c r="C11" s="239">
        <v>890500.37327489222</v>
      </c>
      <c r="D11" s="162">
        <v>9341389.415998999</v>
      </c>
      <c r="E11" s="239">
        <v>860767.40305537987</v>
      </c>
      <c r="F11" s="162">
        <v>7711130.1185620753</v>
      </c>
      <c r="G11" s="239">
        <v>707944.80425791291</v>
      </c>
      <c r="H11" s="162">
        <v>10439624.613993814</v>
      </c>
      <c r="I11" s="239">
        <v>961937.76684198389</v>
      </c>
      <c r="J11" s="560">
        <f>'7.3'!J16</f>
        <v>0</v>
      </c>
      <c r="K11" s="561">
        <f>'7.3'!J28</f>
        <v>0</v>
      </c>
      <c r="L11" s="35"/>
    </row>
    <row r="12" spans="1:15" ht="30" customHeight="1">
      <c r="A12" s="85" t="s">
        <v>51</v>
      </c>
      <c r="B12" s="162">
        <v>9909454.4420369994</v>
      </c>
      <c r="C12" s="239">
        <v>922619.82519439666</v>
      </c>
      <c r="D12" s="157">
        <v>8340019.3227119977</v>
      </c>
      <c r="E12" s="241">
        <v>769268.11951702938</v>
      </c>
      <c r="F12" s="158">
        <v>7125116.8675441723</v>
      </c>
      <c r="G12" s="241">
        <v>655003.50799440476</v>
      </c>
      <c r="H12" s="158">
        <v>8191604.1601720685</v>
      </c>
      <c r="I12" s="241">
        <v>750995.40883566788</v>
      </c>
      <c r="J12" s="560">
        <f>'7.3'!J17</f>
        <v>0</v>
      </c>
      <c r="K12" s="561">
        <f>'7.3'!J29</f>
        <v>0</v>
      </c>
      <c r="L12" s="35"/>
    </row>
    <row r="13" spans="1:15" ht="30" customHeight="1">
      <c r="A13" s="358" t="s">
        <v>169</v>
      </c>
      <c r="B13" s="360">
        <v>61988668.893160962</v>
      </c>
      <c r="C13" s="361">
        <v>5796160.3174620969</v>
      </c>
      <c r="D13" s="360">
        <v>51608499.050207995</v>
      </c>
      <c r="E13" s="361">
        <v>4738572.2145728525</v>
      </c>
      <c r="F13" s="360">
        <v>48995816.323018916</v>
      </c>
      <c r="G13" s="361">
        <v>4491257.7253176151</v>
      </c>
      <c r="H13" s="360">
        <v>55847170.871079162</v>
      </c>
      <c r="I13" s="361">
        <v>5126958.8245224357</v>
      </c>
      <c r="J13" s="562">
        <f>SUM(J7:J12)</f>
        <v>39370115.714807339</v>
      </c>
      <c r="K13" s="563">
        <f t="shared" ref="K13" si="0">SUM(K7:K12)</f>
        <v>3582708.5742858211</v>
      </c>
      <c r="L13" s="35"/>
      <c r="M13" s="37"/>
    </row>
    <row r="14" spans="1:15" ht="39.950000000000003" customHeight="1">
      <c r="A14" s="596" t="s">
        <v>235</v>
      </c>
      <c r="B14" s="596"/>
      <c r="C14" s="596"/>
      <c r="D14" s="596"/>
      <c r="E14" s="596"/>
      <c r="F14" s="596"/>
      <c r="G14" s="596"/>
      <c r="H14" s="596"/>
      <c r="I14" s="596"/>
      <c r="J14" s="596"/>
      <c r="K14" s="596"/>
    </row>
    <row r="15" spans="1:15" ht="15" customHeight="1"/>
    <row r="16" spans="1:15" ht="15" customHeight="1">
      <c r="A16" s="136"/>
      <c r="B16" s="136"/>
      <c r="C16" s="136"/>
      <c r="D16" s="136"/>
    </row>
    <row r="17" spans="1:11" ht="15" customHeight="1">
      <c r="A17" s="136"/>
      <c r="B17" s="136"/>
    </row>
    <row r="18" spans="1:11" ht="15" customHeight="1">
      <c r="A18" s="136"/>
      <c r="B18" s="136"/>
      <c r="C18" s="136" t="str">
        <f>B5</f>
        <v>2021/2022</v>
      </c>
      <c r="D18" s="136" t="str">
        <f>D5</f>
        <v>2022/2023</v>
      </c>
      <c r="E18" s="6" t="str">
        <f>F5</f>
        <v>2023/2024</v>
      </c>
      <c r="F18" s="6" t="str">
        <f>H5</f>
        <v>2024/2025</v>
      </c>
      <c r="G18" s="6" t="str">
        <f>J5</f>
        <v>2025/2026</v>
      </c>
    </row>
    <row r="19" spans="1:11" ht="15" customHeight="1">
      <c r="A19" s="136"/>
      <c r="B19" s="136" t="str">
        <f>A7</f>
        <v>říjen</v>
      </c>
      <c r="C19" s="152">
        <f>B7</f>
        <v>7601720.6554789646</v>
      </c>
      <c r="D19" s="152">
        <f>D7</f>
        <v>5563662.8285970008</v>
      </c>
      <c r="E19" s="152">
        <f>F7</f>
        <v>5108649.438116</v>
      </c>
      <c r="F19" s="152">
        <f>H7</f>
        <v>6079593.1446342925</v>
      </c>
      <c r="G19" s="152">
        <f>J7</f>
        <v>6691987.9822751516</v>
      </c>
    </row>
    <row r="20" spans="1:11" ht="15" customHeight="1">
      <c r="A20" s="136"/>
      <c r="B20" s="136" t="str">
        <f>A8</f>
        <v>listopad</v>
      </c>
      <c r="C20" s="152">
        <f t="shared" ref="C20:C24" si="1">B8</f>
        <v>10424206.818483001</v>
      </c>
      <c r="D20" s="152">
        <f t="shared" ref="D20:D24" si="2">D8</f>
        <v>8121095.6477219993</v>
      </c>
      <c r="E20" s="152">
        <f t="shared" ref="E20:E24" si="3">F8</f>
        <v>7992123.6511000004</v>
      </c>
      <c r="F20" s="152">
        <f t="shared" ref="F20:F24" si="4">H8</f>
        <v>9446820.8867750242</v>
      </c>
      <c r="G20" s="152">
        <f t="shared" ref="G20:G24" si="5">J8</f>
        <v>8875275.7791150697</v>
      </c>
    </row>
    <row r="21" spans="1:11" ht="15" customHeight="1">
      <c r="A21" s="136"/>
      <c r="B21" s="136" t="str">
        <f>A9</f>
        <v>prosinec</v>
      </c>
      <c r="C21" s="152">
        <f t="shared" si="1"/>
        <v>12407528.317384999</v>
      </c>
      <c r="D21" s="152">
        <f t="shared" si="2"/>
        <v>10527768.539627999</v>
      </c>
      <c r="E21" s="152">
        <f t="shared" si="3"/>
        <v>9596060.5804639999</v>
      </c>
      <c r="F21" s="152">
        <f t="shared" si="4"/>
        <v>10335768.833498914</v>
      </c>
      <c r="G21" s="152">
        <f t="shared" si="5"/>
        <v>10305249.740642063</v>
      </c>
    </row>
    <row r="22" spans="1:11" ht="15" customHeight="1">
      <c r="A22" s="136"/>
      <c r="B22" s="136" t="str">
        <f>A10</f>
        <v>leden</v>
      </c>
      <c r="C22" s="152">
        <f t="shared" si="1"/>
        <v>12118789.925745998</v>
      </c>
      <c r="D22" s="152">
        <f t="shared" si="2"/>
        <v>9714563.2955499999</v>
      </c>
      <c r="E22" s="152">
        <f t="shared" si="3"/>
        <v>11462735.667232672</v>
      </c>
      <c r="F22" s="152">
        <f t="shared" si="4"/>
        <v>11353759.23200505</v>
      </c>
      <c r="G22" s="152">
        <f t="shared" si="5"/>
        <v>13497602.212775055</v>
      </c>
    </row>
    <row r="23" spans="1:11" ht="15" customHeight="1">
      <c r="A23" s="136"/>
      <c r="B23" s="136" t="str">
        <f>A11</f>
        <v>únor</v>
      </c>
      <c r="C23" s="152">
        <f t="shared" si="1"/>
        <v>9526968.7340309974</v>
      </c>
      <c r="D23" s="152">
        <f t="shared" si="2"/>
        <v>9341389.415998999</v>
      </c>
      <c r="E23" s="152">
        <f t="shared" si="3"/>
        <v>7711130.1185620753</v>
      </c>
      <c r="F23" s="152">
        <f t="shared" si="4"/>
        <v>10439624.613993814</v>
      </c>
      <c r="G23" s="152">
        <f t="shared" si="5"/>
        <v>0</v>
      </c>
    </row>
    <row r="24" spans="1:11" ht="15" customHeight="1">
      <c r="A24" s="136"/>
      <c r="B24" s="136" t="str">
        <f>A12</f>
        <v>březen</v>
      </c>
      <c r="C24" s="152">
        <f t="shared" si="1"/>
        <v>9909454.4420369994</v>
      </c>
      <c r="D24" s="152">
        <f t="shared" si="2"/>
        <v>8340019.3227119977</v>
      </c>
      <c r="E24" s="152">
        <f t="shared" si="3"/>
        <v>7125116.8675441723</v>
      </c>
      <c r="F24" s="152">
        <f t="shared" si="4"/>
        <v>8191604.1601720685</v>
      </c>
      <c r="G24" s="152">
        <f t="shared" si="5"/>
        <v>0</v>
      </c>
    </row>
    <row r="25" spans="1:11" ht="12.95" customHeight="1">
      <c r="A25" s="136"/>
      <c r="B25" s="136"/>
      <c r="C25" s="136"/>
      <c r="D25" s="136"/>
    </row>
    <row r="26" spans="1:11" ht="12.95" customHeight="1">
      <c r="A26" s="136"/>
      <c r="B26" s="136"/>
      <c r="C26" s="136"/>
      <c r="D26" s="136"/>
    </row>
    <row r="27" spans="1:11" ht="12.95" customHeight="1">
      <c r="A27" s="136"/>
      <c r="B27" s="136"/>
      <c r="C27" s="136"/>
      <c r="D27" s="136"/>
    </row>
    <row r="28" spans="1:11" ht="12.95" customHeight="1">
      <c r="A28" s="136"/>
      <c r="B28" s="136"/>
      <c r="C28" s="136"/>
      <c r="D28" s="136"/>
    </row>
    <row r="29" spans="1:11" ht="12.95" customHeight="1">
      <c r="A29" s="136"/>
      <c r="B29" s="136"/>
      <c r="C29" s="136"/>
      <c r="D29" s="136"/>
    </row>
    <row r="30" spans="1:11" ht="12.95" customHeight="1"/>
    <row r="31" spans="1:11" ht="12.95" customHeight="1">
      <c r="A31" s="136"/>
      <c r="B31" s="136"/>
      <c r="C31" s="136"/>
      <c r="D31" s="136"/>
    </row>
    <row r="32" spans="1:11" ht="12.95" customHeight="1">
      <c r="A32" s="596" t="s">
        <v>236</v>
      </c>
      <c r="B32" s="596"/>
      <c r="C32" s="596"/>
      <c r="D32" s="596"/>
      <c r="E32" s="596"/>
      <c r="F32" s="596"/>
      <c r="G32" s="596"/>
      <c r="H32" s="596"/>
      <c r="I32" s="596"/>
      <c r="J32" s="596"/>
      <c r="K32" s="596"/>
    </row>
    <row r="33" spans="1:7" ht="15" customHeight="1"/>
    <row r="34" spans="1:7" ht="15" customHeight="1">
      <c r="A34" s="136"/>
    </row>
    <row r="35" spans="1:7" ht="15" customHeight="1">
      <c r="A35" s="136"/>
    </row>
    <row r="36" spans="1:7" ht="15" customHeight="1">
      <c r="A36" s="136"/>
    </row>
    <row r="37" spans="1:7" ht="15" customHeight="1">
      <c r="A37" s="136"/>
      <c r="C37" s="136"/>
      <c r="D37" s="136"/>
      <c r="E37" s="243"/>
    </row>
    <row r="38" spans="1:7" ht="15" customHeight="1">
      <c r="A38" s="136"/>
      <c r="B38" s="136"/>
      <c r="C38" s="37"/>
      <c r="D38" s="37"/>
    </row>
    <row r="39" spans="1:7" ht="15" customHeight="1">
      <c r="A39" s="136"/>
      <c r="B39" s="136"/>
      <c r="C39" s="362"/>
      <c r="D39" s="362"/>
      <c r="E39" s="6"/>
      <c r="F39" s="6"/>
    </row>
    <row r="40" spans="1:7" ht="15" customHeight="1">
      <c r="A40" s="171"/>
      <c r="B40" s="147"/>
      <c r="C40" s="363"/>
      <c r="D40" s="363"/>
      <c r="E40" s="35"/>
      <c r="F40" s="35"/>
      <c r="G40" s="152"/>
    </row>
    <row r="41" spans="1:7" ht="15" customHeight="1">
      <c r="A41" s="136"/>
      <c r="B41" s="136"/>
      <c r="C41" s="37"/>
      <c r="D41" s="37"/>
      <c r="E41" s="6"/>
    </row>
    <row r="42" spans="1:7" ht="15" customHeight="1">
      <c r="A42" s="136"/>
      <c r="B42" s="136"/>
      <c r="C42" s="37"/>
      <c r="D42" s="37"/>
      <c r="E42" s="6"/>
    </row>
    <row r="43" spans="1:7" ht="15" customHeight="1">
      <c r="A43" s="136"/>
      <c r="B43" s="136"/>
      <c r="C43" s="37"/>
      <c r="D43" s="37"/>
      <c r="E43" s="6"/>
    </row>
    <row r="44" spans="1:7" ht="15" customHeight="1">
      <c r="A44" s="136"/>
      <c r="B44" s="136"/>
      <c r="C44" s="37"/>
      <c r="D44" s="37"/>
      <c r="E44" s="6"/>
    </row>
    <row r="45" spans="1:7" ht="15" customHeight="1">
      <c r="A45" s="136"/>
      <c r="B45" s="136"/>
      <c r="C45" s="136"/>
      <c r="D45" s="136"/>
    </row>
    <row r="46" spans="1:7" ht="15" customHeight="1"/>
    <row r="47" spans="1:7" ht="15" customHeight="1"/>
    <row r="48" spans="1:7" ht="15" customHeight="1"/>
    <row r="49" ht="15" customHeight="1"/>
    <row r="50" ht="15" customHeight="1"/>
  </sheetData>
  <mergeCells count="6">
    <mergeCell ref="A14:K14"/>
    <mergeCell ref="A32:K32"/>
    <mergeCell ref="A1:J1"/>
    <mergeCell ref="A2:J2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CC806-0253-44F8-921E-EE60D109CD2F}">
  <dimension ref="A1:O50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1" width="7.625" style="2" customWidth="1"/>
    <col min="12" max="16384" width="9" style="2"/>
  </cols>
  <sheetData>
    <row r="1" spans="1:15" ht="20.25">
      <c r="A1" s="655"/>
      <c r="B1" s="655"/>
      <c r="C1" s="655"/>
      <c r="D1" s="655"/>
      <c r="E1" s="655"/>
      <c r="F1" s="655"/>
      <c r="G1" s="655"/>
      <c r="H1" s="655"/>
      <c r="I1" s="655"/>
      <c r="J1" s="655"/>
    </row>
    <row r="2" spans="1:15" ht="18">
      <c r="A2" s="656" t="s">
        <v>234</v>
      </c>
      <c r="B2" s="657"/>
      <c r="C2" s="657"/>
      <c r="D2" s="657"/>
      <c r="E2" s="657"/>
      <c r="F2" s="657"/>
      <c r="G2" s="657"/>
      <c r="H2" s="657"/>
      <c r="I2" s="657"/>
      <c r="J2" s="658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00000000000001" customHeight="1">
      <c r="A5" s="174" t="s">
        <v>122</v>
      </c>
      <c r="B5" s="531" t="s">
        <v>90</v>
      </c>
      <c r="C5" s="545"/>
      <c r="D5" s="531" t="s">
        <v>110</v>
      </c>
      <c r="E5" s="545"/>
      <c r="F5" s="531" t="s">
        <v>118</v>
      </c>
      <c r="G5" s="545"/>
      <c r="H5" s="612" t="s">
        <v>121</v>
      </c>
      <c r="I5" s="608"/>
      <c r="J5" s="613" t="s">
        <v>121</v>
      </c>
      <c r="K5" s="614"/>
      <c r="L5" s="146"/>
    </row>
    <row r="6" spans="1:15" ht="20.100000000000001" customHeight="1">
      <c r="A6" s="85"/>
      <c r="B6" s="134" t="s">
        <v>4</v>
      </c>
      <c r="C6" s="85" t="s">
        <v>189</v>
      </c>
      <c r="D6" s="134" t="s">
        <v>4</v>
      </c>
      <c r="E6" s="85" t="s">
        <v>189</v>
      </c>
      <c r="F6" s="134" t="s">
        <v>4</v>
      </c>
      <c r="G6" s="85" t="s">
        <v>189</v>
      </c>
      <c r="H6" s="134" t="s">
        <v>4</v>
      </c>
      <c r="I6" s="145" t="s">
        <v>189</v>
      </c>
      <c r="J6" s="387" t="s">
        <v>4</v>
      </c>
      <c r="K6" s="390" t="s">
        <v>189</v>
      </c>
      <c r="L6" s="5"/>
    </row>
    <row r="7" spans="1:15" ht="30" customHeight="1">
      <c r="A7" s="154" t="s">
        <v>46</v>
      </c>
      <c r="B7" s="155">
        <v>7553152.7198498836</v>
      </c>
      <c r="C7" s="238">
        <v>706096.74405398197</v>
      </c>
      <c r="D7" s="156">
        <v>6328900.4289247561</v>
      </c>
      <c r="E7" s="238">
        <v>577430.5589599614</v>
      </c>
      <c r="F7" s="156">
        <v>5995189.7134575937</v>
      </c>
      <c r="G7" s="238">
        <v>546330.17523016536</v>
      </c>
      <c r="H7" s="564">
        <v>6497694.8915138757</v>
      </c>
      <c r="I7" s="565">
        <v>593362.19588806306</v>
      </c>
      <c r="J7" s="485">
        <v>6578728.4070254685</v>
      </c>
      <c r="K7" s="486">
        <v>595242.01444708928</v>
      </c>
      <c r="L7" s="35"/>
    </row>
    <row r="8" spans="1:15" ht="30" customHeight="1">
      <c r="A8" s="161" t="s">
        <v>47</v>
      </c>
      <c r="B8" s="162">
        <v>10535598.272337183</v>
      </c>
      <c r="C8" s="239">
        <v>986665.54189401946</v>
      </c>
      <c r="D8" s="163">
        <v>8444858.1075736433</v>
      </c>
      <c r="E8" s="239">
        <v>772590.56478915387</v>
      </c>
      <c r="F8" s="163">
        <v>8313840.2068036431</v>
      </c>
      <c r="G8" s="239">
        <v>760545.45225178462</v>
      </c>
      <c r="H8" s="163">
        <v>9202919.6995812207</v>
      </c>
      <c r="I8" s="240">
        <v>843132.27405655151</v>
      </c>
      <c r="J8" s="458">
        <v>8387157.1644854592</v>
      </c>
      <c r="K8" s="459">
        <v>761738.75647541217</v>
      </c>
      <c r="L8" s="35"/>
    </row>
    <row r="9" spans="1:15" ht="30" customHeight="1">
      <c r="A9" s="85" t="s">
        <v>48</v>
      </c>
      <c r="B9" s="157">
        <v>12737808.949925529</v>
      </c>
      <c r="C9" s="241">
        <v>1192807.9687562266</v>
      </c>
      <c r="D9" s="157">
        <v>10791547.953838235</v>
      </c>
      <c r="E9" s="241">
        <v>990367.00669209205</v>
      </c>
      <c r="F9" s="158">
        <v>10517805.437680542</v>
      </c>
      <c r="G9" s="241">
        <v>964310.94043467916</v>
      </c>
      <c r="H9" s="158">
        <v>10845069.281288156</v>
      </c>
      <c r="I9" s="242">
        <v>996018.18997662945</v>
      </c>
      <c r="J9" s="460">
        <v>10791699.18839643</v>
      </c>
      <c r="K9" s="461">
        <v>982742.37546636176</v>
      </c>
      <c r="L9" s="35"/>
    </row>
    <row r="10" spans="1:15" ht="30" customHeight="1">
      <c r="A10" s="154" t="s">
        <v>49</v>
      </c>
      <c r="B10" s="155">
        <v>12882508.099636938</v>
      </c>
      <c r="C10" s="238">
        <v>1205743.3627279247</v>
      </c>
      <c r="D10" s="156">
        <v>11092490.544684235</v>
      </c>
      <c r="E10" s="238">
        <v>1018271.1816603346</v>
      </c>
      <c r="F10" s="156">
        <v>11823527.476051154</v>
      </c>
      <c r="G10" s="238">
        <v>1084958.2110813418</v>
      </c>
      <c r="H10" s="564">
        <v>12049537.917147849</v>
      </c>
      <c r="I10" s="565">
        <v>1108108.8840000855</v>
      </c>
      <c r="J10" s="485">
        <v>12824604.281599496</v>
      </c>
      <c r="K10" s="486">
        <v>1171240.8335837235</v>
      </c>
      <c r="L10" s="35"/>
    </row>
    <row r="11" spans="1:15" ht="30" customHeight="1">
      <c r="A11" s="161" t="s">
        <v>50</v>
      </c>
      <c r="B11" s="162">
        <v>10616577.638739944</v>
      </c>
      <c r="C11" s="239">
        <v>992347.81189234066</v>
      </c>
      <c r="D11" s="162">
        <v>9822137.9840060417</v>
      </c>
      <c r="E11" s="239">
        <v>905066.2410523569</v>
      </c>
      <c r="F11" s="162">
        <v>9594775.5789743327</v>
      </c>
      <c r="G11" s="239">
        <v>880878.861427153</v>
      </c>
      <c r="H11" s="162">
        <v>10124670.679432465</v>
      </c>
      <c r="I11" s="240">
        <v>932916.98346401402</v>
      </c>
      <c r="J11" s="462"/>
      <c r="K11" s="459"/>
      <c r="L11" s="35"/>
    </row>
    <row r="12" spans="1:15" ht="30" customHeight="1">
      <c r="A12" s="85" t="s">
        <v>51</v>
      </c>
      <c r="B12" s="157">
        <v>9832886.9924891293</v>
      </c>
      <c r="C12" s="241">
        <v>915490.72354115103</v>
      </c>
      <c r="D12" s="158">
        <v>8818862.7824589051</v>
      </c>
      <c r="E12" s="241">
        <v>813435.76392756402</v>
      </c>
      <c r="F12" s="158">
        <v>8549400.0794075001</v>
      </c>
      <c r="G12" s="241">
        <v>785936.16741470795</v>
      </c>
      <c r="H12" s="158">
        <v>8836653.9907838516</v>
      </c>
      <c r="I12" s="242">
        <v>810132.75013543433</v>
      </c>
      <c r="J12" s="460"/>
      <c r="K12" s="461"/>
      <c r="L12" s="35"/>
    </row>
    <row r="13" spans="1:15" ht="30" customHeight="1">
      <c r="A13" s="358" t="s">
        <v>169</v>
      </c>
      <c r="B13" s="360">
        <v>64158532.67297861</v>
      </c>
      <c r="C13" s="361">
        <v>5999152.1528656436</v>
      </c>
      <c r="D13" s="360">
        <v>55298797.801485822</v>
      </c>
      <c r="E13" s="361">
        <v>5077161.3170814626</v>
      </c>
      <c r="F13" s="360">
        <v>54794538.492374763</v>
      </c>
      <c r="G13" s="361">
        <v>5022959.8078398313</v>
      </c>
      <c r="H13" s="566">
        <f t="shared" ref="H13:I13" si="0">SUM(H7:H12)</f>
        <v>57556546.459747419</v>
      </c>
      <c r="I13" s="567">
        <f t="shared" si="0"/>
        <v>5283671.2775207777</v>
      </c>
      <c r="J13" s="562">
        <f t="shared" ref="J13:K13" si="1">SUM(J7:J12)</f>
        <v>38582189.041506857</v>
      </c>
      <c r="K13" s="563">
        <f t="shared" si="1"/>
        <v>3510963.979972587</v>
      </c>
      <c r="L13" s="35"/>
      <c r="M13" s="37"/>
    </row>
    <row r="14" spans="1:15" ht="39.950000000000003" customHeight="1">
      <c r="A14" s="596" t="s">
        <v>237</v>
      </c>
      <c r="B14" s="596"/>
      <c r="C14" s="596"/>
      <c r="D14" s="596"/>
      <c r="E14" s="596"/>
      <c r="F14" s="596"/>
      <c r="G14" s="596"/>
      <c r="H14" s="596"/>
      <c r="I14" s="596"/>
      <c r="J14" s="596"/>
      <c r="K14" s="596"/>
    </row>
    <row r="15" spans="1:15" ht="15" customHeight="1"/>
    <row r="16" spans="1:15" ht="15" customHeight="1">
      <c r="A16" s="136"/>
      <c r="B16" s="136"/>
      <c r="C16" s="136"/>
      <c r="D16" s="136"/>
    </row>
    <row r="17" spans="1:11" ht="15" customHeight="1">
      <c r="A17" s="136"/>
      <c r="B17" s="136"/>
    </row>
    <row r="18" spans="1:11" ht="15" customHeight="1">
      <c r="A18" s="136"/>
      <c r="B18" s="136"/>
      <c r="C18" s="136" t="str">
        <f>B5</f>
        <v>2021/2022</v>
      </c>
      <c r="D18" s="136" t="str">
        <f>D5</f>
        <v>2022/2023</v>
      </c>
      <c r="E18" s="6" t="str">
        <f>F5</f>
        <v>2023/2024</v>
      </c>
      <c r="F18" s="6" t="str">
        <f>H5</f>
        <v>2024/2025</v>
      </c>
      <c r="G18" s="6" t="str">
        <f>J5</f>
        <v>2024/2025</v>
      </c>
    </row>
    <row r="19" spans="1:11" ht="15" customHeight="1">
      <c r="A19" s="136"/>
      <c r="B19" s="136" t="str">
        <f>A7</f>
        <v>říjen</v>
      </c>
      <c r="C19" s="152">
        <f>B7</f>
        <v>7553152.7198498836</v>
      </c>
      <c r="D19" s="152">
        <f>D7</f>
        <v>6328900.4289247561</v>
      </c>
      <c r="E19" s="152">
        <f>F7</f>
        <v>5995189.7134575937</v>
      </c>
      <c r="F19" s="152">
        <f>H7</f>
        <v>6497694.8915138757</v>
      </c>
      <c r="G19" s="152">
        <f>J7</f>
        <v>6578728.4070254685</v>
      </c>
    </row>
    <row r="20" spans="1:11" ht="15" customHeight="1">
      <c r="A20" s="136"/>
      <c r="B20" s="136" t="str">
        <f>A8</f>
        <v>listopad</v>
      </c>
      <c r="C20" s="152">
        <f t="shared" ref="C20:C24" si="2">B8</f>
        <v>10535598.272337183</v>
      </c>
      <c r="D20" s="152">
        <f t="shared" ref="D20:D24" si="3">D8</f>
        <v>8444858.1075736433</v>
      </c>
      <c r="E20" s="152">
        <f t="shared" ref="E20:E24" si="4">F8</f>
        <v>8313840.2068036431</v>
      </c>
      <c r="F20" s="152">
        <f t="shared" ref="F20:F24" si="5">H8</f>
        <v>9202919.6995812207</v>
      </c>
      <c r="G20" s="152">
        <f t="shared" ref="G20:G24" si="6">J8</f>
        <v>8387157.1644854592</v>
      </c>
    </row>
    <row r="21" spans="1:11" ht="15" customHeight="1">
      <c r="A21" s="136"/>
      <c r="B21" s="136" t="str">
        <f>A9</f>
        <v>prosinec</v>
      </c>
      <c r="C21" s="152">
        <f t="shared" si="2"/>
        <v>12737808.949925529</v>
      </c>
      <c r="D21" s="152">
        <f t="shared" si="3"/>
        <v>10791547.953838235</v>
      </c>
      <c r="E21" s="152">
        <f t="shared" si="4"/>
        <v>10517805.437680542</v>
      </c>
      <c r="F21" s="152">
        <f t="shared" si="5"/>
        <v>10845069.281288156</v>
      </c>
      <c r="G21" s="152">
        <f t="shared" si="6"/>
        <v>10791699.18839643</v>
      </c>
    </row>
    <row r="22" spans="1:11" ht="15" customHeight="1">
      <c r="A22" s="136"/>
      <c r="B22" s="136" t="str">
        <f>A10</f>
        <v>leden</v>
      </c>
      <c r="C22" s="152">
        <f t="shared" si="2"/>
        <v>12882508.099636938</v>
      </c>
      <c r="D22" s="152">
        <f t="shared" si="3"/>
        <v>11092490.544684235</v>
      </c>
      <c r="E22" s="152">
        <f t="shared" si="4"/>
        <v>11823527.476051154</v>
      </c>
      <c r="F22" s="152">
        <f t="shared" si="5"/>
        <v>12049537.917147849</v>
      </c>
      <c r="G22" s="152">
        <f t="shared" si="6"/>
        <v>12824604.281599496</v>
      </c>
    </row>
    <row r="23" spans="1:11" ht="15" customHeight="1">
      <c r="A23" s="136"/>
      <c r="B23" s="136" t="str">
        <f>A11</f>
        <v>únor</v>
      </c>
      <c r="C23" s="152">
        <f t="shared" si="2"/>
        <v>10616577.638739944</v>
      </c>
      <c r="D23" s="152">
        <f t="shared" si="3"/>
        <v>9822137.9840060417</v>
      </c>
      <c r="E23" s="152">
        <f t="shared" si="4"/>
        <v>9594775.5789743327</v>
      </c>
      <c r="F23" s="152">
        <f t="shared" si="5"/>
        <v>10124670.679432465</v>
      </c>
      <c r="G23" s="152">
        <f t="shared" si="6"/>
        <v>0</v>
      </c>
    </row>
    <row r="24" spans="1:11" ht="15" customHeight="1">
      <c r="A24" s="136"/>
      <c r="B24" s="136" t="str">
        <f>A12</f>
        <v>březen</v>
      </c>
      <c r="C24" s="152">
        <f t="shared" si="2"/>
        <v>9832886.9924891293</v>
      </c>
      <c r="D24" s="152">
        <f t="shared" si="3"/>
        <v>8818862.7824589051</v>
      </c>
      <c r="E24" s="152">
        <f t="shared" si="4"/>
        <v>8549400.0794075001</v>
      </c>
      <c r="F24" s="152">
        <f t="shared" si="5"/>
        <v>8836653.9907838516</v>
      </c>
      <c r="G24" s="152">
        <f t="shared" si="6"/>
        <v>0</v>
      </c>
    </row>
    <row r="25" spans="1:11" ht="12.95" customHeight="1">
      <c r="A25" s="136"/>
      <c r="B25" s="136"/>
      <c r="C25" s="136"/>
      <c r="D25" s="136"/>
    </row>
    <row r="26" spans="1:11" ht="12.95" customHeight="1">
      <c r="A26" s="136"/>
      <c r="B26" s="136"/>
      <c r="C26" s="136"/>
      <c r="D26" s="136"/>
    </row>
    <row r="27" spans="1:11" ht="12.95" customHeight="1">
      <c r="A27" s="136"/>
      <c r="B27" s="136"/>
      <c r="C27" s="136"/>
      <c r="D27" s="136"/>
    </row>
    <row r="28" spans="1:11" ht="12.95" customHeight="1">
      <c r="A28" s="136"/>
      <c r="B28" s="136"/>
      <c r="C28" s="136"/>
      <c r="D28" s="136"/>
    </row>
    <row r="29" spans="1:11" ht="12.95" customHeight="1">
      <c r="A29" s="136"/>
      <c r="B29" s="136"/>
      <c r="C29" s="136"/>
      <c r="D29" s="136"/>
    </row>
    <row r="30" spans="1:11" ht="12.95" customHeight="1"/>
    <row r="31" spans="1:11" ht="12.95" customHeight="1">
      <c r="A31" s="136"/>
      <c r="B31" s="136"/>
      <c r="C31" s="136"/>
      <c r="D31" s="136"/>
    </row>
    <row r="32" spans="1:11" ht="12.95" customHeight="1">
      <c r="A32" s="596" t="s">
        <v>238</v>
      </c>
      <c r="B32" s="596"/>
      <c r="C32" s="596"/>
      <c r="D32" s="596"/>
      <c r="E32" s="596"/>
      <c r="F32" s="596"/>
      <c r="G32" s="596"/>
      <c r="H32" s="596"/>
      <c r="I32" s="596"/>
      <c r="J32" s="596"/>
      <c r="K32" s="596"/>
    </row>
    <row r="33" spans="1:7" ht="15" customHeight="1"/>
    <row r="34" spans="1:7" ht="15" customHeight="1">
      <c r="A34" s="136"/>
    </row>
    <row r="35" spans="1:7" ht="15" customHeight="1">
      <c r="A35" s="136"/>
    </row>
    <row r="36" spans="1:7" ht="15" customHeight="1">
      <c r="A36" s="136"/>
    </row>
    <row r="37" spans="1:7" ht="15" customHeight="1">
      <c r="A37" s="136"/>
      <c r="C37" s="136"/>
      <c r="D37" s="136"/>
      <c r="E37" s="243"/>
    </row>
    <row r="38" spans="1:7" ht="15" customHeight="1">
      <c r="A38" s="136"/>
      <c r="B38" s="136"/>
      <c r="C38" s="37"/>
      <c r="D38" s="37"/>
    </row>
    <row r="39" spans="1:7" ht="15" customHeight="1">
      <c r="A39" s="136"/>
      <c r="B39" s="136"/>
      <c r="C39" s="362"/>
      <c r="D39" s="362"/>
      <c r="E39" s="6"/>
      <c r="F39" s="6"/>
    </row>
    <row r="40" spans="1:7" ht="15" customHeight="1">
      <c r="A40" s="171"/>
      <c r="B40" s="147"/>
      <c r="C40" s="363"/>
      <c r="D40" s="363"/>
      <c r="E40" s="35"/>
      <c r="F40" s="35"/>
      <c r="G40" s="152"/>
    </row>
    <row r="41" spans="1:7" ht="15" customHeight="1">
      <c r="A41" s="136"/>
      <c r="B41" s="136"/>
      <c r="C41" s="37"/>
      <c r="D41" s="37"/>
      <c r="E41" s="6"/>
    </row>
    <row r="42" spans="1:7" ht="15" customHeight="1">
      <c r="A42" s="136"/>
      <c r="B42" s="136"/>
      <c r="C42" s="37"/>
      <c r="D42" s="37"/>
      <c r="E42" s="6"/>
    </row>
    <row r="43" spans="1:7" ht="15" customHeight="1">
      <c r="A43" s="136"/>
      <c r="B43" s="136"/>
      <c r="C43" s="37"/>
      <c r="D43" s="37"/>
      <c r="E43" s="6"/>
    </row>
    <row r="44" spans="1:7" ht="15" customHeight="1">
      <c r="A44" s="136"/>
      <c r="B44" s="136"/>
      <c r="C44" s="37"/>
      <c r="D44" s="37"/>
      <c r="E44" s="6"/>
    </row>
    <row r="45" spans="1:7" ht="15" customHeight="1">
      <c r="A45" s="136"/>
      <c r="B45" s="136"/>
      <c r="C45" s="136"/>
      <c r="D45" s="136"/>
    </row>
    <row r="46" spans="1:7" ht="15" customHeight="1"/>
    <row r="47" spans="1:7" ht="15" customHeight="1"/>
    <row r="48" spans="1:7" ht="15" customHeight="1"/>
    <row r="49" ht="15" customHeight="1"/>
    <row r="50" ht="15" customHeight="1"/>
  </sheetData>
  <mergeCells count="6">
    <mergeCell ref="A14:K14"/>
    <mergeCell ref="A32:K32"/>
    <mergeCell ref="A1:J1"/>
    <mergeCell ref="A2:J2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1"/>
  <dimension ref="A1:R40"/>
  <sheetViews>
    <sheetView view="pageBreakPreview" topLeftCell="A3" zoomScaleNormal="100" zoomScaleSheetLayoutView="100" workbookViewId="0">
      <selection activeCell="D1" sqref="D1"/>
    </sheetView>
  </sheetViews>
  <sheetFormatPr defaultColWidth="9" defaultRowHeight="11.25"/>
  <cols>
    <col min="1" max="1" width="13" style="42" customWidth="1"/>
    <col min="2" max="13" width="6.375" style="42" customWidth="1"/>
    <col min="14" max="14" width="16.375" style="42" customWidth="1"/>
    <col min="15" max="16384" width="9" style="42"/>
  </cols>
  <sheetData>
    <row r="1" spans="1:18" ht="21" customHeight="1">
      <c r="A1" s="86" t="s">
        <v>228</v>
      </c>
      <c r="L1" s="664"/>
      <c r="M1" s="664"/>
    </row>
    <row r="2" spans="1:18" ht="6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8" ht="12.75">
      <c r="A3" s="665" t="s">
        <v>36</v>
      </c>
      <c r="B3" s="665"/>
      <c r="C3" s="665"/>
      <c r="D3" s="665"/>
      <c r="E3" s="665"/>
      <c r="F3" s="665"/>
      <c r="G3" s="665"/>
      <c r="H3" s="665"/>
      <c r="I3" s="665"/>
      <c r="J3" s="665"/>
      <c r="K3" s="665"/>
      <c r="L3" s="665"/>
      <c r="M3" s="665"/>
    </row>
    <row r="4" spans="1:18" ht="95.25" customHeight="1">
      <c r="A4" s="669" t="s">
        <v>276</v>
      </c>
      <c r="B4" s="670"/>
      <c r="C4" s="670"/>
      <c r="D4" s="670"/>
      <c r="E4" s="670"/>
      <c r="F4" s="670"/>
      <c r="G4" s="670"/>
      <c r="H4" s="670"/>
      <c r="I4" s="670"/>
      <c r="J4" s="670"/>
      <c r="K4" s="670"/>
      <c r="L4" s="670"/>
      <c r="M4" s="670"/>
    </row>
    <row r="5" spans="1:18" ht="150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671" t="s">
        <v>37</v>
      </c>
      <c r="L5" s="671"/>
      <c r="M5" s="671"/>
    </row>
    <row r="6" spans="1:18" ht="24" customHeight="1">
      <c r="A6" s="665" t="s">
        <v>35</v>
      </c>
      <c r="B6" s="665"/>
      <c r="C6" s="665"/>
      <c r="D6" s="665"/>
      <c r="E6" s="665"/>
      <c r="F6" s="665"/>
      <c r="G6" s="665"/>
      <c r="H6" s="665"/>
      <c r="I6" s="665"/>
      <c r="J6" s="665"/>
      <c r="K6" s="665"/>
      <c r="L6" s="665"/>
      <c r="M6" s="665"/>
      <c r="R6" s="45"/>
    </row>
    <row r="7" spans="1:18" ht="39.950000000000003" customHeight="1">
      <c r="A7" s="672" t="s">
        <v>301</v>
      </c>
      <c r="B7" s="672"/>
      <c r="C7" s="672"/>
      <c r="D7" s="672"/>
      <c r="E7" s="672"/>
      <c r="F7" s="672"/>
      <c r="G7" s="672"/>
      <c r="H7" s="672"/>
      <c r="I7" s="672"/>
      <c r="J7" s="672"/>
      <c r="K7" s="672"/>
      <c r="L7" s="672"/>
      <c r="M7" s="672"/>
      <c r="R7" s="45"/>
    </row>
    <row r="8" spans="1:18" ht="20.25" customHeight="1">
      <c r="A8" s="46" t="s">
        <v>38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R8" s="45"/>
    </row>
    <row r="9" spans="1:18" ht="6.95" customHeight="1">
      <c r="A9" s="46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R9" s="45"/>
    </row>
    <row r="10" spans="1:18" ht="15" customHeight="1">
      <c r="A10" s="46" t="s">
        <v>98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R10" s="45"/>
    </row>
    <row r="11" spans="1:18" ht="15" customHeight="1">
      <c r="A11" s="46" t="s">
        <v>302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R11" s="45"/>
    </row>
    <row r="12" spans="1:18" ht="15" customHeight="1">
      <c r="A12" s="46" t="s">
        <v>303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R12" s="45"/>
    </row>
    <row r="13" spans="1:18" ht="6.95" customHeight="1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R13" s="45"/>
    </row>
    <row r="14" spans="1:18" ht="15" customHeight="1">
      <c r="A14" s="46" t="s">
        <v>99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R14" s="45"/>
    </row>
    <row r="15" spans="1:18" ht="15" customHeight="1">
      <c r="A15" s="46" t="s">
        <v>304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R15" s="45"/>
    </row>
    <row r="16" spans="1:18" ht="15" customHeight="1">
      <c r="A16" s="46" t="s">
        <v>305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R16" s="45"/>
    </row>
    <row r="17" spans="1:18" ht="6.95" customHeight="1">
      <c r="A17" s="46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R17" s="45"/>
    </row>
    <row r="18" spans="1:18" ht="15" customHeight="1">
      <c r="A18" s="46" t="s">
        <v>100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R18" s="45"/>
    </row>
    <row r="19" spans="1:18" ht="15" customHeight="1">
      <c r="A19" s="46" t="s">
        <v>306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R19" s="45"/>
    </row>
    <row r="20" spans="1:18" ht="15" customHeight="1">
      <c r="A20" s="46" t="s">
        <v>307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R20" s="45"/>
    </row>
    <row r="21" spans="1:18" ht="6.95" customHeight="1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R21" s="45"/>
    </row>
    <row r="22" spans="1:18" ht="15" customHeight="1">
      <c r="A22" s="46" t="s">
        <v>39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R22" s="45"/>
    </row>
    <row r="23" spans="1:18" ht="15" customHeight="1">
      <c r="A23" s="87" t="s">
        <v>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</row>
    <row r="24" spans="1:18" ht="15" customHeight="1">
      <c r="A24" s="666" t="s">
        <v>8</v>
      </c>
      <c r="B24" s="499">
        <v>1</v>
      </c>
      <c r="C24" s="500">
        <v>2</v>
      </c>
      <c r="D24" s="501">
        <v>3</v>
      </c>
      <c r="E24" s="500">
        <v>4</v>
      </c>
      <c r="F24" s="501">
        <v>5</v>
      </c>
      <c r="G24" s="500">
        <v>6</v>
      </c>
      <c r="H24" s="501">
        <v>7</v>
      </c>
      <c r="I24" s="500">
        <v>8</v>
      </c>
      <c r="J24" s="501">
        <v>9</v>
      </c>
      <c r="K24" s="500">
        <v>10</v>
      </c>
      <c r="L24" s="501">
        <v>11</v>
      </c>
      <c r="M24" s="499">
        <v>12</v>
      </c>
    </row>
    <row r="25" spans="1:18" ht="15" customHeight="1">
      <c r="A25" s="667"/>
      <c r="B25" s="93" t="s">
        <v>9</v>
      </c>
      <c r="C25" s="99" t="s">
        <v>10</v>
      </c>
      <c r="D25" s="94" t="s">
        <v>11</v>
      </c>
      <c r="E25" s="99" t="s">
        <v>12</v>
      </c>
      <c r="F25" s="94" t="s">
        <v>13</v>
      </c>
      <c r="G25" s="99" t="s">
        <v>14</v>
      </c>
      <c r="H25" s="94" t="s">
        <v>15</v>
      </c>
      <c r="I25" s="99" t="s">
        <v>16</v>
      </c>
      <c r="J25" s="94" t="s">
        <v>17</v>
      </c>
      <c r="K25" s="99" t="s">
        <v>18</v>
      </c>
      <c r="L25" s="94" t="s">
        <v>19</v>
      </c>
      <c r="M25" s="93" t="s">
        <v>20</v>
      </c>
    </row>
    <row r="26" spans="1:18" ht="15" customHeight="1">
      <c r="A26" s="49" t="s">
        <v>101</v>
      </c>
      <c r="B26" s="95">
        <v>5.1000000000000004E-3</v>
      </c>
      <c r="C26" s="100">
        <v>8.8000000000000005E-3</v>
      </c>
      <c r="D26" s="96">
        <v>9.1000000000000004E-3</v>
      </c>
      <c r="E26" s="100">
        <v>1.04E-2</v>
      </c>
      <c r="F26" s="96">
        <v>8.6E-3</v>
      </c>
      <c r="G26" s="100">
        <v>9.5999999999999992E-3</v>
      </c>
      <c r="H26" s="96">
        <v>8.8999999999999999E-3</v>
      </c>
      <c r="I26" s="100">
        <v>9.7999999999999997E-3</v>
      </c>
      <c r="J26" s="96">
        <v>7.6E-3</v>
      </c>
      <c r="K26" s="100">
        <v>1.04E-2</v>
      </c>
      <c r="L26" s="96">
        <v>1.1599999999999999E-2</v>
      </c>
      <c r="M26" s="95">
        <v>1.2800000000000001E-2</v>
      </c>
    </row>
    <row r="27" spans="1:18" ht="15" customHeight="1">
      <c r="A27" s="49" t="s">
        <v>102</v>
      </c>
      <c r="B27" s="95">
        <v>0.14199999999999999</v>
      </c>
      <c r="C27" s="100">
        <v>0.21790000000000001</v>
      </c>
      <c r="D27" s="96">
        <v>0.2225</v>
      </c>
      <c r="E27" s="100">
        <v>0.25090000000000001</v>
      </c>
      <c r="F27" s="96">
        <v>0.19819999999999999</v>
      </c>
      <c r="G27" s="100">
        <v>0.2203</v>
      </c>
      <c r="H27" s="96">
        <v>0.2185</v>
      </c>
      <c r="I27" s="100">
        <v>0.2261</v>
      </c>
      <c r="J27" s="96">
        <v>0.18140000000000001</v>
      </c>
      <c r="K27" s="100">
        <v>0.2324</v>
      </c>
      <c r="L27" s="96">
        <v>0.25619999999999998</v>
      </c>
      <c r="M27" s="95">
        <v>0.28110000000000002</v>
      </c>
    </row>
    <row r="28" spans="1:18" ht="15" customHeight="1">
      <c r="A28" s="50" t="s">
        <v>103</v>
      </c>
      <c r="B28" s="97">
        <v>0.1104</v>
      </c>
      <c r="C28" s="101">
        <v>0.1782</v>
      </c>
      <c r="D28" s="98">
        <v>0.17810000000000001</v>
      </c>
      <c r="E28" s="101">
        <v>0.18640000000000001</v>
      </c>
      <c r="F28" s="98">
        <v>0.1515</v>
      </c>
      <c r="G28" s="101">
        <v>0.1734</v>
      </c>
      <c r="H28" s="98">
        <v>0.17649999999999999</v>
      </c>
      <c r="I28" s="101">
        <v>0.1875</v>
      </c>
      <c r="J28" s="98">
        <v>0.15340000000000001</v>
      </c>
      <c r="K28" s="101">
        <v>0.16250000000000001</v>
      </c>
      <c r="L28" s="98">
        <v>0.1757</v>
      </c>
      <c r="M28" s="97">
        <v>0.19</v>
      </c>
    </row>
    <row r="29" spans="1:18" ht="8.1" customHeight="1">
      <c r="A29" s="45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</row>
    <row r="30" spans="1:18" ht="15" customHeight="1">
      <c r="A30" s="88" t="s">
        <v>21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</row>
    <row r="31" spans="1:18" ht="15" customHeight="1">
      <c r="A31" s="49" t="s">
        <v>104</v>
      </c>
      <c r="B31" s="106">
        <v>1.8174999999999999</v>
      </c>
      <c r="C31" s="107"/>
      <c r="D31" s="108"/>
      <c r="E31" s="108"/>
      <c r="F31" s="108"/>
      <c r="G31" s="108"/>
      <c r="H31" s="108"/>
      <c r="I31" s="108"/>
      <c r="J31" s="108"/>
      <c r="K31" s="108"/>
      <c r="L31" s="108"/>
      <c r="M31" s="107"/>
    </row>
    <row r="32" spans="1:18" ht="15" customHeight="1">
      <c r="A32" s="49" t="s">
        <v>105</v>
      </c>
      <c r="B32" s="95">
        <v>1.5195000000000001</v>
      </c>
      <c r="C32" s="107"/>
      <c r="D32" s="108"/>
      <c r="E32" s="108"/>
      <c r="F32" s="108"/>
      <c r="G32" s="108"/>
      <c r="H32" s="108"/>
      <c r="I32" s="108"/>
      <c r="J32" s="108"/>
      <c r="K32" s="108"/>
      <c r="L32" s="108"/>
      <c r="M32" s="107"/>
    </row>
    <row r="33" spans="1:13" ht="15" customHeight="1">
      <c r="A33" s="50" t="s">
        <v>106</v>
      </c>
      <c r="B33" s="97">
        <v>1.0921000000000001</v>
      </c>
      <c r="C33" s="109"/>
      <c r="D33" s="110"/>
      <c r="E33" s="110"/>
      <c r="F33" s="110"/>
      <c r="G33" s="110"/>
      <c r="H33" s="110"/>
      <c r="I33" s="110"/>
      <c r="J33" s="110"/>
      <c r="K33" s="110"/>
      <c r="L33" s="110"/>
      <c r="M33" s="109"/>
    </row>
    <row r="34" spans="1:13" ht="8.1" customHeigh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ht="15" customHeight="1">
      <c r="A35" s="87" t="s">
        <v>22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</row>
    <row r="36" spans="1:13" ht="15" customHeight="1">
      <c r="A36" s="54" t="s">
        <v>40</v>
      </c>
      <c r="B36" s="673">
        <v>2025</v>
      </c>
      <c r="C36" s="674"/>
      <c r="D36" s="675"/>
      <c r="E36" s="674">
        <v>2026</v>
      </c>
      <c r="F36" s="674"/>
      <c r="G36" s="674"/>
      <c r="H36" s="674"/>
      <c r="I36" s="674"/>
      <c r="J36" s="674"/>
      <c r="K36" s="674"/>
      <c r="L36" s="674"/>
      <c r="M36" s="674"/>
    </row>
    <row r="37" spans="1:13" ht="15" customHeight="1">
      <c r="A37" s="53" t="s">
        <v>41</v>
      </c>
      <c r="B37" s="102" t="s">
        <v>32</v>
      </c>
      <c r="C37" s="103" t="s">
        <v>33</v>
      </c>
      <c r="D37" s="104" t="s">
        <v>34</v>
      </c>
      <c r="E37" s="103" t="s">
        <v>23</v>
      </c>
      <c r="F37" s="103" t="s">
        <v>24</v>
      </c>
      <c r="G37" s="103" t="s">
        <v>25</v>
      </c>
      <c r="H37" s="103" t="s">
        <v>26</v>
      </c>
      <c r="I37" s="103" t="s">
        <v>27</v>
      </c>
      <c r="J37" s="103" t="s">
        <v>28</v>
      </c>
      <c r="K37" s="103" t="s">
        <v>29</v>
      </c>
      <c r="L37" s="103" t="s">
        <v>30</v>
      </c>
      <c r="M37" s="103" t="s">
        <v>31</v>
      </c>
    </row>
    <row r="38" spans="1:13" ht="15" customHeight="1">
      <c r="A38" s="53" t="s">
        <v>22</v>
      </c>
      <c r="B38" s="405">
        <v>0.4</v>
      </c>
      <c r="C38" s="406">
        <v>0.6</v>
      </c>
      <c r="D38" s="407">
        <v>0.8</v>
      </c>
      <c r="E38" s="408">
        <v>0.9</v>
      </c>
      <c r="F38" s="406">
        <v>0.8</v>
      </c>
      <c r="G38" s="406">
        <v>0.6</v>
      </c>
      <c r="H38" s="105">
        <v>0</v>
      </c>
      <c r="I38" s="105">
        <v>0</v>
      </c>
      <c r="J38" s="105">
        <v>0</v>
      </c>
      <c r="K38" s="105">
        <v>0</v>
      </c>
      <c r="L38" s="105">
        <v>0</v>
      </c>
      <c r="M38" s="105">
        <v>0</v>
      </c>
    </row>
    <row r="40" spans="1:13">
      <c r="K40" s="668" t="s">
        <v>42</v>
      </c>
      <c r="L40" s="668"/>
      <c r="M40" s="668"/>
    </row>
  </sheetData>
  <mergeCells count="10">
    <mergeCell ref="L1:M1"/>
    <mergeCell ref="A6:M6"/>
    <mergeCell ref="A24:A25"/>
    <mergeCell ref="K40:M40"/>
    <mergeCell ref="A4:M4"/>
    <mergeCell ref="A3:M3"/>
    <mergeCell ref="K5:M5"/>
    <mergeCell ref="A7:M7"/>
    <mergeCell ref="B36:D36"/>
    <mergeCell ref="E36:M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>
    <oddFooter>&amp;C&amp;9&amp;P/&amp;N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78420-C289-4EBD-A289-D598B1A5D89C}">
  <sheetPr codeName="List18"/>
  <dimension ref="A47:C50"/>
  <sheetViews>
    <sheetView showGridLines="0"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9" style="89"/>
    <col min="2" max="2" width="10" style="89" customWidth="1"/>
    <col min="3" max="7" width="9" style="89"/>
    <col min="8" max="8" width="9.625" style="89" customWidth="1"/>
    <col min="9" max="16384" width="9" style="89"/>
  </cols>
  <sheetData>
    <row r="47" spans="1:3" ht="15">
      <c r="A47" s="118" t="s">
        <v>113</v>
      </c>
    </row>
    <row r="48" spans="1:3" ht="14.25">
      <c r="A48" s="90" t="s">
        <v>119</v>
      </c>
      <c r="B48" s="91"/>
      <c r="C48" s="91"/>
    </row>
    <row r="50" spans="1:2" ht="14.25">
      <c r="A50" s="119" t="s">
        <v>117</v>
      </c>
      <c r="B50" s="120">
        <f ca="1">TODAY()</f>
        <v>46077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R39"/>
  <sheetViews>
    <sheetView view="pageBreakPreview" zoomScale="70" zoomScaleNormal="100" zoomScaleSheetLayoutView="70" workbookViewId="0">
      <selection activeCell="D1" sqref="D1"/>
    </sheetView>
  </sheetViews>
  <sheetFormatPr defaultColWidth="9" defaultRowHeight="12.75"/>
  <cols>
    <col min="1" max="1" width="5" style="34" customWidth="1"/>
    <col min="2" max="8" width="10.625" style="34" customWidth="1"/>
    <col min="9" max="9" width="9.875" style="34" customWidth="1"/>
    <col min="10" max="16" width="10.625" style="34" customWidth="1"/>
    <col min="17" max="16384" width="9" style="34"/>
  </cols>
  <sheetData>
    <row r="1" spans="1:9" ht="21" customHeight="1">
      <c r="A1" s="111" t="s">
        <v>108</v>
      </c>
      <c r="D1" s="34" t="s">
        <v>77</v>
      </c>
    </row>
    <row r="2" spans="1:9" ht="6" customHeight="1">
      <c r="A2" s="592"/>
      <c r="B2" s="593"/>
      <c r="C2" s="593"/>
      <c r="D2" s="593"/>
      <c r="E2" s="593"/>
      <c r="F2" s="593"/>
      <c r="G2" s="593"/>
      <c r="H2" s="593"/>
      <c r="I2" s="593"/>
    </row>
    <row r="3" spans="1:9">
      <c r="A3" s="591" t="s">
        <v>273</v>
      </c>
      <c r="B3" s="591"/>
      <c r="C3" s="591"/>
      <c r="D3" s="591"/>
      <c r="E3" s="591"/>
      <c r="F3" s="591"/>
      <c r="G3" s="591"/>
      <c r="H3" s="591"/>
      <c r="I3" s="591"/>
    </row>
    <row r="4" spans="1:9">
      <c r="A4" s="591"/>
      <c r="B4" s="591"/>
      <c r="C4" s="591"/>
      <c r="D4" s="591"/>
      <c r="E4" s="591"/>
      <c r="F4" s="591"/>
      <c r="G4" s="591"/>
      <c r="H4" s="591"/>
      <c r="I4" s="591"/>
    </row>
    <row r="5" spans="1:9" s="1" customFormat="1">
      <c r="A5" s="591"/>
      <c r="B5" s="591"/>
      <c r="C5" s="591"/>
      <c r="D5" s="591"/>
      <c r="E5" s="591"/>
      <c r="F5" s="591"/>
      <c r="G5" s="591"/>
      <c r="H5" s="591"/>
      <c r="I5" s="591"/>
    </row>
    <row r="6" spans="1:9">
      <c r="A6" s="591"/>
      <c r="B6" s="591"/>
      <c r="C6" s="591"/>
      <c r="D6" s="591"/>
      <c r="E6" s="591"/>
      <c r="F6" s="591"/>
      <c r="G6" s="591"/>
      <c r="H6" s="591"/>
      <c r="I6" s="591"/>
    </row>
    <row r="7" spans="1:9">
      <c r="A7" s="591"/>
      <c r="B7" s="591"/>
      <c r="C7" s="591"/>
      <c r="D7" s="591"/>
      <c r="E7" s="591"/>
      <c r="F7" s="591"/>
      <c r="G7" s="591"/>
      <c r="H7" s="591"/>
      <c r="I7" s="591"/>
    </row>
    <row r="8" spans="1:9" s="39" customFormat="1">
      <c r="A8" s="591"/>
      <c r="B8" s="591"/>
      <c r="C8" s="591"/>
      <c r="D8" s="591"/>
      <c r="E8" s="591"/>
      <c r="F8" s="591"/>
      <c r="G8" s="591"/>
      <c r="H8" s="591"/>
      <c r="I8" s="591"/>
    </row>
    <row r="9" spans="1:9">
      <c r="A9" s="591"/>
      <c r="B9" s="591"/>
      <c r="C9" s="591"/>
      <c r="D9" s="591"/>
      <c r="E9" s="591"/>
      <c r="F9" s="591"/>
      <c r="G9" s="591"/>
      <c r="H9" s="591"/>
      <c r="I9" s="591"/>
    </row>
    <row r="10" spans="1:9" s="39" customFormat="1">
      <c r="A10" s="591"/>
      <c r="B10" s="591"/>
      <c r="C10" s="591"/>
      <c r="D10" s="591"/>
      <c r="E10" s="591"/>
      <c r="F10" s="591"/>
      <c r="G10" s="591"/>
      <c r="H10" s="591"/>
      <c r="I10" s="591"/>
    </row>
    <row r="11" spans="1:9" s="39" customFormat="1">
      <c r="A11" s="591"/>
      <c r="B11" s="591"/>
      <c r="C11" s="591"/>
      <c r="D11" s="591"/>
      <c r="E11" s="591"/>
      <c r="F11" s="591"/>
      <c r="G11" s="591"/>
      <c r="H11" s="591"/>
      <c r="I11" s="591"/>
    </row>
    <row r="12" spans="1:9">
      <c r="A12" s="591"/>
      <c r="B12" s="591"/>
      <c r="C12" s="591"/>
      <c r="D12" s="591"/>
      <c r="E12" s="591"/>
      <c r="F12" s="591"/>
      <c r="G12" s="591"/>
      <c r="H12" s="591"/>
      <c r="I12" s="591"/>
    </row>
    <row r="13" spans="1:9">
      <c r="A13" s="591"/>
      <c r="B13" s="591"/>
      <c r="C13" s="591"/>
      <c r="D13" s="591"/>
      <c r="E13" s="591"/>
      <c r="F13" s="591"/>
      <c r="G13" s="591"/>
      <c r="H13" s="591"/>
      <c r="I13" s="591"/>
    </row>
    <row r="14" spans="1:9">
      <c r="A14" s="591"/>
      <c r="B14" s="591"/>
      <c r="C14" s="591"/>
      <c r="D14" s="591"/>
      <c r="E14" s="591"/>
      <c r="F14" s="591"/>
      <c r="G14" s="591"/>
      <c r="H14" s="591"/>
      <c r="I14" s="591"/>
    </row>
    <row r="15" spans="1:9">
      <c r="A15" s="591"/>
      <c r="B15" s="591"/>
      <c r="C15" s="591"/>
      <c r="D15" s="591"/>
      <c r="E15" s="591"/>
      <c r="F15" s="591"/>
      <c r="G15" s="591"/>
      <c r="H15" s="591"/>
      <c r="I15" s="591"/>
    </row>
    <row r="16" spans="1:9">
      <c r="A16" s="591"/>
      <c r="B16" s="591"/>
      <c r="C16" s="591"/>
      <c r="D16" s="591"/>
      <c r="E16" s="591"/>
      <c r="F16" s="591"/>
      <c r="G16" s="591"/>
      <c r="H16" s="591"/>
      <c r="I16" s="591"/>
    </row>
    <row r="17" spans="1:18">
      <c r="A17" s="591"/>
      <c r="B17" s="591"/>
      <c r="C17" s="591"/>
      <c r="D17" s="591"/>
      <c r="E17" s="591"/>
      <c r="F17" s="591"/>
      <c r="G17" s="591"/>
      <c r="H17" s="591"/>
      <c r="I17" s="591"/>
    </row>
    <row r="18" spans="1:18">
      <c r="A18" s="591"/>
      <c r="B18" s="591"/>
      <c r="C18" s="591"/>
      <c r="D18" s="591"/>
      <c r="E18" s="591"/>
      <c r="F18" s="591"/>
      <c r="G18" s="591"/>
      <c r="H18" s="591"/>
      <c r="I18" s="591"/>
    </row>
    <row r="19" spans="1:18">
      <c r="A19" s="591"/>
      <c r="B19" s="591"/>
      <c r="C19" s="591"/>
      <c r="D19" s="591"/>
      <c r="E19" s="591"/>
      <c r="F19" s="591"/>
      <c r="G19" s="591"/>
      <c r="H19" s="591"/>
      <c r="I19" s="591"/>
    </row>
    <row r="20" spans="1:18" ht="12.6" customHeight="1">
      <c r="A20" s="591"/>
      <c r="B20" s="591"/>
      <c r="C20" s="591"/>
      <c r="D20" s="591"/>
      <c r="E20" s="591"/>
      <c r="F20" s="591"/>
      <c r="G20" s="591"/>
      <c r="H20" s="591"/>
      <c r="I20" s="591"/>
    </row>
    <row r="21" spans="1:18" ht="12.6" customHeight="1">
      <c r="A21" s="591"/>
      <c r="B21" s="591"/>
      <c r="C21" s="591"/>
      <c r="D21" s="591"/>
      <c r="E21" s="591"/>
      <c r="F21" s="591"/>
      <c r="G21" s="591"/>
      <c r="H21" s="591"/>
      <c r="I21" s="591"/>
    </row>
    <row r="22" spans="1:18" ht="12.6" customHeight="1">
      <c r="A22" s="591"/>
      <c r="B22" s="591"/>
      <c r="C22" s="591"/>
      <c r="D22" s="591"/>
      <c r="E22" s="591"/>
      <c r="F22" s="591"/>
      <c r="G22" s="591"/>
      <c r="H22" s="591"/>
      <c r="I22" s="591"/>
    </row>
    <row r="23" spans="1:18" ht="12.6" customHeight="1">
      <c r="A23" s="591"/>
      <c r="B23" s="591"/>
      <c r="C23" s="591"/>
      <c r="D23" s="591"/>
      <c r="E23" s="591"/>
      <c r="F23" s="591"/>
      <c r="G23" s="591"/>
      <c r="H23" s="591"/>
      <c r="I23" s="591"/>
    </row>
    <row r="24" spans="1:18" ht="12.95" customHeight="1">
      <c r="A24" s="591"/>
      <c r="B24" s="591"/>
      <c r="C24" s="591"/>
      <c r="D24" s="591"/>
      <c r="E24" s="591"/>
      <c r="F24" s="591"/>
      <c r="G24" s="591"/>
      <c r="H24" s="591"/>
      <c r="I24" s="591"/>
      <c r="P24" s="40"/>
      <c r="Q24" s="38"/>
      <c r="R24" s="38"/>
    </row>
    <row r="25" spans="1:18" ht="12.95" customHeight="1">
      <c r="A25" s="591"/>
      <c r="B25" s="591"/>
      <c r="C25" s="591"/>
      <c r="D25" s="591"/>
      <c r="E25" s="591"/>
      <c r="F25" s="591"/>
      <c r="G25" s="591"/>
      <c r="H25" s="591"/>
      <c r="I25" s="591"/>
      <c r="Q25" s="41"/>
      <c r="R25" s="41"/>
    </row>
    <row r="26" spans="1:18" ht="12.95" customHeight="1">
      <c r="A26" s="591"/>
      <c r="B26" s="591"/>
      <c r="C26" s="591"/>
      <c r="D26" s="591"/>
      <c r="E26" s="591"/>
      <c r="F26" s="591"/>
      <c r="G26" s="591"/>
      <c r="H26" s="591"/>
      <c r="I26" s="591"/>
      <c r="P26" s="40"/>
      <c r="Q26" s="41"/>
      <c r="R26" s="41"/>
    </row>
    <row r="27" spans="1:18" ht="12.95" customHeight="1">
      <c r="A27" s="591"/>
      <c r="B27" s="591"/>
      <c r="C27" s="591"/>
      <c r="D27" s="591"/>
      <c r="E27" s="591"/>
      <c r="F27" s="591"/>
      <c r="G27" s="591"/>
      <c r="H27" s="591"/>
      <c r="I27" s="591"/>
      <c r="P27" s="40"/>
      <c r="Q27" s="41"/>
      <c r="R27" s="41"/>
    </row>
    <row r="28" spans="1:18" ht="12.95" customHeight="1">
      <c r="A28" s="591"/>
      <c r="B28" s="591"/>
      <c r="C28" s="591"/>
      <c r="D28" s="591"/>
      <c r="E28" s="591"/>
      <c r="F28" s="591"/>
      <c r="G28" s="591"/>
      <c r="H28" s="591"/>
      <c r="I28" s="591"/>
      <c r="P28" s="40"/>
      <c r="Q28" s="41"/>
      <c r="R28" s="41"/>
    </row>
    <row r="29" spans="1:18" ht="12.95" customHeight="1">
      <c r="A29" s="591"/>
      <c r="B29" s="591"/>
      <c r="C29" s="591"/>
      <c r="D29" s="591"/>
      <c r="E29" s="591"/>
      <c r="F29" s="591"/>
      <c r="G29" s="591"/>
      <c r="H29" s="591"/>
      <c r="I29" s="591"/>
      <c r="P29" s="40"/>
      <c r="Q29" s="41"/>
      <c r="R29" s="41"/>
    </row>
    <row r="30" spans="1:18" ht="12.95" customHeight="1">
      <c r="A30" s="591"/>
      <c r="B30" s="591"/>
      <c r="C30" s="591"/>
      <c r="D30" s="591"/>
      <c r="E30" s="591"/>
      <c r="F30" s="591"/>
      <c r="G30" s="591"/>
      <c r="H30" s="591"/>
      <c r="I30" s="591"/>
      <c r="P30" s="40"/>
      <c r="Q30" s="41"/>
      <c r="R30" s="41"/>
    </row>
    <row r="31" spans="1:18" ht="12.95" customHeight="1">
      <c r="A31" s="591"/>
      <c r="B31" s="591"/>
      <c r="C31" s="591"/>
      <c r="D31" s="591"/>
      <c r="E31" s="591"/>
      <c r="F31" s="591"/>
      <c r="G31" s="591"/>
      <c r="H31" s="591"/>
      <c r="I31" s="591"/>
      <c r="P31" s="40"/>
      <c r="Q31" s="41"/>
      <c r="R31" s="41"/>
    </row>
    <row r="32" spans="1:18" ht="12.95" customHeight="1">
      <c r="A32" s="591"/>
      <c r="B32" s="591"/>
      <c r="C32" s="591"/>
      <c r="D32" s="591"/>
      <c r="E32" s="591"/>
      <c r="F32" s="591"/>
      <c r="G32" s="591"/>
      <c r="H32" s="591"/>
      <c r="I32" s="591"/>
    </row>
    <row r="33" spans="1:9" ht="12.95" customHeight="1">
      <c r="A33" s="591"/>
      <c r="B33" s="591"/>
      <c r="C33" s="591"/>
      <c r="D33" s="591"/>
      <c r="E33" s="591"/>
      <c r="F33" s="591"/>
      <c r="G33" s="591"/>
      <c r="H33" s="591"/>
      <c r="I33" s="591"/>
    </row>
    <row r="34" spans="1:9" ht="12.95" customHeight="1">
      <c r="A34" s="591"/>
      <c r="B34" s="591"/>
      <c r="C34" s="591"/>
      <c r="D34" s="591"/>
      <c r="E34" s="591"/>
      <c r="F34" s="591"/>
      <c r="G34" s="591"/>
      <c r="H34" s="591"/>
      <c r="I34" s="591"/>
    </row>
    <row r="35" spans="1:9" ht="12.95" customHeight="1">
      <c r="A35" s="591"/>
      <c r="B35" s="591"/>
      <c r="C35" s="591"/>
      <c r="D35" s="591"/>
      <c r="E35" s="591"/>
      <c r="F35" s="591"/>
      <c r="G35" s="591"/>
      <c r="H35" s="591"/>
      <c r="I35" s="591"/>
    </row>
    <row r="36" spans="1:9" ht="13.5" customHeight="1">
      <c r="A36" s="591"/>
      <c r="B36" s="591"/>
      <c r="C36" s="591"/>
      <c r="D36" s="591"/>
      <c r="E36" s="591"/>
      <c r="F36" s="591"/>
      <c r="G36" s="591"/>
      <c r="H36" s="591"/>
      <c r="I36" s="591"/>
    </row>
    <row r="37" spans="1:9" ht="13.5" customHeight="1">
      <c r="A37" s="591"/>
      <c r="B37" s="591"/>
      <c r="C37" s="591"/>
      <c r="D37" s="591"/>
      <c r="E37" s="591"/>
      <c r="F37" s="591"/>
      <c r="G37" s="591"/>
      <c r="H37" s="591"/>
      <c r="I37" s="591"/>
    </row>
    <row r="38" spans="1:9" ht="13.5" customHeight="1">
      <c r="A38" s="591"/>
      <c r="B38" s="591"/>
      <c r="C38" s="591"/>
      <c r="D38" s="591"/>
      <c r="E38" s="591"/>
      <c r="F38" s="591"/>
      <c r="G38" s="591"/>
      <c r="H38" s="591"/>
      <c r="I38" s="591"/>
    </row>
    <row r="39" spans="1:9" ht="13.5" customHeight="1">
      <c r="A39" s="591"/>
      <c r="B39" s="591"/>
      <c r="C39" s="591"/>
      <c r="D39" s="591"/>
      <c r="E39" s="591"/>
      <c r="F39" s="591"/>
      <c r="G39" s="591"/>
      <c r="H39" s="591"/>
      <c r="I39" s="591"/>
    </row>
  </sheetData>
  <mergeCells count="3">
    <mergeCell ref="A3:I39"/>
    <mergeCell ref="A2:B2"/>
    <mergeCell ref="C2:I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/>
  <dimension ref="A1:B46"/>
  <sheetViews>
    <sheetView showGridLines="0" view="pageBreakPreview" topLeftCell="A7" zoomScale="80" zoomScaleNormal="100" zoomScaleSheetLayoutView="80" workbookViewId="0">
      <selection activeCell="D1" sqref="D1"/>
    </sheetView>
  </sheetViews>
  <sheetFormatPr defaultColWidth="9" defaultRowHeight="15.75"/>
  <cols>
    <col min="1" max="1" width="16.25" style="10" customWidth="1"/>
    <col min="2" max="2" width="73" style="19" customWidth="1"/>
    <col min="3" max="3" width="9" style="8"/>
    <col min="4" max="4" width="11.625" style="8" customWidth="1"/>
    <col min="5" max="6" width="9" style="8"/>
    <col min="7" max="7" width="11.625" style="8" customWidth="1"/>
    <col min="8" max="16384" width="9" style="8"/>
  </cols>
  <sheetData>
    <row r="1" spans="1:2" ht="20.25">
      <c r="A1" s="112" t="s">
        <v>109</v>
      </c>
      <c r="B1" s="9"/>
    </row>
    <row r="2" spans="1:2" ht="6" customHeight="1">
      <c r="B2" s="9"/>
    </row>
    <row r="3" spans="1:2" ht="24.95" customHeight="1">
      <c r="A3" s="11" t="s">
        <v>52</v>
      </c>
      <c r="B3" s="12" t="s">
        <v>68</v>
      </c>
    </row>
    <row r="4" spans="1:2" ht="24.95" customHeight="1">
      <c r="A4" s="13" t="s">
        <v>0</v>
      </c>
      <c r="B4" s="12" t="s">
        <v>63</v>
      </c>
    </row>
    <row r="5" spans="1:2" ht="24.95" customHeight="1">
      <c r="A5" s="13" t="s">
        <v>1</v>
      </c>
      <c r="B5" s="12" t="s">
        <v>62</v>
      </c>
    </row>
    <row r="6" spans="1:2" ht="24.95" customHeight="1">
      <c r="A6" s="13" t="s">
        <v>71</v>
      </c>
      <c r="B6" s="12" t="s">
        <v>72</v>
      </c>
    </row>
    <row r="7" spans="1:2" ht="24.95" customHeight="1">
      <c r="A7" s="13" t="s">
        <v>289</v>
      </c>
      <c r="B7" s="14" t="s">
        <v>290</v>
      </c>
    </row>
    <row r="8" spans="1:2" ht="24.95" customHeight="1">
      <c r="A8" s="13" t="s">
        <v>280</v>
      </c>
      <c r="B8" s="17" t="s">
        <v>285</v>
      </c>
    </row>
    <row r="9" spans="1:2" ht="39.950000000000003" customHeight="1">
      <c r="A9" s="13" t="s">
        <v>5</v>
      </c>
      <c r="B9" s="18" t="s">
        <v>274</v>
      </c>
    </row>
    <row r="10" spans="1:2" ht="39.950000000000003" customHeight="1">
      <c r="A10" s="13" t="s">
        <v>22</v>
      </c>
      <c r="B10" s="12" t="s">
        <v>275</v>
      </c>
    </row>
    <row r="11" spans="1:2" ht="24.95" customHeight="1">
      <c r="A11" s="13" t="s">
        <v>283</v>
      </c>
      <c r="B11" s="15" t="s">
        <v>288</v>
      </c>
    </row>
    <row r="12" spans="1:2" ht="39.950000000000003" customHeight="1">
      <c r="A12" s="13" t="s">
        <v>6</v>
      </c>
      <c r="B12" s="18" t="s">
        <v>114</v>
      </c>
    </row>
    <row r="13" spans="1:2" ht="24.95" customHeight="1">
      <c r="A13" s="13" t="s">
        <v>66</v>
      </c>
      <c r="B13" s="12" t="s">
        <v>67</v>
      </c>
    </row>
    <row r="14" spans="1:2" ht="24.95" customHeight="1">
      <c r="A14" s="13" t="s">
        <v>53</v>
      </c>
      <c r="B14" s="12" t="s">
        <v>54</v>
      </c>
    </row>
    <row r="15" spans="1:2" ht="24.95" customHeight="1">
      <c r="A15" s="13" t="s">
        <v>64</v>
      </c>
      <c r="B15" s="12" t="s">
        <v>65</v>
      </c>
    </row>
    <row r="16" spans="1:2" ht="24.95" customHeight="1">
      <c r="A16" s="13" t="s">
        <v>291</v>
      </c>
      <c r="B16" s="12" t="s">
        <v>292</v>
      </c>
    </row>
    <row r="17" spans="1:2" ht="24.95" customHeight="1">
      <c r="A17" s="13" t="s">
        <v>61</v>
      </c>
      <c r="B17" s="12" t="s">
        <v>69</v>
      </c>
    </row>
    <row r="18" spans="1:2" ht="24.95" customHeight="1">
      <c r="A18" s="13" t="s">
        <v>281</v>
      </c>
      <c r="B18" s="16" t="s">
        <v>286</v>
      </c>
    </row>
    <row r="19" spans="1:2" ht="24.95" customHeight="1">
      <c r="A19" s="13" t="s">
        <v>43</v>
      </c>
      <c r="B19" s="12" t="s">
        <v>55</v>
      </c>
    </row>
    <row r="20" spans="1:2" ht="24.95" customHeight="1">
      <c r="A20" s="13" t="s">
        <v>282</v>
      </c>
      <c r="B20" s="15" t="s">
        <v>287</v>
      </c>
    </row>
    <row r="21" spans="1:2" ht="55.5" customHeight="1">
      <c r="A21" s="13" t="s">
        <v>45</v>
      </c>
      <c r="B21" s="18" t="s">
        <v>277</v>
      </c>
    </row>
    <row r="22" spans="1:2" ht="39.950000000000003" customHeight="1">
      <c r="A22" s="13" t="s">
        <v>44</v>
      </c>
      <c r="B22" s="18" t="s">
        <v>56</v>
      </c>
    </row>
    <row r="23" spans="1:2" ht="24.95" customHeight="1">
      <c r="A23" s="13" t="s">
        <v>57</v>
      </c>
      <c r="B23" s="12" t="s">
        <v>58</v>
      </c>
    </row>
    <row r="24" spans="1:2" ht="24.95" customHeight="1">
      <c r="A24" s="13" t="s">
        <v>59</v>
      </c>
      <c r="B24" s="12" t="s">
        <v>60</v>
      </c>
    </row>
    <row r="25" spans="1:2" ht="24.95" customHeight="1">
      <c r="A25" s="13" t="s">
        <v>3</v>
      </c>
      <c r="B25" s="12" t="s">
        <v>70</v>
      </c>
    </row>
    <row r="26" spans="1:2" ht="24.95" customHeight="1">
      <c r="A26" s="92" t="s">
        <v>115</v>
      </c>
      <c r="B26" s="16" t="s">
        <v>116</v>
      </c>
    </row>
    <row r="27" spans="1:2" ht="24.95" customHeight="1">
      <c r="A27" s="13" t="s">
        <v>122</v>
      </c>
      <c r="B27" s="18" t="s">
        <v>112</v>
      </c>
    </row>
    <row r="28" spans="1:2" ht="24.95" customHeight="1">
      <c r="A28" s="13" t="s">
        <v>140</v>
      </c>
      <c r="B28" s="382" t="s">
        <v>294</v>
      </c>
    </row>
    <row r="29" spans="1:2" ht="24.95" customHeight="1">
      <c r="A29" s="13" t="s">
        <v>279</v>
      </c>
      <c r="B29" s="382" t="s">
        <v>284</v>
      </c>
    </row>
    <row r="30" spans="1:2" ht="24.95" customHeight="1">
      <c r="A30" s="13"/>
      <c r="B30" s="15"/>
    </row>
    <row r="31" spans="1:2" ht="24.95" customHeight="1">
      <c r="A31" s="13"/>
      <c r="B31" s="15"/>
    </row>
    <row r="32" spans="1:2" ht="24.95" customHeight="1">
      <c r="A32" s="13"/>
      <c r="B32" s="15"/>
    </row>
    <row r="33" spans="1:2" ht="24.95" customHeight="1">
      <c r="A33" s="13"/>
      <c r="B33" s="18"/>
    </row>
    <row r="34" spans="1:2" ht="24.95" customHeight="1">
      <c r="A34" s="13"/>
      <c r="B34" s="15"/>
    </row>
    <row r="35" spans="1:2" ht="24.95" customHeight="1">
      <c r="A35" s="13"/>
      <c r="B35" s="15"/>
    </row>
    <row r="36" spans="1:2" ht="24.95" customHeight="1">
      <c r="A36" s="13"/>
      <c r="B36" s="16"/>
    </row>
    <row r="37" spans="1:2" ht="24.95" customHeight="1">
      <c r="A37" s="13"/>
      <c r="B37" s="15"/>
    </row>
    <row r="38" spans="1:2" ht="24.95" customHeight="1">
      <c r="A38" s="13"/>
      <c r="B38" s="16"/>
    </row>
    <row r="39" spans="1:2" ht="24.95" customHeight="1">
      <c r="A39" s="13"/>
      <c r="B39" s="16"/>
    </row>
    <row r="40" spans="1:2" ht="24.95" customHeight="1">
      <c r="A40" s="13"/>
      <c r="B40" s="15"/>
    </row>
    <row r="41" spans="1:2" ht="24.95" customHeight="1">
      <c r="A41" s="13"/>
      <c r="B41" s="15"/>
    </row>
    <row r="42" spans="1:2" ht="24.95" customHeight="1">
      <c r="A42" s="13"/>
      <c r="B42" s="15"/>
    </row>
    <row r="43" spans="1:2" ht="24.95" customHeight="1">
      <c r="A43" s="13"/>
      <c r="B43" s="15"/>
    </row>
    <row r="44" spans="1:2" ht="24.95" customHeight="1">
      <c r="A44" s="13"/>
      <c r="B44" s="15"/>
    </row>
    <row r="45" spans="1:2" ht="24.95" customHeight="1">
      <c r="A45" s="13"/>
      <c r="B45" s="16"/>
    </row>
    <row r="46" spans="1:2" ht="24.95" customHeight="1">
      <c r="A46" s="13"/>
      <c r="B46" s="15"/>
    </row>
  </sheetData>
  <sortState xmlns:xlrd2="http://schemas.microsoft.com/office/spreadsheetml/2017/richdata2" ref="A15:B18">
    <sortCondition ref="A18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54796-3FBA-410A-B81F-550F32A0CBA6}">
  <dimension ref="A1:R58"/>
  <sheetViews>
    <sheetView view="pageBreakPreview" zoomScale="70" zoomScaleNormal="100" zoomScaleSheetLayoutView="70" workbookViewId="0">
      <selection activeCell="D1" sqref="D1"/>
    </sheetView>
  </sheetViews>
  <sheetFormatPr defaultColWidth="9" defaultRowHeight="12.75"/>
  <cols>
    <col min="1" max="1" width="5" style="34" customWidth="1"/>
    <col min="2" max="8" width="10.625" style="34" customWidth="1"/>
    <col min="9" max="9" width="9.875" style="34" customWidth="1"/>
    <col min="10" max="16" width="10.625" style="34" customWidth="1"/>
    <col min="17" max="16384" width="9" style="34"/>
  </cols>
  <sheetData>
    <row r="1" spans="1:9" ht="21" customHeight="1">
      <c r="A1" s="111" t="s">
        <v>172</v>
      </c>
      <c r="D1" s="34" t="s">
        <v>77</v>
      </c>
    </row>
    <row r="2" spans="1:9" ht="6" customHeight="1">
      <c r="A2" s="592"/>
      <c r="B2" s="593"/>
      <c r="C2" s="593"/>
      <c r="D2" s="593"/>
      <c r="E2" s="593"/>
      <c r="F2" s="593"/>
      <c r="G2" s="593"/>
      <c r="H2" s="593"/>
      <c r="I2" s="593"/>
    </row>
    <row r="3" spans="1:9" ht="12.75" customHeight="1">
      <c r="A3" s="591" t="s">
        <v>309</v>
      </c>
      <c r="B3" s="591"/>
      <c r="C3" s="591"/>
      <c r="D3" s="591"/>
      <c r="E3" s="591"/>
      <c r="F3" s="591"/>
      <c r="G3" s="591"/>
      <c r="H3" s="591"/>
      <c r="I3" s="591"/>
    </row>
    <row r="4" spans="1:9" ht="12.75" customHeight="1">
      <c r="A4" s="591"/>
      <c r="B4" s="591"/>
      <c r="C4" s="591"/>
      <c r="D4" s="591"/>
      <c r="E4" s="591"/>
      <c r="F4" s="591"/>
      <c r="G4" s="591"/>
      <c r="H4" s="591"/>
      <c r="I4" s="591"/>
    </row>
    <row r="5" spans="1:9" s="1" customFormat="1" ht="12.75" customHeight="1">
      <c r="A5" s="591"/>
      <c r="B5" s="591"/>
      <c r="C5" s="591"/>
      <c r="D5" s="591"/>
      <c r="E5" s="591"/>
      <c r="F5" s="591"/>
      <c r="G5" s="591"/>
      <c r="H5" s="591"/>
      <c r="I5" s="591"/>
    </row>
    <row r="6" spans="1:9" ht="12.75" customHeight="1">
      <c r="A6" s="591"/>
      <c r="B6" s="591"/>
      <c r="C6" s="591"/>
      <c r="D6" s="591"/>
      <c r="E6" s="591"/>
      <c r="F6" s="591"/>
      <c r="G6" s="591"/>
      <c r="H6" s="591"/>
      <c r="I6" s="591"/>
    </row>
    <row r="7" spans="1:9" ht="12.75" customHeight="1">
      <c r="A7" s="591"/>
      <c r="B7" s="591"/>
      <c r="C7" s="591"/>
      <c r="D7" s="591"/>
      <c r="E7" s="591"/>
      <c r="F7" s="591"/>
      <c r="G7" s="591"/>
      <c r="H7" s="591"/>
      <c r="I7" s="591"/>
    </row>
    <row r="8" spans="1:9" s="39" customFormat="1" ht="12.75" customHeight="1">
      <c r="A8" s="591"/>
      <c r="B8" s="591"/>
      <c r="C8" s="591"/>
      <c r="D8" s="591"/>
      <c r="E8" s="591"/>
      <c r="F8" s="591"/>
      <c r="G8" s="591"/>
      <c r="H8" s="591"/>
      <c r="I8" s="591"/>
    </row>
    <row r="9" spans="1:9" ht="12.75" customHeight="1">
      <c r="A9" s="591"/>
      <c r="B9" s="591"/>
      <c r="C9" s="591"/>
      <c r="D9" s="591"/>
      <c r="E9" s="591"/>
      <c r="F9" s="591"/>
      <c r="G9" s="591"/>
      <c r="H9" s="591"/>
      <c r="I9" s="591"/>
    </row>
    <row r="10" spans="1:9" s="39" customFormat="1" ht="12.75" customHeight="1">
      <c r="A10" s="591"/>
      <c r="B10" s="591"/>
      <c r="C10" s="591"/>
      <c r="D10" s="591"/>
      <c r="E10" s="591"/>
      <c r="F10" s="591"/>
      <c r="G10" s="591"/>
      <c r="H10" s="591"/>
      <c r="I10" s="591"/>
    </row>
    <row r="11" spans="1:9" s="39" customFormat="1" ht="12.75" customHeight="1">
      <c r="A11" s="591"/>
      <c r="B11" s="591"/>
      <c r="C11" s="591"/>
      <c r="D11" s="591"/>
      <c r="E11" s="591"/>
      <c r="F11" s="591"/>
      <c r="G11" s="591"/>
      <c r="H11" s="591"/>
      <c r="I11" s="591"/>
    </row>
    <row r="12" spans="1:9" ht="12.75" customHeight="1">
      <c r="A12" s="591"/>
      <c r="B12" s="591"/>
      <c r="C12" s="591"/>
      <c r="D12" s="591"/>
      <c r="E12" s="591"/>
      <c r="F12" s="591"/>
      <c r="G12" s="591"/>
      <c r="H12" s="591"/>
      <c r="I12" s="591"/>
    </row>
    <row r="13" spans="1:9" ht="12.75" customHeight="1">
      <c r="A13" s="591"/>
      <c r="B13" s="591"/>
      <c r="C13" s="591"/>
      <c r="D13" s="591"/>
      <c r="E13" s="591"/>
      <c r="F13" s="591"/>
      <c r="G13" s="591"/>
      <c r="H13" s="591"/>
      <c r="I13" s="591"/>
    </row>
    <row r="14" spans="1:9" ht="12.75" customHeight="1">
      <c r="A14" s="591"/>
      <c r="B14" s="591"/>
      <c r="C14" s="591"/>
      <c r="D14" s="591"/>
      <c r="E14" s="591"/>
      <c r="F14" s="591"/>
      <c r="G14" s="591"/>
      <c r="H14" s="591"/>
      <c r="I14" s="591"/>
    </row>
    <row r="15" spans="1:9" ht="12.75" customHeight="1">
      <c r="A15" s="591"/>
      <c r="B15" s="591"/>
      <c r="C15" s="591"/>
      <c r="D15" s="591"/>
      <c r="E15" s="591"/>
      <c r="F15" s="591"/>
      <c r="G15" s="591"/>
      <c r="H15" s="591"/>
      <c r="I15" s="591"/>
    </row>
    <row r="16" spans="1:9" ht="12.75" customHeight="1">
      <c r="A16" s="591"/>
      <c r="B16" s="591"/>
      <c r="C16" s="591"/>
      <c r="D16" s="591"/>
      <c r="E16" s="591"/>
      <c r="F16" s="591"/>
      <c r="G16" s="591"/>
      <c r="H16" s="591"/>
      <c r="I16" s="591"/>
    </row>
    <row r="17" spans="1:18" ht="12.75" customHeight="1">
      <c r="A17" s="591"/>
      <c r="B17" s="591"/>
      <c r="C17" s="591"/>
      <c r="D17" s="591"/>
      <c r="E17" s="591"/>
      <c r="F17" s="591"/>
      <c r="G17" s="591"/>
      <c r="H17" s="591"/>
      <c r="I17" s="591"/>
    </row>
    <row r="18" spans="1:18" ht="12.75" customHeight="1">
      <c r="A18" s="591"/>
      <c r="B18" s="591"/>
      <c r="C18" s="591"/>
      <c r="D18" s="591"/>
      <c r="E18" s="591"/>
      <c r="F18" s="591"/>
      <c r="G18" s="591"/>
      <c r="H18" s="591"/>
      <c r="I18" s="591"/>
    </row>
    <row r="19" spans="1:18" ht="12.75" customHeight="1">
      <c r="A19" s="591"/>
      <c r="B19" s="591"/>
      <c r="C19" s="591"/>
      <c r="D19" s="591"/>
      <c r="E19" s="591"/>
      <c r="F19" s="591"/>
      <c r="G19" s="591"/>
      <c r="H19" s="591"/>
      <c r="I19" s="591"/>
    </row>
    <row r="20" spans="1:18" ht="12.6" customHeight="1">
      <c r="A20" s="591"/>
      <c r="B20" s="591"/>
      <c r="C20" s="591"/>
      <c r="D20" s="591"/>
      <c r="E20" s="591"/>
      <c r="F20" s="591"/>
      <c r="G20" s="591"/>
      <c r="H20" s="591"/>
      <c r="I20" s="591"/>
    </row>
    <row r="21" spans="1:18" ht="12.6" customHeight="1">
      <c r="A21" s="591"/>
      <c r="B21" s="591"/>
      <c r="C21" s="591"/>
      <c r="D21" s="591"/>
      <c r="E21" s="591"/>
      <c r="F21" s="591"/>
      <c r="G21" s="591"/>
      <c r="H21" s="591"/>
      <c r="I21" s="591"/>
    </row>
    <row r="22" spans="1:18" ht="12.6" customHeight="1">
      <c r="A22" s="591"/>
      <c r="B22" s="591"/>
      <c r="C22" s="591"/>
      <c r="D22" s="591"/>
      <c r="E22" s="591"/>
      <c r="F22" s="591"/>
      <c r="G22" s="591"/>
      <c r="H22" s="591"/>
      <c r="I22" s="591"/>
    </row>
    <row r="23" spans="1:18" ht="12.6" customHeight="1">
      <c r="A23" s="591"/>
      <c r="B23" s="591"/>
      <c r="C23" s="591"/>
      <c r="D23" s="591"/>
      <c r="E23" s="591"/>
      <c r="F23" s="591"/>
      <c r="G23" s="591"/>
      <c r="H23" s="591"/>
      <c r="I23" s="591"/>
    </row>
    <row r="24" spans="1:18" ht="12.95" customHeight="1">
      <c r="A24" s="591"/>
      <c r="B24" s="591"/>
      <c r="C24" s="591"/>
      <c r="D24" s="591"/>
      <c r="E24" s="591"/>
      <c r="F24" s="591"/>
      <c r="G24" s="591"/>
      <c r="H24" s="591"/>
      <c r="I24" s="591"/>
      <c r="P24" s="40"/>
      <c r="Q24" s="38"/>
      <c r="R24" s="38"/>
    </row>
    <row r="25" spans="1:18" ht="12.95" customHeight="1">
      <c r="A25" s="591"/>
      <c r="B25" s="591"/>
      <c r="C25" s="591"/>
      <c r="D25" s="591"/>
      <c r="E25" s="591"/>
      <c r="F25" s="591"/>
      <c r="G25" s="591"/>
      <c r="H25" s="591"/>
      <c r="I25" s="591"/>
      <c r="Q25" s="41"/>
      <c r="R25" s="41"/>
    </row>
    <row r="26" spans="1:18" ht="12.95" customHeight="1">
      <c r="A26" s="591"/>
      <c r="B26" s="591"/>
      <c r="C26" s="591"/>
      <c r="D26" s="591"/>
      <c r="E26" s="591"/>
      <c r="F26" s="591"/>
      <c r="G26" s="591"/>
      <c r="H26" s="591"/>
      <c r="I26" s="591"/>
      <c r="P26" s="40"/>
      <c r="Q26" s="41"/>
      <c r="R26" s="41"/>
    </row>
    <row r="27" spans="1:18" ht="12.95" customHeight="1">
      <c r="A27" s="591"/>
      <c r="B27" s="591"/>
      <c r="C27" s="591"/>
      <c r="D27" s="591"/>
      <c r="E27" s="591"/>
      <c r="F27" s="591"/>
      <c r="G27" s="591"/>
      <c r="H27" s="591"/>
      <c r="I27" s="591"/>
      <c r="P27" s="40"/>
      <c r="Q27" s="41"/>
      <c r="R27" s="41"/>
    </row>
    <row r="28" spans="1:18" ht="12.95" customHeight="1">
      <c r="A28" s="591"/>
      <c r="B28" s="591"/>
      <c r="C28" s="591"/>
      <c r="D28" s="591"/>
      <c r="E28" s="591"/>
      <c r="F28" s="591"/>
      <c r="G28" s="591"/>
      <c r="H28" s="591"/>
      <c r="I28" s="591"/>
      <c r="P28" s="40"/>
      <c r="Q28" s="41"/>
      <c r="R28" s="41"/>
    </row>
    <row r="29" spans="1:18" ht="12.95" customHeight="1">
      <c r="A29" s="591"/>
      <c r="B29" s="591"/>
      <c r="C29" s="591"/>
      <c r="D29" s="591"/>
      <c r="E29" s="591"/>
      <c r="F29" s="591"/>
      <c r="G29" s="591"/>
      <c r="H29" s="591"/>
      <c r="I29" s="591"/>
      <c r="P29" s="40"/>
      <c r="Q29" s="41"/>
      <c r="R29" s="41"/>
    </row>
    <row r="30" spans="1:18" ht="12.95" customHeight="1">
      <c r="A30" s="591"/>
      <c r="B30" s="591"/>
      <c r="C30" s="591"/>
      <c r="D30" s="591"/>
      <c r="E30" s="591"/>
      <c r="F30" s="591"/>
      <c r="G30" s="591"/>
      <c r="H30" s="591"/>
      <c r="I30" s="591"/>
      <c r="P30" s="40"/>
      <c r="Q30" s="41"/>
      <c r="R30" s="41"/>
    </row>
    <row r="31" spans="1:18" ht="12.95" customHeight="1">
      <c r="A31" s="591"/>
      <c r="B31" s="591"/>
      <c r="C31" s="591"/>
      <c r="D31" s="591"/>
      <c r="E31" s="591"/>
      <c r="F31" s="591"/>
      <c r="G31" s="591"/>
      <c r="H31" s="591"/>
      <c r="I31" s="591"/>
      <c r="P31" s="40"/>
      <c r="Q31" s="41"/>
      <c r="R31" s="41"/>
    </row>
    <row r="32" spans="1:18" ht="12.95" customHeight="1">
      <c r="A32" s="591"/>
      <c r="B32" s="591"/>
      <c r="C32" s="591"/>
      <c r="D32" s="591"/>
      <c r="E32" s="591"/>
      <c r="F32" s="591"/>
      <c r="G32" s="591"/>
      <c r="H32" s="591"/>
      <c r="I32" s="591"/>
    </row>
    <row r="33" spans="1:9" ht="12.95" customHeight="1">
      <c r="A33" s="591"/>
      <c r="B33" s="591"/>
      <c r="C33" s="591"/>
      <c r="D33" s="591"/>
      <c r="E33" s="591"/>
      <c r="F33" s="591"/>
      <c r="G33" s="591"/>
      <c r="H33" s="591"/>
      <c r="I33" s="591"/>
    </row>
    <row r="34" spans="1:9" ht="12.95" customHeight="1">
      <c r="A34" s="591"/>
      <c r="B34" s="591"/>
      <c r="C34" s="591"/>
      <c r="D34" s="591"/>
      <c r="E34" s="591"/>
      <c r="F34" s="591"/>
      <c r="G34" s="591"/>
      <c r="H34" s="591"/>
      <c r="I34" s="591"/>
    </row>
    <row r="35" spans="1:9" ht="12.95" customHeight="1">
      <c r="A35" s="591"/>
      <c r="B35" s="591"/>
      <c r="C35" s="591"/>
      <c r="D35" s="591"/>
      <c r="E35" s="591"/>
      <c r="F35" s="591"/>
      <c r="G35" s="591"/>
      <c r="H35" s="591"/>
      <c r="I35" s="591"/>
    </row>
    <row r="36" spans="1:9" ht="13.5" customHeight="1">
      <c r="A36" s="591"/>
      <c r="B36" s="591"/>
      <c r="C36" s="591"/>
      <c r="D36" s="591"/>
      <c r="E36" s="591"/>
      <c r="F36" s="591"/>
      <c r="G36" s="591"/>
      <c r="H36" s="591"/>
      <c r="I36" s="591"/>
    </row>
    <row r="37" spans="1:9" ht="13.5" customHeight="1">
      <c r="A37" s="591"/>
      <c r="B37" s="591"/>
      <c r="C37" s="591"/>
      <c r="D37" s="591"/>
      <c r="E37" s="591"/>
      <c r="F37" s="591"/>
      <c r="G37" s="591"/>
      <c r="H37" s="591"/>
      <c r="I37" s="591"/>
    </row>
    <row r="38" spans="1:9" ht="13.5" customHeight="1">
      <c r="A38" s="591"/>
      <c r="B38" s="591"/>
      <c r="C38" s="591"/>
      <c r="D38" s="591"/>
      <c r="E38" s="591"/>
      <c r="F38" s="591"/>
      <c r="G38" s="591"/>
      <c r="H38" s="591"/>
      <c r="I38" s="591"/>
    </row>
    <row r="39" spans="1:9" ht="13.5" customHeight="1">
      <c r="A39" s="591"/>
      <c r="B39" s="591"/>
      <c r="C39" s="591"/>
      <c r="D39" s="591"/>
      <c r="E39" s="591"/>
      <c r="F39" s="591"/>
      <c r="G39" s="591"/>
      <c r="H39" s="591"/>
      <c r="I39" s="591"/>
    </row>
    <row r="40" spans="1:9" ht="12.75" customHeight="1">
      <c r="A40" s="591"/>
      <c r="B40" s="591"/>
      <c r="C40" s="591"/>
      <c r="D40" s="591"/>
      <c r="E40" s="591"/>
      <c r="F40" s="591"/>
      <c r="G40" s="591"/>
      <c r="H40" s="591"/>
      <c r="I40" s="591"/>
    </row>
    <row r="41" spans="1:9" ht="12.75" customHeight="1">
      <c r="A41" s="591"/>
      <c r="B41" s="591"/>
      <c r="C41" s="591"/>
      <c r="D41" s="591"/>
      <c r="E41" s="591"/>
      <c r="F41" s="591"/>
      <c r="G41" s="591"/>
      <c r="H41" s="591"/>
      <c r="I41" s="591"/>
    </row>
    <row r="42" spans="1:9" ht="12.75" customHeight="1">
      <c r="A42" s="591"/>
      <c r="B42" s="591"/>
      <c r="C42" s="591"/>
      <c r="D42" s="591"/>
      <c r="E42" s="591"/>
      <c r="F42" s="591"/>
      <c r="G42" s="591"/>
      <c r="H42" s="591"/>
      <c r="I42" s="591"/>
    </row>
    <row r="43" spans="1:9" ht="11.45" customHeight="1">
      <c r="A43" s="591"/>
      <c r="B43" s="591"/>
      <c r="C43" s="591"/>
      <c r="D43" s="591"/>
      <c r="E43" s="591"/>
      <c r="F43" s="591"/>
      <c r="G43" s="591"/>
      <c r="H43" s="591"/>
      <c r="I43" s="591"/>
    </row>
    <row r="44" spans="1:9" ht="11.25" customHeight="1">
      <c r="A44" s="591"/>
      <c r="B44" s="591"/>
      <c r="C44" s="591"/>
      <c r="D44" s="591"/>
      <c r="E44" s="591"/>
      <c r="F44" s="591"/>
      <c r="G44" s="591"/>
      <c r="H44" s="591"/>
      <c r="I44" s="591"/>
    </row>
    <row r="45" spans="1:9" ht="11.45" customHeight="1">
      <c r="A45" s="591"/>
      <c r="B45" s="591"/>
      <c r="C45" s="591"/>
      <c r="D45" s="591"/>
      <c r="E45" s="591"/>
      <c r="F45" s="591"/>
      <c r="G45" s="591"/>
      <c r="H45" s="591"/>
      <c r="I45" s="591"/>
    </row>
    <row r="46" spans="1:9" ht="20.100000000000001" customHeight="1">
      <c r="A46" s="591"/>
      <c r="B46" s="591"/>
      <c r="C46" s="591"/>
      <c r="D46" s="591"/>
      <c r="E46" s="591"/>
      <c r="F46" s="591"/>
      <c r="G46" s="591"/>
      <c r="H46" s="591"/>
      <c r="I46" s="591"/>
    </row>
    <row r="47" spans="1:9" ht="15" customHeight="1">
      <c r="A47" s="591" t="s">
        <v>267</v>
      </c>
      <c r="B47" s="591"/>
      <c r="C47" s="591"/>
      <c r="D47" s="591"/>
      <c r="E47" s="591"/>
      <c r="F47" s="591"/>
      <c r="G47" s="591"/>
      <c r="H47" s="591"/>
      <c r="I47" s="591"/>
    </row>
    <row r="48" spans="1:9" ht="15" customHeight="1">
      <c r="A48" s="591"/>
      <c r="B48" s="591"/>
      <c r="C48" s="591"/>
      <c r="D48" s="591"/>
      <c r="E48" s="591"/>
      <c r="F48" s="591"/>
      <c r="G48" s="591"/>
      <c r="H48" s="591"/>
      <c r="I48" s="591"/>
    </row>
    <row r="49" spans="1:12" ht="6.95" customHeight="1">
      <c r="A49" s="591"/>
      <c r="B49" s="591"/>
      <c r="C49" s="591"/>
      <c r="D49" s="591"/>
      <c r="E49" s="591"/>
      <c r="F49" s="591"/>
      <c r="G49" s="591"/>
      <c r="H49" s="591"/>
      <c r="I49" s="591"/>
    </row>
    <row r="50" spans="1:12" ht="30" customHeight="1">
      <c r="A50" s="594" t="s">
        <v>89</v>
      </c>
      <c r="B50" s="594"/>
      <c r="C50" s="594"/>
      <c r="D50" s="594"/>
      <c r="E50" s="594"/>
      <c r="F50" s="594"/>
      <c r="G50" s="594"/>
      <c r="H50" s="594"/>
      <c r="I50" s="594"/>
    </row>
    <row r="51" spans="1:12" ht="18" customHeight="1">
      <c r="A51" s="80"/>
      <c r="B51" s="487" t="s">
        <v>45</v>
      </c>
      <c r="C51" s="488">
        <f>'3.4 '!J10</f>
        <v>367773.9022500001</v>
      </c>
      <c r="D51" s="489" t="s">
        <v>4</v>
      </c>
      <c r="E51" s="490">
        <f>C51/('8.1'!J10/'8.1'!K10)</f>
        <v>33587.922276842786</v>
      </c>
      <c r="F51" s="491" t="s">
        <v>239</v>
      </c>
      <c r="G51" s="492" t="s">
        <v>73</v>
      </c>
      <c r="H51" s="80"/>
      <c r="I51" s="80"/>
      <c r="L51" s="367"/>
    </row>
    <row r="52" spans="1:12" ht="30" customHeight="1">
      <c r="A52" s="595" t="s">
        <v>75</v>
      </c>
      <c r="B52" s="595"/>
      <c r="C52" s="595"/>
      <c r="D52" s="595"/>
      <c r="E52" s="595"/>
      <c r="F52" s="595"/>
      <c r="G52" s="595"/>
      <c r="H52" s="595"/>
      <c r="I52" s="595"/>
    </row>
    <row r="53" spans="1:12" ht="18" customHeight="1">
      <c r="A53" s="81"/>
      <c r="B53" s="487" t="s">
        <v>43</v>
      </c>
      <c r="C53" s="488">
        <f>'3.5 '!J10</f>
        <v>8722749.0473849997</v>
      </c>
      <c r="D53" s="489" t="s">
        <v>4</v>
      </c>
      <c r="E53" s="490">
        <f>C53/('8.1'!J10/'8.1'!K10)</f>
        <v>796628.07842415839</v>
      </c>
      <c r="F53" s="491" t="s">
        <v>239</v>
      </c>
      <c r="G53" s="82"/>
      <c r="H53" s="82"/>
      <c r="I53" s="82"/>
    </row>
    <row r="54" spans="1:12" ht="30" customHeight="1">
      <c r="A54" s="595" t="s">
        <v>76</v>
      </c>
      <c r="B54" s="595"/>
      <c r="C54" s="595"/>
      <c r="D54" s="595"/>
      <c r="E54" s="595"/>
      <c r="F54" s="595"/>
      <c r="G54" s="595"/>
      <c r="H54" s="595"/>
      <c r="I54" s="595"/>
    </row>
    <row r="55" spans="1:12" ht="18" customHeight="1">
      <c r="A55" s="81"/>
      <c r="B55" s="487" t="s">
        <v>44</v>
      </c>
      <c r="C55" s="493">
        <f>'3.6 '!J10</f>
        <v>6972807.6767369993</v>
      </c>
      <c r="D55" s="489" t="s">
        <v>4</v>
      </c>
      <c r="E55" s="490">
        <f>C55/('8.1'!J10/'8.1'!K10)</f>
        <v>636810.06418561062</v>
      </c>
      <c r="F55" s="491" t="s">
        <v>239</v>
      </c>
      <c r="G55" s="83"/>
      <c r="H55" s="82"/>
      <c r="I55" s="82"/>
    </row>
    <row r="56" spans="1:12" ht="12.75" customHeight="1">
      <c r="A56" s="135"/>
      <c r="B56" s="135"/>
      <c r="C56" s="135"/>
      <c r="D56" s="135"/>
      <c r="E56" s="135"/>
      <c r="F56" s="135"/>
      <c r="G56" s="135"/>
      <c r="H56" s="135"/>
      <c r="I56" s="135"/>
    </row>
    <row r="57" spans="1:12" ht="12.75" customHeight="1">
      <c r="A57" s="135"/>
      <c r="B57" s="135"/>
      <c r="C57" s="135"/>
      <c r="D57" s="135"/>
      <c r="E57" s="135"/>
      <c r="F57" s="135"/>
      <c r="G57" s="135"/>
      <c r="H57" s="135"/>
      <c r="I57" s="135"/>
    </row>
    <row r="58" spans="1:12" ht="12.75" customHeight="1">
      <c r="A58" s="135"/>
      <c r="B58" s="135"/>
      <c r="C58" s="135"/>
      <c r="D58" s="135"/>
      <c r="E58" s="135"/>
      <c r="F58" s="135"/>
      <c r="G58" s="135"/>
      <c r="H58" s="135"/>
      <c r="I58" s="135"/>
    </row>
  </sheetData>
  <mergeCells count="7">
    <mergeCell ref="A50:I50"/>
    <mergeCell ref="A52:I52"/>
    <mergeCell ref="A54:I54"/>
    <mergeCell ref="A2:B2"/>
    <mergeCell ref="C2:I2"/>
    <mergeCell ref="A47:I49"/>
    <mergeCell ref="A3:I4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AC81-5ECD-4E9E-AA62-8E9EA9F312DE}">
  <dimension ref="A1:F48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35.625" style="2" customWidth="1"/>
    <col min="2" max="6" width="10.625" style="2" customWidth="1"/>
    <col min="7" max="16384" width="9" style="2"/>
  </cols>
  <sheetData>
    <row r="1" spans="1:6" ht="20.25">
      <c r="A1" s="113" t="s">
        <v>111</v>
      </c>
      <c r="B1" s="114"/>
      <c r="C1" s="114"/>
      <c r="D1" s="114"/>
    </row>
    <row r="2" spans="1:6" ht="18">
      <c r="A2" s="115" t="s">
        <v>120</v>
      </c>
      <c r="B2" s="116"/>
      <c r="C2" s="116"/>
      <c r="D2" s="117"/>
    </row>
    <row r="3" spans="1:6" ht="8.25" customHeight="1">
      <c r="A3" s="7"/>
      <c r="B3" s="3"/>
      <c r="C3" s="3"/>
      <c r="D3" s="4"/>
    </row>
    <row r="4" spans="1:6" ht="15" customHeight="1">
      <c r="A4" s="136"/>
      <c r="B4" s="136"/>
      <c r="C4" s="136"/>
      <c r="D4" s="136"/>
    </row>
    <row r="5" spans="1:6" ht="39.950000000000003" customHeight="1">
      <c r="A5" s="140" t="s">
        <v>122</v>
      </c>
      <c r="B5" s="189" t="s">
        <v>90</v>
      </c>
      <c r="C5" s="189" t="s">
        <v>110</v>
      </c>
      <c r="D5" s="189" t="s">
        <v>118</v>
      </c>
      <c r="E5" s="189" t="s">
        <v>121</v>
      </c>
      <c r="F5" s="409" t="s">
        <v>299</v>
      </c>
    </row>
    <row r="6" spans="1:6" ht="39.950000000000003" customHeight="1">
      <c r="A6" s="138" t="s">
        <v>123</v>
      </c>
      <c r="B6" s="137">
        <v>141</v>
      </c>
      <c r="C6" s="137">
        <v>121</v>
      </c>
      <c r="D6" s="137">
        <v>129</v>
      </c>
      <c r="E6" s="139">
        <v>130</v>
      </c>
      <c r="F6" s="410">
        <v>131</v>
      </c>
    </row>
    <row r="7" spans="1:6" ht="39.950000000000003" customHeight="1">
      <c r="A7" s="138" t="s">
        <v>124</v>
      </c>
      <c r="B7" s="137">
        <v>130</v>
      </c>
      <c r="C7" s="137">
        <v>169</v>
      </c>
      <c r="D7" s="137">
        <v>169</v>
      </c>
      <c r="E7" s="139">
        <v>171</v>
      </c>
      <c r="F7" s="410">
        <v>177</v>
      </c>
    </row>
    <row r="8" spans="1:6" ht="39.950000000000003" customHeight="1">
      <c r="A8" s="138" t="s">
        <v>125</v>
      </c>
      <c r="B8" s="137">
        <v>271</v>
      </c>
      <c r="C8" s="137">
        <v>290</v>
      </c>
      <c r="D8" s="137">
        <v>298</v>
      </c>
      <c r="E8" s="137">
        <v>301</v>
      </c>
      <c r="F8" s="411">
        <v>308</v>
      </c>
    </row>
    <row r="9" spans="1:6" ht="12.95" customHeight="1">
      <c r="A9" s="136"/>
      <c r="B9" s="136"/>
      <c r="C9" s="136"/>
      <c r="D9" s="136"/>
      <c r="E9" s="6"/>
    </row>
    <row r="10" spans="1:6" ht="15" customHeight="1">
      <c r="A10" s="596" t="s">
        <v>171</v>
      </c>
      <c r="B10" s="596"/>
      <c r="C10" s="596"/>
      <c r="D10" s="596"/>
      <c r="E10" s="596"/>
      <c r="F10" s="596"/>
    </row>
    <row r="11" spans="1:6" ht="15" customHeight="1"/>
    <row r="12" spans="1:6" ht="15" customHeight="1"/>
    <row r="13" spans="1:6" ht="15" customHeight="1"/>
    <row r="14" spans="1:6" ht="15" customHeight="1"/>
    <row r="15" spans="1:6" ht="15" customHeight="1">
      <c r="A15" s="136"/>
      <c r="B15" s="136"/>
      <c r="C15" s="136"/>
      <c r="D15" s="136"/>
    </row>
    <row r="16" spans="1:6" ht="15" customHeight="1">
      <c r="A16" s="136"/>
      <c r="B16" s="136"/>
      <c r="C16" s="136"/>
      <c r="D16" s="136"/>
    </row>
    <row r="17" spans="1:6" ht="15" customHeight="1">
      <c r="A17" s="136"/>
      <c r="B17" s="136"/>
      <c r="C17" s="136"/>
      <c r="D17" s="136"/>
    </row>
    <row r="18" spans="1:6" ht="15" customHeight="1">
      <c r="A18" s="136"/>
      <c r="B18" s="136" t="str">
        <f>B5</f>
        <v>2021/2022</v>
      </c>
      <c r="C18" s="136" t="str">
        <f>C5</f>
        <v>2022/2023</v>
      </c>
      <c r="D18" s="136" t="str">
        <f>D5</f>
        <v>2023/2024</v>
      </c>
      <c r="E18" s="136" t="str">
        <f>E5</f>
        <v>2024/2025</v>
      </c>
      <c r="F18" s="136" t="str">
        <f>F5</f>
        <v>2025/2026</v>
      </c>
    </row>
    <row r="19" spans="1:6" ht="15" customHeight="1">
      <c r="A19" s="171" t="s">
        <v>166</v>
      </c>
      <c r="B19" s="175">
        <f>B6/B8</f>
        <v>0.52029520295202947</v>
      </c>
      <c r="C19" s="175">
        <f>C6/C8</f>
        <v>0.41724137931034483</v>
      </c>
      <c r="D19" s="175">
        <f>D6/D8</f>
        <v>0.43288590604026844</v>
      </c>
      <c r="E19" s="175">
        <f>E6/E8</f>
        <v>0.43189368770764119</v>
      </c>
      <c r="F19" s="175">
        <f>F6/F8</f>
        <v>0.42532467532467533</v>
      </c>
    </row>
    <row r="20" spans="1:6" ht="15" customHeight="1">
      <c r="A20" s="171" t="s">
        <v>167</v>
      </c>
      <c r="B20" s="175">
        <f>B7/B8</f>
        <v>0.47970479704797048</v>
      </c>
      <c r="C20" s="175">
        <f>C7/C8</f>
        <v>0.58275862068965523</v>
      </c>
      <c r="D20" s="175">
        <f>D7/D8</f>
        <v>0.56711409395973156</v>
      </c>
      <c r="E20" s="175">
        <f>E7/E8</f>
        <v>0.56810631229235875</v>
      </c>
      <c r="F20" s="175">
        <f>F7/F8</f>
        <v>0.57467532467532467</v>
      </c>
    </row>
    <row r="21" spans="1:6" ht="15" customHeight="1">
      <c r="A21" s="136"/>
      <c r="B21" s="136"/>
      <c r="C21" s="136"/>
      <c r="D21" s="136"/>
    </row>
    <row r="22" spans="1:6" ht="15" customHeight="1">
      <c r="A22" s="136"/>
      <c r="B22" s="136"/>
      <c r="C22" s="136"/>
      <c r="D22" s="136"/>
    </row>
    <row r="23" spans="1:6" ht="12.95" customHeight="1">
      <c r="A23" s="136"/>
      <c r="B23" s="136"/>
      <c r="C23" s="136"/>
      <c r="D23" s="136"/>
    </row>
    <row r="24" spans="1:6" ht="12.95" customHeight="1">
      <c r="A24" s="136"/>
      <c r="B24" s="136"/>
      <c r="C24" s="136"/>
      <c r="D24" s="136"/>
    </row>
    <row r="25" spans="1:6" ht="12.95" customHeight="1">
      <c r="A25" s="136"/>
      <c r="B25" s="136"/>
      <c r="C25" s="136"/>
      <c r="D25" s="136"/>
    </row>
    <row r="26" spans="1:6" ht="12.95" customHeight="1">
      <c r="A26" s="136"/>
      <c r="B26" s="136"/>
      <c r="C26" s="136"/>
      <c r="D26" s="136"/>
    </row>
    <row r="27" spans="1:6" ht="12.95" customHeight="1"/>
    <row r="28" spans="1:6" ht="12.95" customHeight="1">
      <c r="A28" s="136"/>
      <c r="B28" s="136"/>
      <c r="C28" s="136"/>
      <c r="D28" s="136"/>
    </row>
    <row r="29" spans="1:6" ht="12.95" customHeight="1">
      <c r="A29" s="596" t="s">
        <v>170</v>
      </c>
      <c r="B29" s="596"/>
      <c r="C29" s="596"/>
      <c r="D29" s="596"/>
      <c r="E29" s="596"/>
      <c r="F29" s="596"/>
    </row>
    <row r="30" spans="1:6" ht="12.95" customHeight="1">
      <c r="A30" s="136"/>
      <c r="B30" s="136"/>
      <c r="C30" s="136"/>
      <c r="D30" s="136"/>
    </row>
    <row r="31" spans="1:6" ht="15" customHeight="1">
      <c r="A31" s="136"/>
      <c r="B31" s="136"/>
      <c r="C31" s="136"/>
      <c r="D31" s="136"/>
    </row>
    <row r="32" spans="1:6" ht="15" customHeight="1"/>
    <row r="33" spans="1:4" ht="15" customHeight="1">
      <c r="A33" s="136"/>
      <c r="B33" s="136"/>
      <c r="C33" s="136"/>
      <c r="D33" s="136"/>
    </row>
    <row r="34" spans="1:4" ht="15" customHeight="1"/>
    <row r="35" spans="1:4" ht="15" customHeight="1"/>
    <row r="36" spans="1:4" ht="15" customHeight="1"/>
    <row r="37" spans="1:4" ht="15" customHeight="1">
      <c r="A37" s="136"/>
      <c r="B37" s="136"/>
      <c r="C37" s="136"/>
      <c r="D37" s="136"/>
    </row>
    <row r="38" spans="1:4" ht="15" customHeight="1">
      <c r="A38" s="136"/>
      <c r="B38" s="136"/>
      <c r="C38" s="136"/>
      <c r="D38" s="136"/>
    </row>
    <row r="39" spans="1:4" ht="15" customHeight="1">
      <c r="A39" s="136"/>
      <c r="B39" s="136"/>
      <c r="C39" s="136"/>
      <c r="D39" s="136"/>
    </row>
    <row r="40" spans="1:4" ht="15" customHeight="1">
      <c r="A40" s="136"/>
      <c r="B40" s="136"/>
      <c r="C40" s="136"/>
      <c r="D40" s="136"/>
    </row>
    <row r="41" spans="1:4" ht="15" customHeight="1">
      <c r="A41" s="136"/>
      <c r="B41" s="136"/>
      <c r="C41" s="136"/>
      <c r="D41" s="136"/>
    </row>
    <row r="42" spans="1:4" ht="15" customHeight="1">
      <c r="A42" s="136"/>
      <c r="B42" s="136"/>
      <c r="C42" s="136"/>
      <c r="D42" s="136"/>
    </row>
    <row r="43" spans="1:4" ht="15" customHeight="1">
      <c r="A43" s="136"/>
      <c r="B43" s="136"/>
      <c r="C43" s="136"/>
      <c r="D43" s="136"/>
    </row>
    <row r="44" spans="1:4" ht="15" customHeight="1"/>
    <row r="45" spans="1:4" ht="15" customHeight="1"/>
    <row r="46" spans="1:4" ht="15" customHeight="1"/>
    <row r="47" spans="1:4" ht="15" customHeight="1"/>
    <row r="48" spans="1:4" ht="15" customHeight="1"/>
  </sheetData>
  <mergeCells count="2">
    <mergeCell ref="A10:F10"/>
    <mergeCell ref="A29:F29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/>
  <dimension ref="A1:N49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35.625" style="2" customWidth="1"/>
    <col min="2" max="11" width="5.125" style="2" customWidth="1"/>
    <col min="12" max="16384" width="9" style="2"/>
  </cols>
  <sheetData>
    <row r="1" spans="1:14" ht="20.25">
      <c r="A1" s="113"/>
      <c r="B1" s="114"/>
      <c r="C1" s="114"/>
      <c r="D1" s="114"/>
    </row>
    <row r="2" spans="1:14" ht="18">
      <c r="A2" s="115" t="s">
        <v>126</v>
      </c>
      <c r="B2" s="116"/>
      <c r="C2" s="116"/>
      <c r="D2" s="117"/>
    </row>
    <row r="3" spans="1:14" ht="8.25" customHeight="1">
      <c r="A3" s="7"/>
      <c r="B3" s="3"/>
      <c r="C3" s="3"/>
      <c r="D3" s="4"/>
    </row>
    <row r="4" spans="1:14" ht="15" customHeight="1">
      <c r="A4" s="136"/>
      <c r="B4" s="136"/>
      <c r="C4" s="136"/>
      <c r="D4" s="136"/>
    </row>
    <row r="5" spans="1:14" ht="20.100000000000001" customHeight="1">
      <c r="A5" s="601" t="s">
        <v>127</v>
      </c>
      <c r="B5" s="597" t="s">
        <v>90</v>
      </c>
      <c r="C5" s="603"/>
      <c r="D5" s="597" t="s">
        <v>110</v>
      </c>
      <c r="E5" s="597"/>
      <c r="F5" s="598" t="s">
        <v>118</v>
      </c>
      <c r="G5" s="598"/>
      <c r="H5" s="597" t="s">
        <v>121</v>
      </c>
      <c r="I5" s="597"/>
      <c r="J5" s="599" t="s">
        <v>299</v>
      </c>
      <c r="K5" s="600"/>
    </row>
    <row r="6" spans="1:14" ht="20.100000000000001" customHeight="1">
      <c r="A6" s="602"/>
      <c r="B6" s="134" t="s">
        <v>128</v>
      </c>
      <c r="C6" s="145" t="s">
        <v>129</v>
      </c>
      <c r="D6" s="134" t="s">
        <v>128</v>
      </c>
      <c r="E6" s="85" t="s">
        <v>129</v>
      </c>
      <c r="F6" s="134" t="s">
        <v>128</v>
      </c>
      <c r="G6" s="85" t="s">
        <v>129</v>
      </c>
      <c r="H6" s="134" t="s">
        <v>128</v>
      </c>
      <c r="I6" s="85" t="s">
        <v>129</v>
      </c>
      <c r="J6" s="384" t="s">
        <v>128</v>
      </c>
      <c r="K6" s="463" t="s">
        <v>129</v>
      </c>
    </row>
    <row r="7" spans="1:14" ht="39.950000000000003" customHeight="1">
      <c r="A7" s="138" t="s">
        <v>136</v>
      </c>
      <c r="B7" s="412">
        <v>90</v>
      </c>
      <c r="C7" s="413">
        <v>122</v>
      </c>
      <c r="D7" s="412">
        <v>73</v>
      </c>
      <c r="E7" s="414">
        <v>100</v>
      </c>
      <c r="F7" s="144">
        <v>86</v>
      </c>
      <c r="G7" s="143">
        <v>112</v>
      </c>
      <c r="H7" s="415">
        <v>83</v>
      </c>
      <c r="I7" s="414">
        <v>111</v>
      </c>
      <c r="J7" s="464">
        <v>87</v>
      </c>
      <c r="K7" s="465">
        <v>106</v>
      </c>
    </row>
    <row r="8" spans="1:14" ht="39.950000000000003" customHeight="1">
      <c r="A8" s="138" t="s">
        <v>137</v>
      </c>
      <c r="B8" s="412">
        <v>22</v>
      </c>
      <c r="C8" s="413">
        <v>66</v>
      </c>
      <c r="D8" s="412">
        <v>27</v>
      </c>
      <c r="E8" s="414">
        <v>65</v>
      </c>
      <c r="F8" s="144">
        <v>20</v>
      </c>
      <c r="G8" s="143">
        <v>55</v>
      </c>
      <c r="H8" s="415">
        <v>24</v>
      </c>
      <c r="I8" s="414">
        <v>71</v>
      </c>
      <c r="J8" s="464">
        <v>22</v>
      </c>
      <c r="K8" s="465">
        <v>61</v>
      </c>
    </row>
    <row r="9" spans="1:14" ht="39.950000000000003" customHeight="1">
      <c r="A9" s="138" t="s">
        <v>138</v>
      </c>
      <c r="B9" s="412">
        <v>12</v>
      </c>
      <c r="C9" s="413">
        <v>34</v>
      </c>
      <c r="D9" s="412">
        <v>8</v>
      </c>
      <c r="E9" s="414">
        <v>23</v>
      </c>
      <c r="F9" s="141">
        <v>15</v>
      </c>
      <c r="G9" s="143">
        <v>39</v>
      </c>
      <c r="H9" s="415">
        <v>18</v>
      </c>
      <c r="I9" s="416">
        <v>45</v>
      </c>
      <c r="J9" s="464">
        <v>16</v>
      </c>
      <c r="K9" s="465">
        <v>37</v>
      </c>
    </row>
    <row r="10" spans="1:14" ht="39.950000000000003" customHeight="1">
      <c r="A10" s="138" t="s">
        <v>139</v>
      </c>
      <c r="B10" s="412">
        <v>17</v>
      </c>
      <c r="C10" s="413">
        <v>17</v>
      </c>
      <c r="D10" s="412">
        <v>13</v>
      </c>
      <c r="E10" s="414">
        <v>13</v>
      </c>
      <c r="F10" s="144">
        <v>8</v>
      </c>
      <c r="G10" s="143">
        <v>8</v>
      </c>
      <c r="H10" s="415">
        <v>5</v>
      </c>
      <c r="I10" s="414">
        <v>5</v>
      </c>
      <c r="J10" s="464">
        <v>6</v>
      </c>
      <c r="K10" s="465">
        <v>6</v>
      </c>
    </row>
    <row r="11" spans="1:14" ht="39.950000000000003" customHeight="1">
      <c r="A11" s="138" t="s">
        <v>2</v>
      </c>
      <c r="B11" s="141">
        <v>141</v>
      </c>
      <c r="C11" s="142">
        <v>239</v>
      </c>
      <c r="D11" s="141">
        <v>121</v>
      </c>
      <c r="E11" s="142">
        <v>201</v>
      </c>
      <c r="F11" s="141">
        <v>129</v>
      </c>
      <c r="G11" s="142">
        <v>214</v>
      </c>
      <c r="H11" s="141">
        <v>130</v>
      </c>
      <c r="I11" s="142">
        <v>232</v>
      </c>
      <c r="J11" s="464">
        <v>131</v>
      </c>
      <c r="K11" s="465">
        <v>210</v>
      </c>
      <c r="M11" s="152"/>
      <c r="N11" s="152"/>
    </row>
    <row r="12" spans="1:14" ht="15" customHeight="1">
      <c r="A12" s="136"/>
      <c r="B12" s="136"/>
      <c r="C12" s="136"/>
      <c r="D12" s="136"/>
    </row>
    <row r="13" spans="1:14" ht="15" customHeight="1">
      <c r="A13" s="596" t="s">
        <v>156</v>
      </c>
      <c r="B13" s="596"/>
      <c r="C13" s="596"/>
      <c r="D13" s="596"/>
      <c r="E13" s="596"/>
      <c r="F13" s="596"/>
      <c r="G13" s="596"/>
      <c r="H13" s="596"/>
      <c r="I13" s="596"/>
      <c r="J13" s="596"/>
      <c r="K13" s="596"/>
    </row>
    <row r="14" spans="1:14" ht="15" customHeight="1">
      <c r="A14" s="136"/>
      <c r="B14" s="136"/>
      <c r="C14" s="136"/>
      <c r="D14" s="136"/>
    </row>
    <row r="15" spans="1:14" ht="15" customHeight="1">
      <c r="A15" s="136"/>
      <c r="B15" s="136"/>
      <c r="C15" s="136"/>
      <c r="D15" s="136"/>
    </row>
    <row r="16" spans="1:14" ht="15" customHeight="1">
      <c r="A16" s="136"/>
      <c r="B16" s="136"/>
      <c r="C16" s="136"/>
      <c r="D16" s="136"/>
    </row>
    <row r="17" spans="1:6" ht="15" customHeight="1">
      <c r="A17" s="136"/>
      <c r="B17" s="136"/>
      <c r="C17" s="136"/>
      <c r="D17" s="136"/>
    </row>
    <row r="18" spans="1:6" ht="15" customHeight="1">
      <c r="A18" s="136"/>
      <c r="B18" s="170" t="str">
        <f>B5</f>
        <v>2021/2022</v>
      </c>
      <c r="C18" s="170" t="str">
        <f>D5</f>
        <v>2022/2023</v>
      </c>
      <c r="D18" s="170" t="str">
        <f>F5</f>
        <v>2023/2024</v>
      </c>
      <c r="E18" s="170" t="str">
        <f>H5</f>
        <v>2024/2025</v>
      </c>
      <c r="F18" s="170" t="str">
        <f>J5</f>
        <v>2025/2026</v>
      </c>
    </row>
    <row r="19" spans="1:6" ht="15" customHeight="1">
      <c r="A19" s="171" t="s">
        <v>153</v>
      </c>
      <c r="B19" s="147">
        <f>B7</f>
        <v>90</v>
      </c>
      <c r="C19" s="147">
        <f>D7</f>
        <v>73</v>
      </c>
      <c r="D19" s="147">
        <f>F7</f>
        <v>86</v>
      </c>
      <c r="E19" s="35">
        <f>H7</f>
        <v>83</v>
      </c>
      <c r="F19" s="35">
        <f>J7</f>
        <v>87</v>
      </c>
    </row>
    <row r="20" spans="1:6" ht="15" customHeight="1">
      <c r="A20" s="171" t="s">
        <v>154</v>
      </c>
      <c r="B20" s="147">
        <f>B8</f>
        <v>22</v>
      </c>
      <c r="C20" s="147">
        <f>D8</f>
        <v>27</v>
      </c>
      <c r="D20" s="147">
        <f>F8</f>
        <v>20</v>
      </c>
      <c r="E20" s="35">
        <f>H8</f>
        <v>24</v>
      </c>
      <c r="F20" s="35">
        <f>J8</f>
        <v>22</v>
      </c>
    </row>
    <row r="21" spans="1:6" ht="15" customHeight="1">
      <c r="A21" s="171" t="s">
        <v>155</v>
      </c>
      <c r="B21" s="147">
        <f>B9</f>
        <v>12</v>
      </c>
      <c r="C21" s="147">
        <f>D9</f>
        <v>8</v>
      </c>
      <c r="D21" s="147">
        <f>F9</f>
        <v>15</v>
      </c>
      <c r="E21" s="35">
        <f>H9</f>
        <v>18</v>
      </c>
      <c r="F21" s="35">
        <f>J9</f>
        <v>16</v>
      </c>
    </row>
    <row r="22" spans="1:6" ht="15" customHeight="1">
      <c r="A22" s="171" t="s">
        <v>3</v>
      </c>
      <c r="B22" s="147">
        <f>B10</f>
        <v>17</v>
      </c>
      <c r="C22" s="147">
        <f>D10</f>
        <v>13</v>
      </c>
      <c r="D22" s="147">
        <f>F10</f>
        <v>8</v>
      </c>
      <c r="E22" s="35">
        <f>H10</f>
        <v>5</v>
      </c>
      <c r="F22" s="35">
        <f>J10</f>
        <v>6</v>
      </c>
    </row>
    <row r="23" spans="1:6" ht="15" customHeight="1">
      <c r="A23" s="136"/>
      <c r="B23" s="136"/>
      <c r="C23" s="136"/>
      <c r="D23" s="136"/>
    </row>
    <row r="24" spans="1:6" ht="12.95" customHeight="1">
      <c r="A24" s="136"/>
      <c r="B24" s="136"/>
      <c r="C24" s="136"/>
      <c r="D24" s="136"/>
    </row>
    <row r="25" spans="1:6" ht="12.95" customHeight="1">
      <c r="A25" s="136"/>
      <c r="B25" s="136"/>
      <c r="C25" s="136"/>
      <c r="D25" s="136"/>
    </row>
    <row r="26" spans="1:6" ht="12.95" customHeight="1">
      <c r="A26" s="136"/>
      <c r="B26" s="136"/>
      <c r="C26" s="136"/>
      <c r="D26" s="136"/>
    </row>
    <row r="27" spans="1:6" ht="12.95" customHeight="1">
      <c r="A27" s="136"/>
      <c r="B27" s="136"/>
      <c r="C27" s="136"/>
      <c r="D27" s="136"/>
    </row>
    <row r="28" spans="1:6" ht="12.95" customHeight="1">
      <c r="A28" s="136"/>
      <c r="B28" s="136"/>
      <c r="C28" s="136"/>
      <c r="D28" s="136"/>
    </row>
    <row r="29" spans="1:6" ht="12.95" customHeight="1">
      <c r="A29" s="172" t="s">
        <v>147</v>
      </c>
      <c r="B29" s="136"/>
      <c r="C29" s="136"/>
      <c r="D29" s="136"/>
    </row>
    <row r="30" spans="1:6" ht="12.95" customHeight="1">
      <c r="A30" s="136"/>
      <c r="B30" s="136"/>
      <c r="C30" s="136"/>
      <c r="D30" s="136"/>
    </row>
    <row r="31" spans="1:6" ht="12.95" customHeight="1"/>
    <row r="32" spans="1:6" ht="15" customHeight="1"/>
    <row r="33" spans="1:4" ht="15" customHeight="1"/>
    <row r="34" spans="1:4" ht="15" customHeight="1"/>
    <row r="35" spans="1:4" ht="15" customHeight="1"/>
    <row r="36" spans="1:4" ht="15" customHeight="1">
      <c r="A36" s="136"/>
      <c r="B36" s="136"/>
      <c r="C36" s="136"/>
      <c r="D36" s="136"/>
    </row>
    <row r="37" spans="1:4" ht="15" customHeight="1">
      <c r="A37" s="136"/>
      <c r="B37" s="136"/>
      <c r="C37" s="136"/>
      <c r="D37" s="136"/>
    </row>
    <row r="38" spans="1:4" ht="15" customHeight="1">
      <c r="A38" s="136"/>
      <c r="B38" s="136"/>
      <c r="C38" s="136"/>
      <c r="D38" s="136"/>
    </row>
    <row r="39" spans="1:4" ht="15" customHeight="1">
      <c r="A39" s="136"/>
      <c r="B39" s="136"/>
      <c r="C39" s="136"/>
      <c r="D39" s="136"/>
    </row>
    <row r="40" spans="1:4" ht="15" customHeight="1">
      <c r="A40" s="136"/>
      <c r="B40" s="136"/>
      <c r="C40" s="136"/>
      <c r="D40" s="136"/>
    </row>
    <row r="41" spans="1:4" ht="15" customHeight="1">
      <c r="A41" s="136"/>
      <c r="B41" s="136"/>
      <c r="C41" s="136"/>
      <c r="D41" s="136"/>
    </row>
    <row r="42" spans="1:4" ht="15" customHeight="1">
      <c r="A42" s="136"/>
      <c r="B42" s="136"/>
      <c r="C42" s="136"/>
      <c r="D42" s="136"/>
    </row>
    <row r="43" spans="1:4" ht="15" customHeight="1">
      <c r="A43" s="136"/>
      <c r="B43" s="136"/>
      <c r="C43" s="136"/>
      <c r="D43" s="136"/>
    </row>
    <row r="44" spans="1:4" ht="15" customHeight="1">
      <c r="A44" s="136"/>
      <c r="B44" s="136"/>
      <c r="C44" s="136"/>
      <c r="D44" s="136"/>
    </row>
    <row r="45" spans="1:4" ht="15" customHeight="1"/>
    <row r="46" spans="1:4" ht="15" customHeight="1"/>
    <row r="47" spans="1:4" ht="15" customHeight="1"/>
    <row r="48" spans="1:4" ht="15" customHeight="1"/>
    <row r="49" ht="15" customHeight="1"/>
  </sheetData>
  <mergeCells count="7">
    <mergeCell ref="A13:K13"/>
    <mergeCell ref="D5:E5"/>
    <mergeCell ref="F5:G5"/>
    <mergeCell ref="H5:I5"/>
    <mergeCell ref="J5:K5"/>
    <mergeCell ref="A5:A6"/>
    <mergeCell ref="B5:C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D42DD-E465-464D-99BE-3082C5106ADA}">
  <dimension ref="A1:K49"/>
  <sheetViews>
    <sheetView view="pageBreakPreview" zoomScaleNormal="100" zoomScaleSheetLayoutView="100" workbookViewId="0">
      <selection activeCell="D1" sqref="D1"/>
    </sheetView>
  </sheetViews>
  <sheetFormatPr defaultColWidth="9" defaultRowHeight="12.75"/>
  <cols>
    <col min="1" max="1" width="35.625" style="2" customWidth="1"/>
    <col min="2" max="11" width="5.125" style="2" customWidth="1"/>
    <col min="12" max="16384" width="9" style="2"/>
  </cols>
  <sheetData>
    <row r="1" spans="1:11" ht="20.25">
      <c r="A1" s="113"/>
      <c r="B1" s="114"/>
      <c r="C1" s="114"/>
      <c r="D1" s="114"/>
    </row>
    <row r="2" spans="1:11" ht="18">
      <c r="A2" s="115" t="s">
        <v>142</v>
      </c>
      <c r="B2" s="116"/>
      <c r="C2" s="116"/>
      <c r="D2" s="117"/>
    </row>
    <row r="3" spans="1:11" ht="8.25" customHeight="1">
      <c r="A3" s="7"/>
      <c r="B3" s="3"/>
      <c r="C3" s="3"/>
      <c r="D3" s="4"/>
    </row>
    <row r="4" spans="1:11" ht="15" customHeight="1">
      <c r="A4" s="136"/>
      <c r="B4" s="136"/>
      <c r="C4" s="136"/>
      <c r="D4" s="136"/>
    </row>
    <row r="5" spans="1:11" ht="15" customHeight="1">
      <c r="A5" s="220" t="s">
        <v>122</v>
      </c>
      <c r="B5" s="597" t="s">
        <v>90</v>
      </c>
      <c r="C5" s="603"/>
      <c r="D5" s="597" t="s">
        <v>110</v>
      </c>
      <c r="E5" s="597"/>
      <c r="F5" s="604" t="s">
        <v>118</v>
      </c>
      <c r="G5" s="604"/>
      <c r="H5" s="597" t="s">
        <v>121</v>
      </c>
      <c r="I5" s="597"/>
      <c r="J5" s="599" t="s">
        <v>299</v>
      </c>
      <c r="K5" s="600"/>
    </row>
    <row r="6" spans="1:11" ht="24.95" customHeight="1">
      <c r="A6" s="161" t="s">
        <v>164</v>
      </c>
      <c r="B6" s="134" t="s">
        <v>128</v>
      </c>
      <c r="C6" s="145" t="s">
        <v>129</v>
      </c>
      <c r="D6" s="134" t="s">
        <v>128</v>
      </c>
      <c r="E6" s="85" t="s">
        <v>129</v>
      </c>
      <c r="F6" s="134" t="s">
        <v>128</v>
      </c>
      <c r="G6" s="85" t="s">
        <v>129</v>
      </c>
      <c r="H6" s="134" t="s">
        <v>128</v>
      </c>
      <c r="I6" s="85" t="s">
        <v>129</v>
      </c>
      <c r="J6" s="384" t="s">
        <v>128</v>
      </c>
      <c r="K6" s="463" t="s">
        <v>129</v>
      </c>
    </row>
    <row r="7" spans="1:11" ht="39.950000000000003" customHeight="1">
      <c r="A7" s="221" t="s">
        <v>130</v>
      </c>
      <c r="B7" s="412">
        <v>18</v>
      </c>
      <c r="C7" s="413">
        <v>25</v>
      </c>
      <c r="D7" s="412">
        <v>27</v>
      </c>
      <c r="E7" s="414">
        <v>34</v>
      </c>
      <c r="F7" s="223">
        <v>29</v>
      </c>
      <c r="G7" s="192">
        <v>39</v>
      </c>
      <c r="H7" s="415">
        <v>31</v>
      </c>
      <c r="I7" s="414">
        <v>47</v>
      </c>
      <c r="J7" s="464">
        <v>32</v>
      </c>
      <c r="K7" s="465">
        <v>49</v>
      </c>
    </row>
    <row r="8" spans="1:11" ht="39.950000000000003" customHeight="1">
      <c r="A8" s="221" t="s">
        <v>131</v>
      </c>
      <c r="B8" s="412">
        <v>3</v>
      </c>
      <c r="C8" s="413">
        <v>4</v>
      </c>
      <c r="D8" s="412">
        <v>3</v>
      </c>
      <c r="E8" s="414">
        <v>4</v>
      </c>
      <c r="F8" s="223">
        <v>1</v>
      </c>
      <c r="G8" s="192">
        <v>2</v>
      </c>
      <c r="H8" s="415">
        <v>1</v>
      </c>
      <c r="I8" s="414">
        <v>2</v>
      </c>
      <c r="J8" s="464">
        <v>3</v>
      </c>
      <c r="K8" s="465">
        <v>3</v>
      </c>
    </row>
    <row r="9" spans="1:11" ht="39.950000000000003" customHeight="1">
      <c r="A9" s="221" t="s">
        <v>132</v>
      </c>
      <c r="B9" s="412">
        <v>15</v>
      </c>
      <c r="C9" s="413">
        <v>59</v>
      </c>
      <c r="D9" s="412">
        <v>15</v>
      </c>
      <c r="E9" s="414">
        <v>46</v>
      </c>
      <c r="F9" s="222">
        <v>17</v>
      </c>
      <c r="G9" s="192">
        <v>49</v>
      </c>
      <c r="H9" s="415">
        <v>16</v>
      </c>
      <c r="I9" s="416">
        <v>59</v>
      </c>
      <c r="J9" s="464">
        <v>15</v>
      </c>
      <c r="K9" s="465">
        <v>44</v>
      </c>
    </row>
    <row r="10" spans="1:11" ht="39.950000000000003" customHeight="1">
      <c r="A10" s="221" t="s">
        <v>133</v>
      </c>
      <c r="B10" s="412">
        <v>4</v>
      </c>
      <c r="C10" s="413">
        <v>4</v>
      </c>
      <c r="D10" s="412">
        <v>5</v>
      </c>
      <c r="E10" s="414">
        <v>5</v>
      </c>
      <c r="F10" s="223">
        <v>4</v>
      </c>
      <c r="G10" s="192">
        <v>4</v>
      </c>
      <c r="H10" s="415">
        <v>5</v>
      </c>
      <c r="I10" s="414">
        <v>5</v>
      </c>
      <c r="J10" s="464">
        <v>6</v>
      </c>
      <c r="K10" s="465">
        <v>6</v>
      </c>
    </row>
    <row r="11" spans="1:11" ht="39.950000000000003" customHeight="1">
      <c r="A11" s="221" t="s">
        <v>134</v>
      </c>
      <c r="B11" s="415">
        <v>1</v>
      </c>
      <c r="C11" s="417">
        <v>1</v>
      </c>
      <c r="D11" s="415">
        <v>0</v>
      </c>
      <c r="E11" s="416">
        <v>0</v>
      </c>
      <c r="F11" s="222">
        <v>0</v>
      </c>
      <c r="G11" s="224">
        <v>0</v>
      </c>
      <c r="H11" s="415">
        <v>0</v>
      </c>
      <c r="I11" s="416">
        <v>0</v>
      </c>
      <c r="J11" s="464">
        <v>1</v>
      </c>
      <c r="K11" s="465">
        <v>1</v>
      </c>
    </row>
    <row r="12" spans="1:11" ht="39.950000000000003" customHeight="1">
      <c r="A12" s="221" t="s">
        <v>135</v>
      </c>
      <c r="B12" s="418">
        <v>105</v>
      </c>
      <c r="C12" s="419">
        <v>129</v>
      </c>
      <c r="D12" s="418">
        <v>86</v>
      </c>
      <c r="E12" s="420">
        <v>103</v>
      </c>
      <c r="F12" s="226">
        <v>94</v>
      </c>
      <c r="G12" s="225">
        <v>112</v>
      </c>
      <c r="H12" s="421">
        <v>99</v>
      </c>
      <c r="I12" s="420">
        <v>114</v>
      </c>
      <c r="J12" s="466">
        <v>92</v>
      </c>
      <c r="K12" s="467">
        <v>101</v>
      </c>
    </row>
    <row r="13" spans="1:11" ht="39.950000000000003" customHeight="1">
      <c r="A13" s="221" t="s">
        <v>240</v>
      </c>
      <c r="B13" s="418">
        <v>17</v>
      </c>
      <c r="C13" s="419">
        <v>17</v>
      </c>
      <c r="D13" s="418">
        <v>13</v>
      </c>
      <c r="E13" s="420">
        <v>13</v>
      </c>
      <c r="F13" s="226">
        <v>8</v>
      </c>
      <c r="G13" s="225">
        <v>8</v>
      </c>
      <c r="H13" s="421">
        <v>5</v>
      </c>
      <c r="I13" s="420">
        <v>5</v>
      </c>
      <c r="J13" s="466">
        <v>6</v>
      </c>
      <c r="K13" s="467">
        <v>6</v>
      </c>
    </row>
    <row r="14" spans="1:11" ht="15" customHeight="1">
      <c r="A14" s="136"/>
      <c r="B14" s="136"/>
      <c r="C14" s="136"/>
      <c r="D14" s="136"/>
    </row>
    <row r="15" spans="1:11" ht="15" customHeight="1">
      <c r="A15" s="172" t="s">
        <v>241</v>
      </c>
      <c r="B15" s="136"/>
      <c r="C15" s="136"/>
      <c r="D15" s="136"/>
    </row>
    <row r="16" spans="1:11" ht="15" customHeight="1">
      <c r="A16" s="136"/>
      <c r="B16" s="136"/>
      <c r="C16" s="136"/>
      <c r="D16" s="136"/>
    </row>
    <row r="17" spans="1:11" ht="15" customHeight="1">
      <c r="A17" s="136"/>
      <c r="B17" s="136"/>
      <c r="C17" s="136"/>
      <c r="D17" s="136"/>
    </row>
    <row r="18" spans="1:11" ht="15" customHeight="1">
      <c r="A18" s="136"/>
      <c r="B18" s="136"/>
      <c r="C18" s="136"/>
      <c r="D18" s="136"/>
    </row>
    <row r="19" spans="1:11" ht="15" customHeight="1">
      <c r="A19" s="136"/>
      <c r="B19" s="136" t="str">
        <f>B5</f>
        <v>2021/2022</v>
      </c>
      <c r="C19" s="136" t="str">
        <f>D5</f>
        <v>2022/2023</v>
      </c>
      <c r="D19" s="136" t="str">
        <f>F5</f>
        <v>2023/2024</v>
      </c>
      <c r="E19" s="136" t="str">
        <f>H5</f>
        <v>2024/2025</v>
      </c>
      <c r="F19" s="136" t="str">
        <f>J5</f>
        <v>2025/2026</v>
      </c>
    </row>
    <row r="20" spans="1:11" ht="15" customHeight="1">
      <c r="A20" s="171" t="s">
        <v>157</v>
      </c>
      <c r="B20" s="147">
        <f t="shared" ref="B20:B26" si="0">B7</f>
        <v>18</v>
      </c>
      <c r="C20" s="147">
        <f t="shared" ref="C20:C26" si="1">D7</f>
        <v>27</v>
      </c>
      <c r="D20" s="147">
        <f t="shared" ref="D20:D26" si="2">F7</f>
        <v>29</v>
      </c>
      <c r="E20" s="35">
        <f t="shared" ref="E20:E26" si="3">H7</f>
        <v>31</v>
      </c>
      <c r="F20" s="35">
        <f t="shared" ref="F20:F26" si="4">J7</f>
        <v>32</v>
      </c>
    </row>
    <row r="21" spans="1:11" ht="15" customHeight="1">
      <c r="A21" s="171" t="s">
        <v>158</v>
      </c>
      <c r="B21" s="147">
        <f t="shared" si="0"/>
        <v>3</v>
      </c>
      <c r="C21" s="147">
        <f t="shared" si="1"/>
        <v>3</v>
      </c>
      <c r="D21" s="147">
        <f t="shared" si="2"/>
        <v>1</v>
      </c>
      <c r="E21" s="35">
        <f t="shared" si="3"/>
        <v>1</v>
      </c>
      <c r="F21" s="35">
        <f t="shared" si="4"/>
        <v>3</v>
      </c>
    </row>
    <row r="22" spans="1:11" ht="15" customHeight="1">
      <c r="A22" s="171" t="s">
        <v>159</v>
      </c>
      <c r="B22" s="147">
        <f t="shared" si="0"/>
        <v>15</v>
      </c>
      <c r="C22" s="147">
        <f t="shared" si="1"/>
        <v>15</v>
      </c>
      <c r="D22" s="147">
        <f t="shared" si="2"/>
        <v>17</v>
      </c>
      <c r="E22" s="35">
        <f t="shared" si="3"/>
        <v>16</v>
      </c>
      <c r="F22" s="35">
        <f t="shared" si="4"/>
        <v>15</v>
      </c>
    </row>
    <row r="23" spans="1:11" ht="15" customHeight="1">
      <c r="A23" s="171" t="s">
        <v>160</v>
      </c>
      <c r="B23" s="147">
        <f t="shared" si="0"/>
        <v>4</v>
      </c>
      <c r="C23" s="147">
        <f t="shared" si="1"/>
        <v>5</v>
      </c>
      <c r="D23" s="147">
        <f t="shared" si="2"/>
        <v>4</v>
      </c>
      <c r="E23" s="35">
        <f t="shared" si="3"/>
        <v>5</v>
      </c>
      <c r="F23" s="35">
        <f t="shared" si="4"/>
        <v>6</v>
      </c>
    </row>
    <row r="24" spans="1:11" ht="12.95" customHeight="1">
      <c r="A24" s="171" t="s">
        <v>161</v>
      </c>
      <c r="B24" s="147">
        <f t="shared" si="0"/>
        <v>1</v>
      </c>
      <c r="C24" s="147">
        <f t="shared" si="1"/>
        <v>0</v>
      </c>
      <c r="D24" s="147">
        <f t="shared" si="2"/>
        <v>0</v>
      </c>
      <c r="E24" s="35">
        <f t="shared" si="3"/>
        <v>0</v>
      </c>
      <c r="F24" s="35">
        <f t="shared" si="4"/>
        <v>1</v>
      </c>
    </row>
    <row r="25" spans="1:11" ht="12.95" customHeight="1">
      <c r="A25" s="171" t="s">
        <v>162</v>
      </c>
      <c r="B25" s="147">
        <f t="shared" si="0"/>
        <v>105</v>
      </c>
      <c r="C25" s="147">
        <f t="shared" si="1"/>
        <v>86</v>
      </c>
      <c r="D25" s="147">
        <f t="shared" si="2"/>
        <v>94</v>
      </c>
      <c r="E25" s="35">
        <f t="shared" si="3"/>
        <v>99</v>
      </c>
      <c r="F25" s="35">
        <f t="shared" si="4"/>
        <v>92</v>
      </c>
    </row>
    <row r="26" spans="1:11" ht="12.95" customHeight="1">
      <c r="A26" s="171" t="s">
        <v>163</v>
      </c>
      <c r="B26" s="147">
        <f t="shared" si="0"/>
        <v>17</v>
      </c>
      <c r="C26" s="147">
        <f t="shared" si="1"/>
        <v>13</v>
      </c>
      <c r="D26" s="147">
        <f t="shared" si="2"/>
        <v>8</v>
      </c>
      <c r="E26" s="35">
        <f t="shared" si="3"/>
        <v>5</v>
      </c>
      <c r="F26" s="35">
        <f t="shared" si="4"/>
        <v>6</v>
      </c>
    </row>
    <row r="27" spans="1:11" ht="12.95" customHeight="1">
      <c r="B27" s="35">
        <f>SUM(B20:B26)</f>
        <v>163</v>
      </c>
      <c r="C27" s="35">
        <f t="shared" ref="C27:F27" si="5">SUM(C20:C26)</f>
        <v>149</v>
      </c>
      <c r="D27" s="35">
        <f t="shared" si="5"/>
        <v>153</v>
      </c>
      <c r="E27" s="35">
        <f t="shared" si="5"/>
        <v>157</v>
      </c>
      <c r="F27" s="35">
        <f t="shared" si="5"/>
        <v>155</v>
      </c>
    </row>
    <row r="28" spans="1:11" ht="12.95" customHeight="1"/>
    <row r="29" spans="1:11" ht="12.95" customHeight="1"/>
    <row r="30" spans="1:11" ht="12.95" customHeight="1">
      <c r="A30" s="596" t="s">
        <v>242</v>
      </c>
      <c r="B30" s="596"/>
      <c r="C30" s="596"/>
      <c r="D30" s="596"/>
      <c r="E30" s="596"/>
      <c r="F30" s="596"/>
      <c r="G30" s="596"/>
      <c r="H30" s="596"/>
      <c r="I30" s="596"/>
      <c r="J30" s="596"/>
      <c r="K30" s="596"/>
    </row>
    <row r="31" spans="1:11" ht="12.95" customHeight="1">
      <c r="A31" s="136"/>
      <c r="B31" s="136"/>
      <c r="C31" s="136"/>
      <c r="D31" s="136"/>
    </row>
    <row r="32" spans="1:11" ht="15" customHeight="1">
      <c r="A32" s="136"/>
      <c r="B32" s="136"/>
      <c r="C32" s="136"/>
      <c r="D32" s="136"/>
      <c r="E32" s="136"/>
      <c r="F32" s="136"/>
    </row>
    <row r="33" spans="1:6" ht="15" customHeight="1">
      <c r="A33" s="171"/>
      <c r="B33" s="150"/>
      <c r="C33" s="150"/>
      <c r="D33" s="150"/>
      <c r="E33" s="150"/>
      <c r="F33" s="150"/>
    </row>
    <row r="34" spans="1:6" ht="15" customHeight="1">
      <c r="A34" s="171"/>
      <c r="B34" s="150"/>
      <c r="C34" s="150"/>
      <c r="D34" s="150"/>
      <c r="E34" s="150"/>
      <c r="F34" s="150"/>
    </row>
    <row r="35" spans="1:6" ht="15" customHeight="1">
      <c r="A35" s="171"/>
      <c r="B35" s="150"/>
      <c r="C35" s="150"/>
      <c r="D35" s="150"/>
      <c r="E35" s="150"/>
      <c r="F35" s="150"/>
    </row>
    <row r="36" spans="1:6" ht="15" customHeight="1">
      <c r="A36" s="171"/>
      <c r="B36" s="150"/>
      <c r="C36" s="150"/>
      <c r="D36" s="150"/>
      <c r="E36" s="150"/>
      <c r="F36" s="150"/>
    </row>
    <row r="37" spans="1:6" ht="15" customHeight="1">
      <c r="A37" s="171"/>
      <c r="B37" s="150"/>
      <c r="C37" s="150"/>
      <c r="D37" s="150"/>
      <c r="E37" s="150"/>
      <c r="F37" s="150"/>
    </row>
    <row r="38" spans="1:6" ht="15" customHeight="1">
      <c r="A38" s="171"/>
      <c r="B38" s="150"/>
      <c r="C38" s="150"/>
      <c r="D38" s="150"/>
      <c r="E38" s="150"/>
      <c r="F38" s="150"/>
    </row>
    <row r="39" spans="1:6" ht="15" customHeight="1">
      <c r="A39" s="171"/>
      <c r="B39" s="150"/>
      <c r="C39" s="150"/>
      <c r="D39" s="150"/>
      <c r="E39" s="150"/>
      <c r="F39" s="150"/>
    </row>
    <row r="40" spans="1:6" ht="15" customHeight="1">
      <c r="A40" s="171"/>
      <c r="B40" s="151"/>
      <c r="C40" s="151"/>
      <c r="D40" s="151"/>
      <c r="E40" s="151"/>
      <c r="F40" s="151"/>
    </row>
    <row r="41" spans="1:6" ht="15" customHeight="1">
      <c r="A41" s="136"/>
      <c r="B41" s="136"/>
      <c r="C41" s="136"/>
      <c r="D41" s="136"/>
    </row>
    <row r="42" spans="1:6" ht="15" customHeight="1">
      <c r="A42" s="136"/>
      <c r="B42" s="136"/>
      <c r="C42" s="136"/>
      <c r="D42" s="136"/>
    </row>
    <row r="43" spans="1:6" ht="15" customHeight="1">
      <c r="A43" s="136"/>
      <c r="B43" s="136"/>
      <c r="C43" s="136"/>
      <c r="D43" s="136"/>
    </row>
    <row r="44" spans="1:6" ht="15" customHeight="1">
      <c r="A44" s="136"/>
      <c r="B44" s="136"/>
      <c r="C44" s="136"/>
      <c r="D44" s="136"/>
    </row>
    <row r="45" spans="1:6" ht="15" customHeight="1"/>
    <row r="46" spans="1:6" ht="15" customHeight="1"/>
    <row r="47" spans="1:6" ht="15" customHeight="1"/>
    <row r="48" spans="1:6" ht="15" customHeight="1"/>
    <row r="49" ht="15" customHeight="1"/>
  </sheetData>
  <mergeCells count="6">
    <mergeCell ref="A30:K30"/>
    <mergeCell ref="J5:K5"/>
    <mergeCell ref="B5:C5"/>
    <mergeCell ref="D5:E5"/>
    <mergeCell ref="F5:G5"/>
    <mergeCell ref="H5:I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EAEE-3886-4AAD-AB0D-A878EF3A39A9}">
  <dimension ref="A1:O49"/>
  <sheetViews>
    <sheetView view="pageBreakPreview" topLeftCell="A3" zoomScaleNormal="100" zoomScaleSheetLayoutView="100" workbookViewId="0">
      <selection activeCell="D1" sqref="D1"/>
    </sheetView>
  </sheetViews>
  <sheetFormatPr defaultColWidth="9" defaultRowHeight="12.75"/>
  <cols>
    <col min="1" max="1" width="10.625" style="2" customWidth="1"/>
    <col min="2" max="11" width="7.625" style="2" customWidth="1"/>
    <col min="12" max="12" width="9" style="2" hidden="1" customWidth="1"/>
    <col min="13" max="16384" width="9" style="2"/>
  </cols>
  <sheetData>
    <row r="1" spans="1:15" ht="20.25">
      <c r="A1" s="113"/>
      <c r="B1" s="114"/>
      <c r="C1" s="114"/>
      <c r="D1" s="114"/>
    </row>
    <row r="2" spans="1:15" ht="18">
      <c r="A2" s="115" t="s">
        <v>243</v>
      </c>
      <c r="B2" s="116"/>
      <c r="C2" s="116"/>
      <c r="D2" s="117"/>
    </row>
    <row r="3" spans="1:15" ht="8.25" customHeight="1">
      <c r="A3" s="7"/>
      <c r="B3" s="3"/>
      <c r="C3" s="3"/>
      <c r="D3" s="4"/>
      <c r="O3" s="2" t="s">
        <v>77</v>
      </c>
    </row>
    <row r="4" spans="1:15" ht="15" customHeight="1">
      <c r="A4" s="136"/>
      <c r="B4" s="136"/>
      <c r="C4" s="136"/>
      <c r="D4" s="136"/>
    </row>
    <row r="5" spans="1:15" ht="20.100000000000001" customHeight="1">
      <c r="A5" s="173" t="s">
        <v>122</v>
      </c>
      <c r="B5" s="597" t="s">
        <v>90</v>
      </c>
      <c r="C5" s="603"/>
      <c r="D5" s="597" t="s">
        <v>110</v>
      </c>
      <c r="E5" s="597"/>
      <c r="F5" s="598" t="s">
        <v>118</v>
      </c>
      <c r="G5" s="598"/>
      <c r="H5" s="597" t="s">
        <v>121</v>
      </c>
      <c r="I5" s="597"/>
      <c r="J5" s="599" t="s">
        <v>299</v>
      </c>
      <c r="K5" s="600"/>
      <c r="L5" s="146" t="s">
        <v>74</v>
      </c>
    </row>
    <row r="6" spans="1:15" ht="20.100000000000001" customHeight="1">
      <c r="A6" s="85" t="s">
        <v>45</v>
      </c>
      <c r="B6" s="134" t="s">
        <v>4</v>
      </c>
      <c r="C6" s="145" t="s">
        <v>140</v>
      </c>
      <c r="D6" s="134" t="s">
        <v>4</v>
      </c>
      <c r="E6" s="85" t="s">
        <v>140</v>
      </c>
      <c r="F6" s="134" t="s">
        <v>4</v>
      </c>
      <c r="G6" s="85" t="s">
        <v>140</v>
      </c>
      <c r="H6" s="134" t="s">
        <v>4</v>
      </c>
      <c r="I6" s="85" t="s">
        <v>140</v>
      </c>
      <c r="J6" s="384" t="s">
        <v>4</v>
      </c>
      <c r="K6" s="463" t="s">
        <v>140</v>
      </c>
      <c r="L6" s="5" t="s">
        <v>4</v>
      </c>
    </row>
    <row r="7" spans="1:15" ht="30" customHeight="1">
      <c r="A7" s="154" t="s">
        <v>46</v>
      </c>
      <c r="B7" s="424">
        <v>175124.17988299992</v>
      </c>
      <c r="C7" s="425">
        <v>-1.8853134410621607E-2</v>
      </c>
      <c r="D7" s="424">
        <v>177457.25842899989</v>
      </c>
      <c r="E7" s="423">
        <v>1.3322423822676571E-2</v>
      </c>
      <c r="F7" s="156">
        <v>164599.96458500001</v>
      </c>
      <c r="G7" s="364">
        <v>-7.2452904760410511E-2</v>
      </c>
      <c r="H7" s="422">
        <v>175878.56459000002</v>
      </c>
      <c r="I7" s="423">
        <v>6.8521278442776973E-2</v>
      </c>
      <c r="J7" s="468">
        <v>163238.60340099997</v>
      </c>
      <c r="K7" s="469">
        <f>(J7-H7)/H7</f>
        <v>-7.1867548035007819E-2</v>
      </c>
      <c r="L7" s="35">
        <v>157947.85490599996</v>
      </c>
    </row>
    <row r="8" spans="1:15" ht="30" customHeight="1">
      <c r="A8" s="161" t="s">
        <v>47</v>
      </c>
      <c r="B8" s="163">
        <v>306942.34442499984</v>
      </c>
      <c r="C8" s="249">
        <v>-1.5976459391298693E-2</v>
      </c>
      <c r="D8" s="163">
        <v>310839.67551299999</v>
      </c>
      <c r="E8" s="247">
        <v>1.2697274125865842E-2</v>
      </c>
      <c r="F8" s="163">
        <v>287146.74056000001</v>
      </c>
      <c r="G8" s="247">
        <v>-7.6222364194332384E-2</v>
      </c>
      <c r="H8" s="162">
        <v>264722.09629499994</v>
      </c>
      <c r="I8" s="247">
        <v>-7.8094719867852325E-2</v>
      </c>
      <c r="J8" s="502">
        <v>244369.5636220001</v>
      </c>
      <c r="K8" s="569">
        <f>(J8-H8)/H8</f>
        <v>-7.688263638679961E-2</v>
      </c>
      <c r="L8" s="35">
        <v>277918.51584999997</v>
      </c>
    </row>
    <row r="9" spans="1:15" ht="30" customHeight="1">
      <c r="A9" s="85" t="s">
        <v>48</v>
      </c>
      <c r="B9" s="158">
        <v>394643.13585000014</v>
      </c>
      <c r="C9" s="250">
        <v>-1.4961990509562708E-2</v>
      </c>
      <c r="D9" s="158">
        <v>398967.05996899994</v>
      </c>
      <c r="E9" s="248">
        <v>1.0956542066002838E-2</v>
      </c>
      <c r="F9" s="157">
        <v>367502.25582099997</v>
      </c>
      <c r="G9" s="248">
        <v>-7.8865669136807454E-2</v>
      </c>
      <c r="H9" s="157">
        <v>351747.38559300016</v>
      </c>
      <c r="I9" s="248">
        <v>-4.2870132028995124E-2</v>
      </c>
      <c r="J9" s="506">
        <v>325366.62070800021</v>
      </c>
      <c r="K9" s="569">
        <f t="shared" ref="K9:K12" si="0">(J9-H9)/H9</f>
        <v>-7.4999178289628016E-2</v>
      </c>
      <c r="L9" s="35">
        <v>359911.58652000001</v>
      </c>
    </row>
    <row r="10" spans="1:15" ht="30" customHeight="1">
      <c r="A10" s="154" t="s">
        <v>49</v>
      </c>
      <c r="B10" s="424">
        <v>435253.60185799981</v>
      </c>
      <c r="C10" s="425">
        <v>-2.4111814061824319E-2</v>
      </c>
      <c r="D10" s="424">
        <v>441487.44179100008</v>
      </c>
      <c r="E10" s="423">
        <v>1.4322316705454958E-2</v>
      </c>
      <c r="F10" s="156">
        <v>414159.11006900005</v>
      </c>
      <c r="G10" s="364">
        <v>-6.1900586823344456E-2</v>
      </c>
      <c r="H10" s="422">
        <v>394397.316598</v>
      </c>
      <c r="I10" s="423">
        <v>-4.7715462464915169E-2</v>
      </c>
      <c r="J10" s="468">
        <v>367773.9022500001</v>
      </c>
      <c r="K10" s="469">
        <f t="shared" si="0"/>
        <v>-6.750404535621253E-2</v>
      </c>
      <c r="L10" s="35">
        <v>384867.12472000008</v>
      </c>
    </row>
    <row r="11" spans="1:15" ht="30" customHeight="1">
      <c r="A11" s="161" t="s">
        <v>50</v>
      </c>
      <c r="B11" s="162">
        <v>392488.96040400019</v>
      </c>
      <c r="C11" s="249">
        <v>-2.256640048681657E-2</v>
      </c>
      <c r="D11" s="162">
        <v>396782.97252699995</v>
      </c>
      <c r="E11" s="247">
        <v>1.0940465990635279E-2</v>
      </c>
      <c r="F11" s="162">
        <v>371233.01256000024</v>
      </c>
      <c r="G11" s="247">
        <v>-6.439278329984563E-2</v>
      </c>
      <c r="H11" s="162">
        <v>348479.45537500002</v>
      </c>
      <c r="I11" s="247">
        <v>-6.1291847479008052E-2</v>
      </c>
      <c r="J11" s="502"/>
      <c r="K11" s="518">
        <f t="shared" si="0"/>
        <v>-1</v>
      </c>
      <c r="L11" s="35">
        <v>342819.54723799997</v>
      </c>
    </row>
    <row r="12" spans="1:15" ht="30" customHeight="1">
      <c r="A12" s="85" t="s">
        <v>51</v>
      </c>
      <c r="B12" s="158">
        <v>305782.5044160001</v>
      </c>
      <c r="C12" s="250">
        <v>-2.1108107489944329E-2</v>
      </c>
      <c r="D12" s="158">
        <v>307868.63225299993</v>
      </c>
      <c r="E12" s="248">
        <v>6.8222602891687082E-3</v>
      </c>
      <c r="F12" s="158">
        <v>288104.20699200005</v>
      </c>
      <c r="G12" s="248">
        <v>-6.4197593357799093E-2</v>
      </c>
      <c r="H12" s="157">
        <v>261658.71375599998</v>
      </c>
      <c r="I12" s="248">
        <v>-9.179141641876265E-2</v>
      </c>
      <c r="J12" s="506"/>
      <c r="K12" s="519">
        <f t="shared" si="0"/>
        <v>-1</v>
      </c>
      <c r="L12" s="35">
        <v>260234.397791</v>
      </c>
    </row>
    <row r="13" spans="1:15" ht="39.950000000000003" customHeight="1">
      <c r="A13" s="596" t="s">
        <v>244</v>
      </c>
      <c r="B13" s="596"/>
      <c r="C13" s="596"/>
      <c r="D13" s="596"/>
      <c r="E13" s="596"/>
      <c r="F13" s="596"/>
      <c r="G13" s="596"/>
      <c r="H13" s="596"/>
      <c r="I13" s="596"/>
      <c r="J13" s="596"/>
      <c r="K13" s="596"/>
    </row>
    <row r="14" spans="1:15" ht="15" customHeight="1"/>
    <row r="15" spans="1:15" ht="15" customHeight="1">
      <c r="A15" s="136"/>
      <c r="B15" s="136"/>
      <c r="C15" s="136"/>
      <c r="D15" s="136"/>
    </row>
    <row r="16" spans="1:15" ht="15" customHeight="1">
      <c r="A16" s="136"/>
      <c r="B16" s="136"/>
      <c r="C16" s="136" t="str">
        <f>B5</f>
        <v>2021/2022</v>
      </c>
      <c r="D16" s="136" t="str">
        <f>D5</f>
        <v>2022/2023</v>
      </c>
      <c r="E16" s="6" t="str">
        <f>F5</f>
        <v>2023/2024</v>
      </c>
      <c r="F16" s="6" t="str">
        <f>H5</f>
        <v>2024/2025</v>
      </c>
      <c r="G16" s="6" t="str">
        <f>J5</f>
        <v>2025/2026</v>
      </c>
    </row>
    <row r="17" spans="1:11" ht="15" customHeight="1">
      <c r="A17" s="136"/>
      <c r="B17" s="136" t="str">
        <f>A7</f>
        <v>říjen</v>
      </c>
      <c r="C17" s="147">
        <f>B7</f>
        <v>175124.17988299992</v>
      </c>
      <c r="D17" s="147">
        <f>D7</f>
        <v>177457.25842899989</v>
      </c>
      <c r="E17" s="35">
        <f>F7</f>
        <v>164599.96458500001</v>
      </c>
      <c r="F17" s="35">
        <f>H7</f>
        <v>175878.56459000002</v>
      </c>
      <c r="G17" s="35">
        <f>J7</f>
        <v>163238.60340099997</v>
      </c>
    </row>
    <row r="18" spans="1:11" ht="15" customHeight="1">
      <c r="A18" s="136"/>
      <c r="B18" s="136" t="str">
        <f t="shared" ref="B18:C21" si="1">A8</f>
        <v>listopad</v>
      </c>
      <c r="C18" s="147">
        <f t="shared" si="1"/>
        <v>306942.34442499984</v>
      </c>
      <c r="D18" s="147">
        <f t="shared" ref="D18:D22" si="2">D8</f>
        <v>310839.67551299999</v>
      </c>
      <c r="E18" s="35">
        <f t="shared" ref="E18:E22" si="3">F8</f>
        <v>287146.74056000001</v>
      </c>
      <c r="F18" s="35">
        <f t="shared" ref="F18:F22" si="4">H8</f>
        <v>264722.09629499994</v>
      </c>
      <c r="G18" s="35">
        <f t="shared" ref="G18:G22" si="5">J8</f>
        <v>244369.5636220001</v>
      </c>
    </row>
    <row r="19" spans="1:11" ht="15" customHeight="1">
      <c r="A19" s="136"/>
      <c r="B19" s="136" t="str">
        <f t="shared" si="1"/>
        <v>prosinec</v>
      </c>
      <c r="C19" s="147">
        <f t="shared" si="1"/>
        <v>394643.13585000014</v>
      </c>
      <c r="D19" s="147">
        <f t="shared" si="2"/>
        <v>398967.05996899994</v>
      </c>
      <c r="E19" s="35">
        <f t="shared" si="3"/>
        <v>367502.25582099997</v>
      </c>
      <c r="F19" s="35">
        <f t="shared" si="4"/>
        <v>351747.38559300016</v>
      </c>
      <c r="G19" s="35">
        <f t="shared" si="5"/>
        <v>325366.62070800021</v>
      </c>
    </row>
    <row r="20" spans="1:11" ht="15" customHeight="1">
      <c r="A20" s="136"/>
      <c r="B20" s="136" t="str">
        <f t="shared" si="1"/>
        <v>leden</v>
      </c>
      <c r="C20" s="147">
        <f t="shared" si="1"/>
        <v>435253.60185799981</v>
      </c>
      <c r="D20" s="147">
        <f t="shared" si="2"/>
        <v>441487.44179100008</v>
      </c>
      <c r="E20" s="35">
        <f t="shared" si="3"/>
        <v>414159.11006900005</v>
      </c>
      <c r="F20" s="35">
        <f t="shared" si="4"/>
        <v>394397.316598</v>
      </c>
      <c r="G20" s="35">
        <f t="shared" si="5"/>
        <v>367773.9022500001</v>
      </c>
    </row>
    <row r="21" spans="1:11" ht="15" customHeight="1">
      <c r="A21" s="136"/>
      <c r="B21" s="136" t="str">
        <f t="shared" si="1"/>
        <v>únor</v>
      </c>
      <c r="C21" s="147">
        <f t="shared" si="1"/>
        <v>392488.96040400019</v>
      </c>
      <c r="D21" s="147">
        <f t="shared" si="2"/>
        <v>396782.97252699995</v>
      </c>
      <c r="E21" s="35">
        <f t="shared" si="3"/>
        <v>371233.01256000024</v>
      </c>
      <c r="F21" s="35">
        <f t="shared" si="4"/>
        <v>348479.45537500002</v>
      </c>
      <c r="G21" s="35">
        <f t="shared" si="5"/>
        <v>0</v>
      </c>
    </row>
    <row r="22" spans="1:11" ht="15" customHeight="1">
      <c r="A22" s="136"/>
      <c r="B22" s="136" t="str">
        <f>A12</f>
        <v>březen</v>
      </c>
      <c r="C22" s="147">
        <f t="shared" ref="C22" si="6">B12</f>
        <v>305782.5044160001</v>
      </c>
      <c r="D22" s="147">
        <f t="shared" si="2"/>
        <v>307868.63225299993</v>
      </c>
      <c r="E22" s="35">
        <f t="shared" si="3"/>
        <v>288104.20699200005</v>
      </c>
      <c r="F22" s="35">
        <f t="shared" si="4"/>
        <v>261658.71375599998</v>
      </c>
      <c r="G22" s="35">
        <f t="shared" si="5"/>
        <v>0</v>
      </c>
    </row>
    <row r="23" spans="1:11" ht="15" customHeight="1">
      <c r="A23" s="136"/>
      <c r="B23" s="136"/>
      <c r="C23" s="136"/>
      <c r="D23" s="136"/>
    </row>
    <row r="24" spans="1:11" ht="12.95" customHeight="1">
      <c r="A24" s="136"/>
      <c r="B24" s="136"/>
      <c r="C24" s="136"/>
      <c r="D24" s="136"/>
    </row>
    <row r="25" spans="1:11" ht="12.95" customHeight="1">
      <c r="A25" s="136"/>
      <c r="B25" s="136"/>
      <c r="C25" s="136"/>
      <c r="D25" s="136"/>
    </row>
    <row r="26" spans="1:11" ht="12.95" customHeight="1">
      <c r="A26" s="136"/>
      <c r="B26" s="136"/>
      <c r="C26" s="136"/>
      <c r="D26" s="136"/>
    </row>
    <row r="27" spans="1:11" ht="12.95" customHeight="1">
      <c r="A27" s="136"/>
      <c r="B27" s="136"/>
      <c r="C27" s="136"/>
      <c r="D27" s="136"/>
    </row>
    <row r="28" spans="1:11" ht="12.95" customHeight="1">
      <c r="A28" s="136"/>
      <c r="B28" s="136"/>
      <c r="C28" s="136"/>
      <c r="D28" s="136"/>
    </row>
    <row r="29" spans="1:11" ht="12.95" customHeight="1"/>
    <row r="30" spans="1:11" ht="12.95" customHeight="1">
      <c r="A30" s="136"/>
      <c r="B30" s="136"/>
      <c r="C30" s="136"/>
      <c r="D30" s="136"/>
    </row>
    <row r="31" spans="1:11" ht="12.95" customHeight="1">
      <c r="A31" s="136"/>
      <c r="B31" s="136"/>
      <c r="C31" s="136"/>
      <c r="D31" s="136"/>
    </row>
    <row r="32" spans="1:11" ht="15" customHeight="1">
      <c r="A32" s="596" t="s">
        <v>246</v>
      </c>
      <c r="B32" s="596"/>
      <c r="C32" s="596"/>
      <c r="D32" s="596"/>
      <c r="E32" s="596"/>
      <c r="F32" s="596"/>
      <c r="G32" s="596"/>
      <c r="H32" s="596"/>
      <c r="I32" s="596"/>
      <c r="J32" s="596"/>
      <c r="K32" s="596"/>
    </row>
    <row r="33" spans="1:5" ht="15" customHeight="1">
      <c r="A33" s="136"/>
    </row>
    <row r="34" spans="1:5" ht="15" customHeight="1">
      <c r="A34" s="136"/>
    </row>
    <row r="35" spans="1:5" ht="15" customHeight="1">
      <c r="A35" s="136"/>
    </row>
    <row r="36" spans="1:5" ht="15" customHeight="1">
      <c r="A36" s="136"/>
      <c r="C36" s="136" t="s">
        <v>141</v>
      </c>
      <c r="D36" s="136" t="s">
        <v>245</v>
      </c>
      <c r="E36" s="148">
        <v>406827.02699919901</v>
      </c>
    </row>
    <row r="37" spans="1:5" ht="15" customHeight="1">
      <c r="A37" s="136"/>
      <c r="B37" s="136" t="str">
        <f t="shared" ref="B37:B42" si="7">B17</f>
        <v>říjen</v>
      </c>
      <c r="C37" s="147">
        <f>G17</f>
        <v>163238.60340099997</v>
      </c>
      <c r="D37" s="147">
        <f>$E$36*E37</f>
        <v>162730.8107996796</v>
      </c>
      <c r="E37" s="6">
        <v>0.4</v>
      </c>
    </row>
    <row r="38" spans="1:5" ht="15" customHeight="1">
      <c r="A38" s="136"/>
      <c r="B38" s="136" t="str">
        <f t="shared" si="7"/>
        <v>listopad</v>
      </c>
      <c r="C38" s="147">
        <f t="shared" ref="C38:C42" si="8">G18</f>
        <v>244369.5636220001</v>
      </c>
      <c r="D38" s="147">
        <f>$E$36*E38</f>
        <v>244096.2161995194</v>
      </c>
      <c r="E38" s="6">
        <v>0.6</v>
      </c>
    </row>
    <row r="39" spans="1:5" ht="15" customHeight="1">
      <c r="A39" s="136"/>
      <c r="B39" s="136" t="str">
        <f t="shared" si="7"/>
        <v>prosinec</v>
      </c>
      <c r="C39" s="147">
        <f t="shared" si="8"/>
        <v>325366.62070800021</v>
      </c>
      <c r="D39" s="147">
        <f t="shared" ref="D39:D42" si="9">$E$36*E39</f>
        <v>325461.6215993592</v>
      </c>
      <c r="E39" s="6">
        <v>0.8</v>
      </c>
    </row>
    <row r="40" spans="1:5" ht="15" customHeight="1">
      <c r="A40" s="136"/>
      <c r="B40" s="136" t="str">
        <f t="shared" si="7"/>
        <v>leden</v>
      </c>
      <c r="C40" s="147">
        <f t="shared" si="8"/>
        <v>367773.9022500001</v>
      </c>
      <c r="D40" s="147">
        <f>$E$36*E40</f>
        <v>366144.32429927913</v>
      </c>
      <c r="E40" s="6">
        <v>0.9</v>
      </c>
    </row>
    <row r="41" spans="1:5" ht="15" customHeight="1">
      <c r="A41" s="136"/>
      <c r="B41" s="136" t="str">
        <f t="shared" si="7"/>
        <v>únor</v>
      </c>
      <c r="C41" s="147">
        <f t="shared" si="8"/>
        <v>0</v>
      </c>
      <c r="D41" s="147">
        <f t="shared" si="9"/>
        <v>325461.6215993592</v>
      </c>
      <c r="E41" s="6">
        <v>0.8</v>
      </c>
    </row>
    <row r="42" spans="1:5" ht="15" customHeight="1">
      <c r="A42" s="136"/>
      <c r="B42" s="136" t="str">
        <f t="shared" si="7"/>
        <v>březen</v>
      </c>
      <c r="C42" s="147">
        <f t="shared" si="8"/>
        <v>0</v>
      </c>
      <c r="D42" s="147">
        <f t="shared" si="9"/>
        <v>244096.2161995194</v>
      </c>
      <c r="E42" s="6">
        <v>0.6</v>
      </c>
    </row>
    <row r="43" spans="1:5" ht="15" customHeight="1">
      <c r="A43" s="136"/>
      <c r="B43" s="136"/>
      <c r="C43" s="136"/>
      <c r="D43" s="136"/>
    </row>
    <row r="44" spans="1:5" ht="15" customHeight="1">
      <c r="A44" s="136"/>
      <c r="B44" s="136"/>
      <c r="C44" s="136"/>
      <c r="D44" s="136"/>
    </row>
    <row r="45" spans="1:5" ht="15" customHeight="1"/>
    <row r="46" spans="1:5" ht="15" customHeight="1"/>
    <row r="47" spans="1:5" ht="15" customHeight="1"/>
    <row r="48" spans="1:5" ht="15" customHeight="1"/>
    <row r="49" ht="15" customHeight="1"/>
  </sheetData>
  <mergeCells count="7">
    <mergeCell ref="A13:K13"/>
    <mergeCell ref="A32:K32"/>
    <mergeCell ref="B5:C5"/>
    <mergeCell ref="D5:E5"/>
    <mergeCell ref="F5:G5"/>
    <mergeCell ref="H5:I5"/>
    <mergeCell ref="J5:K5"/>
  </mergeCells>
  <pageMargins left="0.31496062992125984" right="0.31496062992125984" top="0.35433070866141736" bottom="0.35433070866141736" header="0.31496062992125984" footer="0.19685039370078741"/>
  <pageSetup paperSize="9" firstPageNumber="32" orientation="portrait" r:id="rId1"/>
  <headerFooter alignWithMargins="0">
    <oddFooter>&amp;C&amp;9&amp;P/&amp;N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27</vt:i4>
      </vt:variant>
      <vt:variant>
        <vt:lpstr>Pojmenované oblasti</vt:lpstr>
      </vt:variant>
      <vt:variant>
        <vt:i4>27</vt:i4>
      </vt:variant>
    </vt:vector>
  </HeadingPairs>
  <TitlesOfParts>
    <vt:vector size="54" baseType="lpstr">
      <vt:lpstr>Titulní</vt:lpstr>
      <vt:lpstr>Obsah</vt:lpstr>
      <vt:lpstr>Úvod</vt:lpstr>
      <vt:lpstr>1</vt:lpstr>
      <vt:lpstr>2</vt:lpstr>
      <vt:lpstr>3.1 </vt:lpstr>
      <vt:lpstr>3.2  </vt:lpstr>
      <vt:lpstr>3.3 </vt:lpstr>
      <vt:lpstr>3.4 </vt:lpstr>
      <vt:lpstr>3.5 </vt:lpstr>
      <vt:lpstr>3.6 </vt:lpstr>
      <vt:lpstr>4.1</vt:lpstr>
      <vt:lpstr>4.2</vt:lpstr>
      <vt:lpstr>4.3</vt:lpstr>
      <vt:lpstr>4.4</vt:lpstr>
      <vt:lpstr>4.5</vt:lpstr>
      <vt:lpstr>5.1</vt:lpstr>
      <vt:lpstr>5.2</vt:lpstr>
      <vt:lpstr>6.1</vt:lpstr>
      <vt:lpstr>6.2</vt:lpstr>
      <vt:lpstr>7.1</vt:lpstr>
      <vt:lpstr>7.2</vt:lpstr>
      <vt:lpstr>7.3</vt:lpstr>
      <vt:lpstr>8.1</vt:lpstr>
      <vt:lpstr>8.2</vt:lpstr>
      <vt:lpstr>9</vt:lpstr>
      <vt:lpstr>Obálka</vt:lpstr>
      <vt:lpstr>'1'!Oblast_tisku</vt:lpstr>
      <vt:lpstr>'2'!Oblast_tisku</vt:lpstr>
      <vt:lpstr>'3.1 '!Oblast_tisku</vt:lpstr>
      <vt:lpstr>'3.2  '!Oblast_tisku</vt:lpstr>
      <vt:lpstr>'3.3 '!Oblast_tisku</vt:lpstr>
      <vt:lpstr>'3.4 '!Oblast_tisku</vt:lpstr>
      <vt:lpstr>'3.5 '!Oblast_tisku</vt:lpstr>
      <vt:lpstr>'3.6 '!Oblast_tisku</vt:lpstr>
      <vt:lpstr>'4.1'!Oblast_tisku</vt:lpstr>
      <vt:lpstr>'4.2'!Oblast_tisku</vt:lpstr>
      <vt:lpstr>'4.3'!Oblast_tisku</vt:lpstr>
      <vt:lpstr>'4.4'!Oblast_tisku</vt:lpstr>
      <vt:lpstr>'4.5'!Oblast_tisku</vt:lpstr>
      <vt:lpstr>'5.1'!Oblast_tisku</vt:lpstr>
      <vt:lpstr>'5.2'!Oblast_tisku</vt:lpstr>
      <vt:lpstr>'6.1'!Oblast_tisku</vt:lpstr>
      <vt:lpstr>'6.2'!Oblast_tisku</vt:lpstr>
      <vt:lpstr>'7.1'!Oblast_tisku</vt:lpstr>
      <vt:lpstr>'7.2'!Oblast_tisku</vt:lpstr>
      <vt:lpstr>'7.3'!Oblast_tisku</vt:lpstr>
      <vt:lpstr>'8.1'!Oblast_tisku</vt:lpstr>
      <vt:lpstr>'8.2'!Oblast_tisku</vt:lpstr>
      <vt:lpstr>'9'!Oblast_tisku</vt:lpstr>
      <vt:lpstr>Obálka!Oblast_tisku</vt:lpstr>
      <vt:lpstr>Obsah!Oblast_tisku</vt:lpstr>
      <vt:lpstr>Titulní!Oblast_tisku</vt:lpstr>
      <vt:lpstr>Úvod!Oblast_tisku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</dc:creator>
  <cp:lastModifiedBy>Šmíd Michal</cp:lastModifiedBy>
  <cp:lastPrinted>2026-02-24T08:37:26Z</cp:lastPrinted>
  <dcterms:created xsi:type="dcterms:W3CDTF">2015-09-24T05:37:36Z</dcterms:created>
  <dcterms:modified xsi:type="dcterms:W3CDTF">2026-02-24T15:08:57Z</dcterms:modified>
</cp:coreProperties>
</file>